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404"/>
  </bookViews>
  <sheets>
    <sheet name="Sheet2 (2)" sheetId="16"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0" hidden="1">'Sheet2 (2)'!$A$1:$S$1357</definedName>
    <definedName name="_??????">#REF!</definedName>
    <definedName name="___?">#REF!</definedName>
    <definedName name="_21114">#REF!</definedName>
    <definedName name="_Fill">#REF!</definedName>
    <definedName name="_Order1">255</definedName>
    <definedName name="_Order2">255</definedName>
    <definedName name="a">#REF!</definedName>
    <definedName name="aa">#REF!</definedName>
    <definedName name="as">#N/A</definedName>
    <definedName name="cost">#REF!</definedName>
    <definedName name="data">#REF!</definedName>
    <definedName name="Database" hidden="1">#REF!</definedName>
    <definedName name="database2">#REF!</definedName>
    <definedName name="database3">#REF!</definedName>
    <definedName name="dss">#REF!</definedName>
    <definedName name="E206.">#REF!</definedName>
    <definedName name="eee">#REF!</definedName>
    <definedName name="ev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#N/A</definedName>
    <definedName name="PRCGAAP">#REF!</definedName>
    <definedName name="PRCGAAP2">#REF!</definedName>
    <definedName name="Print_Area_MI">#REF!</definedName>
    <definedName name="_xlnm.Print_Titles" localSheetId="0">'Sheet2 (2)'!$2:$4</definedName>
    <definedName name="rrrr">#REF!</definedName>
    <definedName name="s">#REF!</definedName>
    <definedName name="sfeggsafasfas">#REF!</definedName>
    <definedName name="ss">#REF!</definedName>
    <definedName name="ttt">#REF!</definedName>
    <definedName name="tttt">#REF!</definedName>
    <definedName name="UFPcy">#REF!</definedName>
    <definedName name="UFPkcsp">#REF!</definedName>
    <definedName name="UFPrn20031228144214">[2]主营业务成本明细表!#REF!</definedName>
    <definedName name="UFPyt">#REF!</definedName>
    <definedName name="Work_Program_By_Area_Lis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行政管理部门编制数">[10]行政编制!$E$4:$E$184</definedName>
    <definedName name="合计" localSheetId="0">'Sheet2 (2)'!$G$7</definedName>
    <definedName name="合计">#REF!</definedName>
    <definedName name="汇率">#REF!</definedName>
    <definedName name="科目编码">[12]编码!$A$2:$A$145</definedName>
    <definedName name="年初短期投资">#REF!</definedName>
    <definedName name="年初货币资金">#REF!</definedName>
    <definedName name="年初应收票据">#REF!</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#REF!</definedName>
    <definedName name="人员标准支出">[15]人员支出!$E$4:$E$184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[16]事业发展!$E$4:$E$184</definedName>
    <definedName name="是">#REF!</definedName>
    <definedName name="位次d">#REF!</definedName>
    <definedName name="乡镇个数">[17]行政区划!$D$6:$D$184</definedName>
    <definedName name="性别">[18]基础编码!$H$2:$H$3</definedName>
    <definedName name="学历">[18]基础编码!$S$2:$S$9</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职务级别">[21]行政机构人员信息!$K$5</definedName>
    <definedName name="中国">#REF!</definedName>
    <definedName name="中小学生人数2003年">[22]中小学生!$E$4:$E$184</definedName>
    <definedName name="总人口2003年">[23]总人口!$E$4:$E$184</definedName>
    <definedName name="전">#REF!</definedName>
    <definedName name="주택사업본부">#REF!</definedName>
    <definedName name="철구사업본부">#REF!</definedName>
  </definedNames>
  <calcPr calcId="144525"/>
</workbook>
</file>

<file path=xl/sharedStrings.xml><?xml version="1.0" encoding="utf-8"?>
<sst xmlns="http://schemas.openxmlformats.org/spreadsheetml/2006/main" count="13488" uniqueCount="2227">
  <si>
    <t>附件2</t>
  </si>
  <si>
    <t>环县2020年筹整合财政涉农资金项目计划表</t>
  </si>
  <si>
    <t>序号</t>
  </si>
  <si>
    <t>项目名称</t>
  </si>
  <si>
    <t>建设
性质</t>
  </si>
  <si>
    <t>建设起
止年限</t>
  </si>
  <si>
    <t>建设
地点</t>
  </si>
  <si>
    <t>建设内容与规模</t>
  </si>
  <si>
    <t>投资规模</t>
  </si>
  <si>
    <t>绩效目标</t>
  </si>
  <si>
    <t>项目
主管
单位</t>
  </si>
  <si>
    <t>项目
实施
单位</t>
  </si>
  <si>
    <t>批复
文号</t>
  </si>
  <si>
    <t>备注</t>
  </si>
  <si>
    <t>小计</t>
  </si>
  <si>
    <t>中央
资金</t>
  </si>
  <si>
    <t>省级
资金</t>
  </si>
  <si>
    <t>市级
资金</t>
  </si>
  <si>
    <t>县级
资金</t>
  </si>
  <si>
    <t>扶贫效益</t>
  </si>
  <si>
    <t>受益
村数
(个)</t>
  </si>
  <si>
    <t>受益贫
困户数
(万户)</t>
  </si>
  <si>
    <t>受益贫
困人数
(万人)</t>
  </si>
  <si>
    <t>合计</t>
  </si>
  <si>
    <t>一</t>
  </si>
  <si>
    <t>农业产业发展项目</t>
  </si>
  <si>
    <t>(一)</t>
  </si>
  <si>
    <t>地膜种粮（草）合计</t>
  </si>
  <si>
    <t>新建</t>
  </si>
  <si>
    <t>2020.03
-
2020.06</t>
  </si>
  <si>
    <t>全县20个乡镇</t>
  </si>
  <si>
    <t>扶持26205户建档立卡贫困户实施地膜种粮31.353736万亩，每亩补助78元。</t>
  </si>
  <si>
    <t>提高粮食产量，促进农民增收，亩均纯收入450元。</t>
  </si>
  <si>
    <t>农业
农村局</t>
  </si>
  <si>
    <t>乡镇村</t>
  </si>
  <si>
    <t>地膜种粮（草）</t>
  </si>
  <si>
    <t>木钵镇</t>
  </si>
  <si>
    <t>扶持1578户建档立卡贫困户实施地膜种粮12816亩，其中：坪子塬村246.7亩，周湾村611.4亩，水坝滩村447亩，邓寨子村532亩，曹旗村1802亩，韩洼子村926亩，关营村895.1亩，二合塬村607亩，白家掌村760亩，井儿岔村375亩，刘家塬村806亩，高楼塬村955亩，高寨村957.5亩，木钵街村308.8亩，罗家沟村1014亩，郭西掌村1003.5亩，殷家桥村569亩。</t>
  </si>
  <si>
    <t>镇、村</t>
  </si>
  <si>
    <t>环农发〔2019〕408号</t>
  </si>
  <si>
    <t>第一批
财专</t>
  </si>
  <si>
    <t>甜水镇</t>
  </si>
  <si>
    <t>扶持919户建档立卡贫困户实施地膜种粮12400亩，其中：甜水街村1316.7亩，张铁村1750亩，何塬村1333.3亩，大良洼村1407亩，七里墩村83.3亩，狼儿滩村933.3亩，邱滩村916.7亩，鲁掌村1114亩，赵掌村1876.7亩，高崾岘村1669亩。</t>
  </si>
  <si>
    <t>合道镇</t>
  </si>
  <si>
    <t>扶持2072户建档立卡贫困户实施地膜种粮23489.97亩，其中：陈旗塬村1550亩，尚西坪村1326.67亩，陶洼子村1408.33亩，梁坪村1266.67亩，唐台子村1501.64亩，红崖洼村990亩，朱家塬村1614.17亩，赵塬村1033.33亩，辛坪村1983.33亩，杨坪沟村1868.33亩，大路洼村626.67亩，常崾岘村960亩，寨子坪村2370.83亩，沈家岭村1920亩，赵台村1125亩，瓦天沟村1206.67亩，何坪村738.33亩。</t>
  </si>
  <si>
    <t>虎洞镇</t>
  </si>
  <si>
    <t>扶持1217户建档立卡贫困户实施地膜种粮17270亩，其中：贾驿村2116.67亩，高庙湾村1650亩，魏家河村1583.33亩，砂井子村2436.67亩，刘解掌村1483.33亩，金庄原村2100亩，常兆台村966.67亩，张家湾村2873.33亩，张大掌村1026.67亩，半个城村1033.33亩。</t>
  </si>
  <si>
    <t>芦家湾乡</t>
  </si>
  <si>
    <t>扶持939户建档立卡贫困户实施地膜种粮16439.33亩，其中：杨新庄村1333.33亩，花儿掌村1667亩，庙儿掌村1783.3亩，宋家掌村1583亩，井川村916.7亩，桃李湾村1330亩，王庄村2033亩，大堡条村1977亩，盘龙村2000亩，小堡条村1816亩。</t>
  </si>
  <si>
    <t>乡、村</t>
  </si>
  <si>
    <t>小南沟乡</t>
  </si>
  <si>
    <t>扶持1319户建档立卡贫困户实施地膜种粮17570亩，其中：小南沟村1952.6亩，陈掌村874.8亩，许掌村1032.7亩，李塬村1417.74亩，汪天子村1022.98亩，李上山村1921.04亩，粉子山村2553.7亩，燕麦掌村726.6亩，丁寨柯村1441.7亩，杨胡套子村1587.24亩，连川村1791.3亩，天子渠村1247.3亩。</t>
  </si>
  <si>
    <t>耿湾乡</t>
  </si>
  <si>
    <t>扶持1609户建档立卡贫困户实施地膜种粮23325亩，其中：张台村2000亩，潘掌村2500亩，万湾村2233.3亩，郝东掌村2366.7亩，许掌村2225亩，郜庄村1416.7亩，四合原村2416.7亩，桃树掌村950亩，韩老庄村583.3亩，天桥村1283.3亩，早流渠村2083.3亩，耿河村2100亩，黑城岔村1166.7亩。</t>
  </si>
  <si>
    <t>八珠乡</t>
  </si>
  <si>
    <t>扶持1392户建档立卡贫困户实施地膜种粮12029亩，其中：八珠塬村1942亩，曹塬村1134亩，瓦崾岘村952亩，杏树沟村975亩，塔尔咀村1286亩，马连掌村961亩，冯家湾村980亩，苟塬村2142亩，湫坝沟村823亩，白塬村834亩。</t>
  </si>
  <si>
    <t>车道镇</t>
  </si>
  <si>
    <t>扶持2306户建档立卡贫困户实施地膜种粮33647亩，其中：元峁村1666.67亩，苦水掌村1666.66亩，双庙村2416.68亩，王西掌村2166.7亩，吊渠村2466.7亩，三角城村1500亩，杨掌村3500.38亩，万安村2883.3亩，魏洼村3314.98亩，陈掌村2383.3亩，红台村1883.33亩，樱桃掌村2250亩，安掌村1200亩，代掌村1800亩，刘渠村1333.3亩，刘园子村1215亩。</t>
  </si>
  <si>
    <t>毛井镇</t>
  </si>
  <si>
    <t>扶持1434户建档立卡贫困户实施地膜种粮17558.24亩，其中：二条俭村3690.6亩，砖城子村2693.07亩，山西掌村1045.33亩，杨东掌村1032.8亩，红糜湾村293.08亩，施家滩村1096.55亩，乔崾岘村1147.65亩，黄寨柯村411.77亩，高家洼村398.7亩，丁连掌村1057.7亩，大户掌村1562.79亩，红土咀村2081.5亩，马趟村1046.7亩。</t>
  </si>
  <si>
    <t>洪德镇</t>
  </si>
  <si>
    <t>扶持2401户建档立卡贫困户实施地膜种粮29757.22亩，其中：河连湾村2273.4亩，苗河村949.56亩，苏长沟村1465亩，张塬村2083.3亩，丁阳渠子村682亩，耿塬畔村1023.76亩，洪德街村1494.5亩，寇河村2436.5亩，李达掌村675.2亩，梁岔村3251.96亩，马塬村2034.5亩，大户塬村381.2亩，赵洼村1427.5亩，私盐路村1335亩，新集子村1590.7亩，张崾岘村1043.14亩，许旗村2813亩，李塬村1213.7亩，肖关村1583.3亩。</t>
  </si>
  <si>
    <t>樊家川镇</t>
  </si>
  <si>
    <t>扶持1139户建档立卡贫困户实施地膜种粮11191亩，其中：樊家川村1941亩，马驿沟村1985亩，郝集村1332亩，长城村961亩，慕家河村1629亩，闫塬村1463亩，李崾岘村834亩，马骏滩村1046亩。</t>
  </si>
  <si>
    <t>罗山川乡</t>
  </si>
  <si>
    <t>扶持968户建档立卡贫困户实施地膜种粮12290亩，其中：西阳洼村931.7亩，苇之城村1365亩，龙柏山村1697.5亩，兰家掌村2233.2亩，大树塬村2336.4亩，陈渠子村1607.3亩，山水湾村1072.3亩，光明村1046.6亩。</t>
  </si>
  <si>
    <t>秦团庄乡</t>
  </si>
  <si>
    <t>扶持759户建档立卡贫困户实施地膜种粮12078亩，其中：秦团庄村1191.67亩，白塬畔村1178.33亩，大天子村2003亩，贾塬村2173.34亩，南掌堡子村1390亩，王团庄村1230亩，新集子村933.33亩，新峁村1978.33亩。</t>
  </si>
  <si>
    <t>山城乡</t>
  </si>
  <si>
    <t>扶持870户建档立卡贫困户实施地膜种粮10443亩，其中：山城堡村1053亩，八里铺村1420亩，赵庄村603亩，谢庄村1184亩，薛塬村895亩，王山口子村1879亩，寨柯村968亩，冯家沟村1553亩，郝掌村888亩。</t>
  </si>
  <si>
    <t>环城镇</t>
  </si>
  <si>
    <t>扶持1043户建档立卡贫困户实施地膜种粮10023.21亩，其中：冉旗寨村625亩，北郭塬村230亩，陈汤塬村189.97亩，龚趟村760亩，马坊塬村760亩，宁老庄村543.31亩，十八里村76.67亩，十五里沟村246.63亩，漫塬村448.32亩，唐塬村620亩，西川村200亩，肖川村68.3亩，杨庙掌村196.67亩，张滩滩村165亩，张淌村201.7亩，赵小掌村1761.65亩，周塬村189.98亩，百草塬村240亩，五里屯村110亩，鸳鸯沟村63.66亩，红星村60亩，高龚塬村426.34亩，城东塬村173.33亩，耿家沟村1666.67亩。</t>
  </si>
  <si>
    <t>天池乡</t>
  </si>
  <si>
    <t>扶持2071户建档立卡贫困户实施地膜种粮18512亩，其中：天池村1050亩，张邓塬村1215亩，梁河村1055亩，殷屈河村2018亩，苏北岔村1376亩，潘老庄村1194亩，大庄台村840亩，四合掌村1137亩，老庄湾村1973亩，井渠淌村1318亩，鲜岔村945亩，碾盘岭村1250亩，大方山村838亩，喜家坪村903亩，曹李川村915亩，吴城子村485亩。</t>
  </si>
  <si>
    <t>南湫乡</t>
  </si>
  <si>
    <t>扶持477户建档立卡贫困户实施地膜种粮4552亩，其中：代家洼村720.5亩，党家洼村698.3亩，双井子村488.3亩，岳后渠村700亩，杨兴堡村513.3亩，洪涝池村1003亩，花儿山村428.3亩。</t>
  </si>
  <si>
    <t>演武乡</t>
  </si>
  <si>
    <t>扶持1186户建档立卡贫困户实施地膜种粮14631.05亩，其中：走马硷村1493亩，吴家塬村1481.67亩，曳郭咀村1233亩，刘坪村965亩，黑泉河村1320亩，黄山村1651.67亩，佛岔村2283.38亩，杨家洼村1530亩，路家塬村2673.33亩。</t>
  </si>
  <si>
    <t>曲子镇</t>
  </si>
  <si>
    <t>扶持506户建档立卡贫困户实施地膜种粮3515.74亩，其中：五里桥村133亩，双城村166.7亩，刘旗村318.8亩，孟家寨村361亩，高李湾村316.7亩，楼房子村168.8亩，宋家塬村181.6亩，许家塬村114亩，金村寺村233亩，油坊塬村270.54亩，金盆掌村216.5亩，小庄子村333.4亩，马家河村456亩，董家塬村236.7亩。</t>
  </si>
  <si>
    <t>(二)</t>
  </si>
  <si>
    <t>中药材种植
合计</t>
  </si>
  <si>
    <t>木钵等17个乡镇</t>
  </si>
  <si>
    <t>扶持837户建档立卡贫困户中药材种植15565.9亩，其中：黄芪每亩补助300元，黄芩每亩补助300元，板蓝根每亩补助30元，柴胡每亩补助30元，党参每亩补助600元，甘草每亩补助400元，秦艽每亩补助90元。</t>
  </si>
  <si>
    <t>促进农民增收，亩均纯收入800元。</t>
  </si>
  <si>
    <t>中药材种植</t>
  </si>
  <si>
    <t>扶持高寨村2户建档立卡贫困户种植中药材40亩</t>
  </si>
  <si>
    <t>促进农民增收，亩均纯收入800元</t>
  </si>
  <si>
    <t>环农发〔2020〕46号</t>
  </si>
  <si>
    <t>第二批
财专</t>
  </si>
  <si>
    <t>扶持赵台村8户建档立卡贫困户种植中药材43亩</t>
  </si>
  <si>
    <t>扶持121户建档立卡贫困户种植中药材1235.11亩，其中：贾驿村191.14亩，高庙湾村143.68亩，砂井子村380亩，常兆台村750亩，半个城村144.5亩，张大掌村258.7亩。</t>
  </si>
  <si>
    <t>扶持庙儿掌村12户建档立卡贫困户种植中药材176.8亩</t>
  </si>
  <si>
    <t>扶持51户建档立卡贫困户种植中药材780亩，其中：陈掌村31亩，许掌320亩，李塬村49.5亩，，粉子山村60.5亩，燕麦掌村110.5亩，杨胡套子村10亩，连川村84.6亩，天子渠村114亩。</t>
  </si>
  <si>
    <t>扶持天桥村1户建档立卡贫困户种植中药材48亩</t>
  </si>
  <si>
    <t>扶持马连掌村1户建档立卡贫困户种植中药材5亩</t>
  </si>
  <si>
    <t>扶持元峁村2户建档立卡贫困户种植中药材16.04亩</t>
  </si>
  <si>
    <t>扶持22户建档立卡贫困户种植中药材907.01亩，其中：山西掌村239.51亩，乔崾岘村33亩，，大户掌村82.5亩，红土咀村480亩，马趟村72亩。</t>
  </si>
  <si>
    <t>扶持29户建档立卡贫困户种植中药材442亩，其中：张塬村65亩，梁岔村25亩，私盐路村278亩，李塬村74亩。</t>
  </si>
  <si>
    <t>扶持14户建档立卡贫困户种植中药材1684亩，其中：大树塬村219.3亩，陈渠子村36亩，兰家掌村351.9亩，光明村36.3亩。</t>
  </si>
  <si>
    <t>扶持38户建档立卡贫困户种植中药材1494.2亩，其中：白塬畔村179.3亩，大天子村144.5亩，新集子村1170.4亩。</t>
  </si>
  <si>
    <t>扶持5户建档立卡贫困户种植中药材45亩，其中：龚趟村26亩，马坊塬村19亩。</t>
  </si>
  <si>
    <t>扶持14户建档立卡贫困户种植中药材175.5亩，其中：殷屈河村20.5亩，苏北岔村132亩，四合掌村13亩，鲜岔村10亩。</t>
  </si>
  <si>
    <t>扶持5户建档立卡贫困户种植中药材977亩，其中：代家洼村70亩，党家洼村50亩，杨兴堡村614亩。</t>
  </si>
  <si>
    <t>扶持路家塬村10户建档立卡贫困户种植中药材99亩</t>
  </si>
  <si>
    <t>扶持3户建档立卡贫困户种植中药材128亩，其中：楼房子村66亩，宋家塬村2亩，马家河村60亩。</t>
  </si>
  <si>
    <t>(三)</t>
  </si>
  <si>
    <t>马铃薯
种植</t>
  </si>
  <si>
    <t>种植优质马铃薯2396.9亩（杨掌村1807.9亩，魏洼村589亩），每亩投放优质马铃薯籽种120公斤，每公斤补助3元。</t>
  </si>
  <si>
    <t>增加贫困户人均纯收入，亩均纯收入400元。</t>
  </si>
  <si>
    <t>(四)</t>
  </si>
  <si>
    <t>五小产业
（小家禽）合计</t>
  </si>
  <si>
    <t>曲子等14个乡镇</t>
  </si>
  <si>
    <t>扶持建档立卡贫困户养鸡8678只，每只补助20元；养蜜蜂659箱，每箱补助100元。</t>
  </si>
  <si>
    <t>扶持贫困户发展壮大小家禽产业，增加收入。</t>
  </si>
  <si>
    <t>农业农村局、畜牧局</t>
  </si>
  <si>
    <t>五小产业
（小家禽）</t>
  </si>
  <si>
    <t>扶持3户建档立卡贫困户养蜜蜂3箱，养鸡100只鸡，其中：楼房子村养蜜蜂3箱，油坊塬村养鸡100只。</t>
  </si>
  <si>
    <t>扶持五里桥村3户建档立卡贫困户养鸡273只</t>
  </si>
  <si>
    <t>扶持赵台村2户建档立卡贫困户养蜜蜂11箱</t>
  </si>
  <si>
    <t>扶持9户建档立卡贫困户养蜜蜂82箱，其中：王西掌村30箱，刘渠村5箱，樱桃掌村20箱，元峁村27箱。</t>
  </si>
  <si>
    <t>扶持8户建档立卡贫困户养蜜蜂42箱，养鸡100只鸡，其中：马驿沟村20箱蜜蜂，李崾岘村16箱蜜蜂，樊家川村6箱蜜蜂，马驿沟村100只鸡。</t>
  </si>
  <si>
    <t>扶持二条俭村2户建档立卡贫困户养蜜蜂43箱</t>
  </si>
  <si>
    <t>扶持7户建档立卡贫困户养鸡900只，养蜜蜂15箱，其中：关营村10箱蜜蜂，井儿岔村5箱蜜蜂，井儿岔村100只鸡，关营村200只鸡，水坝滩村600只鸡。</t>
  </si>
  <si>
    <t>扶持花儿掌村1户建档立卡贫困户养蜜蜂11箱</t>
  </si>
  <si>
    <t>扶持13户建档立卡贫困户养鸡190只，蜜蜂48箱，其中：贾驿村190只鸡，贾驿村20箱蜜蜂，金庄塬村28箱蜜蜂。</t>
  </si>
  <si>
    <t>扶持七里墩村1户建档立卡贫困户养鸡115只</t>
  </si>
  <si>
    <t>扶持八珠塬村1户建档立卡贫困户养蜜蜂5户箱</t>
  </si>
  <si>
    <t>扶持5户建档立卡贫困户养鸡1500只，蜜蜂12箱，其中：马连掌3箱，白塬9箱，八珠塬村1500只。</t>
  </si>
  <si>
    <t>扶持7户建档立卡贫困户养鸡1000只，蜜蜂81箱，其中：西阳洼村养鸡1000只，光明村57箱，山水湾村15箱，西阳洼村9箱。</t>
  </si>
  <si>
    <t>扶持代家洼村8户建档立卡贫困户养鸡4000只。</t>
  </si>
  <si>
    <t>扶持建档立卡贫困户养鸡600只，养蜜蜂306箱，其中：曹李川村88箱，大庄台村54箱，碾盘岭村50箱，苏北岔村3箱，吴城子村39箱，殷屈河村8箱，张邓塬村26箱，大方山村21箱蜜蜂，喜家坪村17箱，吴城子村600只鸡。</t>
  </si>
  <si>
    <t>(五)</t>
  </si>
  <si>
    <t>五小产业
（小手工）合计</t>
  </si>
  <si>
    <t>木钵等4个乡镇</t>
  </si>
  <si>
    <t>扶持5户建档立卡贫困户发展小手工5处，每处补助3000元。</t>
  </si>
  <si>
    <t>扶持贫困户发展壮大小手工产业，增加收入。</t>
  </si>
  <si>
    <t>农业
农村局、文旅局</t>
  </si>
  <si>
    <t>五小产业
（小手工）</t>
  </si>
  <si>
    <t>扶持关营村建档立卡贫困户发展小手工1处</t>
  </si>
  <si>
    <t>农业农村局、文旅局</t>
  </si>
  <si>
    <t>扶持洪涝池村建档立卡贫困户发展小手工1处</t>
  </si>
  <si>
    <t>扶持赵小掌村建档立卡贫困户发展小手工1处</t>
  </si>
  <si>
    <t>扶持建档立卡贫困户2户发展小手工2处，其中：秦团庄村1处，王团庄村1处。</t>
  </si>
  <si>
    <t>(六)</t>
  </si>
  <si>
    <t>五小产业
（小作坊）合计</t>
  </si>
  <si>
    <t>甜水等9个乡镇</t>
  </si>
  <si>
    <t>扶持23户建档立卡贫困户发展小作坊23处，其中：农产品加工4处，每处补助6000元；食品加工19处，每处补助4000元。</t>
  </si>
  <si>
    <t>扶持贫困户发展壮大小作坊产业，增加收入。</t>
  </si>
  <si>
    <t>农业农村局、商务局</t>
  </si>
  <si>
    <t>五小产业
（小作坊）</t>
  </si>
  <si>
    <t>扶持七里墩村建档立卡贫困户发展食品加工小作坊1处</t>
  </si>
  <si>
    <t>扶持9户建档立卡贫困户发展食品加工小作坊9处，其中：樊家川村2处，马驿沟村4处，闫塬村2处，马骏滩村1处。</t>
  </si>
  <si>
    <t>扶持樱桃掌村建档立卡贫困户发展农产品加工小作坊1处</t>
  </si>
  <si>
    <t>扶持陈掌村建档立卡贫困户发展食品加工小作坊1处</t>
  </si>
  <si>
    <t>罗山乡</t>
  </si>
  <si>
    <t>扶持大树塬村建档立卡贫困户发展食品加工小作坊1处</t>
  </si>
  <si>
    <t>扶持建档立卡贫困户2户发展小作坊2处，其中：王团庄村1处食品加工小作坊，新集子村1处农产品加工小作坊。</t>
  </si>
  <si>
    <t>扶持唐台子村建档立卡贫困户发展食品加工作坊1处</t>
  </si>
  <si>
    <t>扶持建档立卡贫困户2户发展食品加工小作坊2处，其中：白家掌村2处</t>
  </si>
  <si>
    <t>扶持建档立卡贫困户5户发展小作坊5处，其中：殷屈河村2处食品加工小作坊，天池村1处食品加工小作坊，苏北岔村1处农产品加工小作坊，殷屈河村1处农产品加工小作坊。</t>
  </si>
  <si>
    <t>(七)</t>
  </si>
  <si>
    <t>五小产业
（小庭院）
合计</t>
  </si>
  <si>
    <t>扶持1172户建档立卡贫困户发展小庭院1275座，每座补助3000元。</t>
  </si>
  <si>
    <t>增加贫困户收入，预计每座平均年纯收入1500元以上。</t>
  </si>
  <si>
    <t>五小产业
（小庭院）</t>
  </si>
  <si>
    <t>扶持建档立卡贫困户发展小庭院105座，其中：井儿岔村13座，曹旗村20座，关营村11座，韩洼子村4座，刘家塬村39座，殷家桥村14座，周湾村4座。</t>
  </si>
  <si>
    <t>扶持建档立卡贫困户发展小庭院6座，其中：樊家川村1座，郝集村5座。</t>
  </si>
  <si>
    <t>扶持建档立卡贫困户发展小庭院251座，其中：赵台村91座，赵家塬村6座，寨子坪村14座，杨坪沟村6座，辛坪村11座，瓦天沟村60座，陶洼子村10座，唐台子村8座，沈家岭村2座，尚西坪村9座，梁坪村1座，红崖洼村3座，陈旗塬村11座，常崾岘村14座，朱家塬村5座。</t>
  </si>
  <si>
    <t>扶持建档立卡贫困户发展小庭院195座，其中：张家湾村12座，魏家河村32座，高庙湾村41座，金庄原村5座，半个城村19座，常兆台村35座，贾驿村39座，砂井子村11座，张大掌村1座。</t>
  </si>
  <si>
    <t>扶持建档立卡贫困户发展小庭院10座，其中：红星村3座，十五里沟村2座，五里屯村3座，十八里村1座，张滩滩村1座。</t>
  </si>
  <si>
    <t>扶持建档立卡贫困户发展小庭院40座，其中：王庄村9座，大堡条村14座，庙儿掌村14座，盘龙村1座，宋掌村2座。</t>
  </si>
  <si>
    <t>扶持建档立卡贫困户发展小庭院33座，其中：新峁村32座，王团庄村1座。</t>
  </si>
  <si>
    <t>扶持建档立卡贫困户发展小庭院85座，其中：楼房子村3座.高李湾2座，刘旗村18座，孟家寨21座，双城村17座，宋家塬村3座，五里桥13座，西沟1座，油坊源7座。</t>
  </si>
  <si>
    <t>扶持建档立卡贫困户发展小庭院18座，其中：八里铺村17座，郝家掌村1座。</t>
  </si>
  <si>
    <t>扶持建档立卡贫困户发展小庭院103座，其中：殷屈河村10座，张邓塬村9座，大庄台村8座，梁河村13座，碾盘岭村35座，鲜岔村28座。</t>
  </si>
  <si>
    <t>扶持建档立卡贫困户发展小庭院64座，其中：甜水街村33座，张铁村8座，七里墩村1座，大良洼村21座，何塬村1座。</t>
  </si>
  <si>
    <t>扶持建档立卡贫困户发展小庭院73座，其中：佛岔村10座，黑泉河村8座，黄山村3座，刘坪村16座，路家塬村15座，吴家塬村7座，曳郭咀村4座，走马硷村10座。</t>
  </si>
  <si>
    <t>扶持建档立卡贫困户发展小庭院6座，其中：安掌村1座，樱桃掌村5座。</t>
  </si>
  <si>
    <t>扶持建档立卡贫困户发展小庭院47座，其中：郜庄村7座，郝东掌村19座，黑城岔村20座，张台村1座。</t>
  </si>
  <si>
    <t>扶持建档立卡贫困户发展小庭院36座，其中：河连湾村24座，洪德街村1座，许旗村8座，赵洼村3座。</t>
  </si>
  <si>
    <t>扶持建档立卡贫困户发展小庭院44座，其中：大树塬村15座，苇芝城村25座，龙柏山村4座。</t>
  </si>
  <si>
    <t>扶持建档立卡贫困户发展小庭院120座，其中：杏树沟村3座，瓦崾岘村27座，塔儿咀村23座，湫坝沟村1座，马连掌村1座，苟塬村2座，八珠塬村45座，曹塬村10座，冯家湾村8座。</t>
  </si>
  <si>
    <t>扶持建档立卡贫困户发展小庭院39座，其中：八珠塬村38座，塔儿咀村1座。</t>
  </si>
  <si>
    <t>(八)</t>
  </si>
  <si>
    <t>苹果树
栽植合计</t>
  </si>
  <si>
    <t>2020.02
-
2020.06</t>
  </si>
  <si>
    <t>环城等8个乡镇</t>
  </si>
  <si>
    <t>扶持8个乡镇23个行政村258户贫困户新栽果树955.4亩，每亩补助300元。</t>
  </si>
  <si>
    <t>扶持贫困户发展苹果产业，栽植后三年开花，四年见果，五年见效，预计每亩收益5000元，共477.7万元。</t>
  </si>
  <si>
    <t>果业发展中心</t>
  </si>
  <si>
    <t>苹果树
栽植</t>
  </si>
  <si>
    <t>建档立卡贫困户新栽果树179亩，其中：高龚塬村24亩，漫塬村9亩，唐塬村60亩，肖川村17亩，周塬村5亩，西川村64亩。</t>
  </si>
  <si>
    <t>扶持贫困户发展苹果产业，栽植后三年开花，四年见果，五年见效，每亩可收益5000元，共89.5万元。</t>
  </si>
  <si>
    <t>环果发
〔2020〕16号</t>
  </si>
  <si>
    <t>第一批
县级</t>
  </si>
  <si>
    <t>2020.02
-
2020.07</t>
  </si>
  <si>
    <t>建档立卡贫困户新栽果树23亩（李崾岘村）</t>
  </si>
  <si>
    <t>扶持贫困户发展苹果产业，栽植后三年开花，四年见果，五年见效，每亩可收益5000元，共11.5万元。</t>
  </si>
  <si>
    <t>2020.02
-
2020.08</t>
  </si>
  <si>
    <t>建档立卡贫困户新栽果树90亩（新集子村）</t>
  </si>
  <si>
    <t>扶持贫困户发展苹果产业，栽植后三年开花，四年见果，五年见效，每亩可收益5000元，共45万元。</t>
  </si>
  <si>
    <t>2020.02
-
2020.09</t>
  </si>
  <si>
    <t>建档立卡贫困户新栽果树436.7亩，其中：常崾岘村157亩，陈旗塬村19亩，何家坪村54.7亩，红崖洼村31亩，尚西坪村117亩，陶洼子村36亩，赵台村22亩。</t>
  </si>
  <si>
    <t>扶持贫困户发展苹果产业，栽植后三年开花，四年见果，五年见效，每亩可收益5000元，共218.35万元。</t>
  </si>
  <si>
    <t>2020.02
-
2020.10</t>
  </si>
  <si>
    <t>建档立卡贫困户新栽果树11亩，其中：八珠塬村5亩，瓦崾岘1亩，塔儿咀村1亩，马连掌村3亩，苟塬村1亩。</t>
  </si>
  <si>
    <t>扶持贫困户发展苹果产业，栽植后三年开花，四年见果，五年见效，每亩可收益5000元，共5.5万元。</t>
  </si>
  <si>
    <t>2020.02
-
2020.11</t>
  </si>
  <si>
    <t>建档立卡贫困户新栽果树7亩（关营村）</t>
  </si>
  <si>
    <t>扶持贫困户发展苹果产业，栽植后三年开花，四年见果，五年见效，每亩可收益5000元，共3.5万元。</t>
  </si>
  <si>
    <t>2020.02
-
2020.12</t>
  </si>
  <si>
    <t>建档立卡贫困户新栽果树207亩（张家湾村）</t>
  </si>
  <si>
    <t>扶持贫困户发展苹果产业，栽植后三年开花，四年见果，五年见效，每亩可收益5000元，共103.5万元。</t>
  </si>
  <si>
    <t>2020.02
-
2020.13</t>
  </si>
  <si>
    <t>建档立卡贫困户新栽果树1.7亩（白塬畔村）</t>
  </si>
  <si>
    <t>扶持贫困户发展苹果产业，栽植后三年开花，四年见果，五年见效，每亩可收益5000元，共0.85万元。</t>
  </si>
  <si>
    <t>(九)</t>
  </si>
  <si>
    <t>产业田
建设合计</t>
  </si>
  <si>
    <t>2020.01
-
2020.06</t>
  </si>
  <si>
    <t>扶持2403户建档立卡贫困户新修产业田22764亩，每亩补助500元。</t>
  </si>
  <si>
    <t>改善2403户贫困户农业生产条件，提高粮食单产。</t>
  </si>
  <si>
    <t>水保局</t>
  </si>
  <si>
    <t>乡镇、村</t>
  </si>
  <si>
    <t>产业田
建设</t>
  </si>
  <si>
    <t>建档立卡贫困户新修产业田1151.42亩，其中：粉子山村14.36亩，李塬村1137.06亩。</t>
  </si>
  <si>
    <t>改善82户贫困户农业生产条件，提高粮食单产。</t>
  </si>
  <si>
    <t>环水保发〔2019〕112号</t>
  </si>
  <si>
    <t>建档立卡贫困户新修产业田2679.17亩，其中：张邓塬村36.49亩，梁河村183.43亩，苏北岔村136.77亩，潘老庄村411.98亩，井渠趟村163.43亩，碾盘岭村151.95亩，曹李川村191.56亩，殷屈河村384.92亩，老庄湾村106.49亩，大庄台村145.18亩，天池村146.39亩，四合掌村243.95亩，鲜岔村76.28亩，吴城子村300.35亩。</t>
  </si>
  <si>
    <t>改善423户贫困户农业生产条件，提高粮食单产。</t>
  </si>
  <si>
    <t>建档立卡贫困户新修产业田2011.79亩，其中：二条俭村912.98亩，山西掌村80.06亩，高家洼村62.3亩，杨东掌村956.45亩。</t>
  </si>
  <si>
    <t>改善179户贫困户农业生产条件，提高粮食单产。</t>
  </si>
  <si>
    <t>建档立卡贫困户新修产业田1515.87亩，其中：八珠塬村10.7亩，瓦崾岘村432.23亩，杏树沟村202.38亩，塔儿咀村107.6亩，马莲掌村278.1亩，冯家湾村171.51亩，湫坝沟村109.3亩，白塬村61.4亩，曹塬142.65亩。</t>
  </si>
  <si>
    <t>改善208户贫困户农业生产条件，提高粮食单产。</t>
  </si>
  <si>
    <t>建档立卡贫困户新修产业田354.34亩，其中：赵洼村68.23亩，马塬村5.3亩，河连湾村17.52亩，丁阳渠子村44.5亩，梁岔村58.79亩，私盐路村16亩，张崾岘村144亩。</t>
  </si>
  <si>
    <t>改善52户贫困户农业生产条件，提高粮食单产。</t>
  </si>
  <si>
    <t>建档立卡贫困户新修产业田636.12亩，其中：高寨村10亩，水坝滩村47.5亩，曹旗村30.35亩，白家掌村25.39亩，刘家塬村29.9亩，关营村104.5亩，高楼塬村275.19亩，邓寨子20.79亩，周湾14亩，井儿岔17.8亩，坪子塬60.7亩。</t>
  </si>
  <si>
    <t>改善119户贫困户农业生产条件，提高粮食单产。</t>
  </si>
  <si>
    <t>建档立卡贫困户新修产业田1184.27亩，其中：王团庄村299.3亩，南掌堡子村829.12亩，大天子村12.54亩，秦团庄村43.31亩。</t>
  </si>
  <si>
    <t>改善73户贫困户农业生产条件，提高粮食单产。</t>
  </si>
  <si>
    <t>建档立卡贫困户新修产业田1869.75亩，其中：慕家河村28.4亩，郝集村89.62亩，樊家川村188.8亩，长城村338.8亩，闫塬村45.76亩，李崾岘村327.57亩，马骏滩村850.8亩。</t>
  </si>
  <si>
    <t>改善169户贫困户农业生产条件，提高粮食单产。</t>
  </si>
  <si>
    <t>建档立卡贫困户新修产业田2075.35亩，其中：何塬村33.1亩，张铁村1026.72亩，高崾岘村336.81亩，大良洼村177.11亩，鲁掌村72.42亩，邱滩村267.81亩，赵掌村161.38亩。</t>
  </si>
  <si>
    <t>改善161户贫困户农业生产条件，提高粮食单产。</t>
  </si>
  <si>
    <t>建档立卡贫困户新修产业田268.46亩，其中：张淌村52亩，十八里村5.37亩，龚淌村14.34亩，马坊塬村50亩，唐塬村19.4亩，耿家沟村15亩，赵小掌村8.5亩，杨庙掌村45.55亩，十五里沟村17.8亩，鸳鸯沟村40.5亩。</t>
  </si>
  <si>
    <t>改善28户贫困户农业生产条件，提高粮食单产。</t>
  </si>
  <si>
    <t>建档立卡贫困户新修产业田531.63亩，其中：代家洼村89.4亩，党家洼村14.79亩，双井子村74.93亩，岳后渠村22.43亩，杨兴堡村17.88亩，洪涝池村312.2亩。</t>
  </si>
  <si>
    <t>改善36户贫困户农业生产条件，提高粮食单产。</t>
  </si>
  <si>
    <t>建档立卡贫困户新修产业田1865.25亩，其中：张台村50.2亩，潘掌村128.51亩，郝东掌村641.4亩，许掌村298.24亩，郜庄村104.42亩，万湾村253.6亩，天桥56亩，黑城岔15亩，韩老庄28.51亩，耿河226.17亩，桃树掌52.7亩。</t>
  </si>
  <si>
    <t>改善215户贫困户农业生产条件，提高粮食单产。</t>
  </si>
  <si>
    <t>建档立卡贫困户新修产业田1132.65亩，其中：佛家岔村149.2亩，曳郭咀村116.2亩，杨家洼村284.64亩，刘坪村10亩，路家塬村527.58亩，黄山村45.03亩。</t>
  </si>
  <si>
    <t>改善145户贫困户农业生产条件，提高粮食单产。</t>
  </si>
  <si>
    <t>建档立卡贫困户新修产业田88.12亩，其中：刘旗村3亩，楼房子村8.6亩，油坊塬村9.06亩，金盆掌村27.09亩，小庄子村16.36亩，董家塬村14亩，高李湾村5.3亩，许家塬村4.71亩。</t>
  </si>
  <si>
    <t>改善18户贫困户农业生产条件，提高粮食单产。</t>
  </si>
  <si>
    <t>建档立卡贫困户新修产业田1119.68亩，其中吊渠村515.55亩，王西掌157.03亩，万安村447.1亩。</t>
  </si>
  <si>
    <t>建档立卡贫困户新修产业田295.16亩，其中：梁坪村7.6亩，唐台子村45.47亩，辛坪村103.79亩，尚西坪村4.33亩，沈岭村74亩，陶洼子村56.97亩，杨坪沟村3.0亩。</t>
  </si>
  <si>
    <t>改善46户贫困户农业生产条件，提高粮食单产。</t>
  </si>
  <si>
    <t>建档立卡贫困户新修产业田1330.64亩，其中：冯家沟村433.46亩，谢庄村10亩，郝掌村127.13亩，八里铺村323.01亩，王山口子村57.16亩，寨柯村379.88亩。</t>
  </si>
  <si>
    <t>改善91户贫困户农业生产条件，提高粮食单产。</t>
  </si>
  <si>
    <t>建档立卡贫困户新修产业田1466.51亩，其中：井川村95.2亩，桃李湾村59.31亩，庙儿掌村166.1亩，小堡条村104.7亩，花儿掌村639.2亩，盘龙村352.9亩，宋掌村49.1亩。</t>
  </si>
  <si>
    <t>改善14户贫困户农业生产条件，提高粮食单产。</t>
  </si>
  <si>
    <t>建档立卡贫困户新修产业田1187.82亩，其中：贾驿村106.07亩，魏家河村67.85亩，张家湾村208亩，刘解掌村304.58亩，砂井子村206.92亩，高庙湾村69.47亩，金庄原村69.86亩，常兆台155.07亩。</t>
  </si>
  <si>
    <t>改善136户贫困户农业生产条件，提高粮食单产。</t>
  </si>
  <si>
    <t>(十)</t>
  </si>
  <si>
    <t>种畜补贴
（湖羊基础母羊）合计</t>
  </si>
  <si>
    <t>扶持1926户建档立卡贫困户养殖湖羊17985只，每只补助800元，每户最多不超过8000元。</t>
  </si>
  <si>
    <t>培育养殖示范户，带领贫困户发展湖羊养殖，户均增收1.2万元。</t>
  </si>
  <si>
    <t>畜牧局</t>
  </si>
  <si>
    <t>种畜补贴
（湖羊基础母羊）</t>
  </si>
  <si>
    <t>扶持97户建档立卡贫困户养殖湖羊970只，其中：佛岔村16户160只，黄山村12户120只，刘坪村16户160只，路家塬村10户100只，杨家洼村15户150只，曳郭咀村15户150只，走马硷村13户130只。</t>
  </si>
  <si>
    <t>环牧发〔2019〕186号</t>
  </si>
  <si>
    <t>扶持136户建档立卡贫困户养殖湖羊1069只，其中：陈掌村24户240只，丁寨柯村13户109只，粉子山村2户20只，李山上村10户100只，李塬村22户220只，天子渠村15户150只，小南沟村16户160只，许掌村14户140只，燕麦掌村6户60只，连川村14户140只。</t>
  </si>
  <si>
    <t>扶持87户建档立卡贫困户养殖湖羊870只，其中：大良洼村6户60只，高崾岘村8户80只，何塬村11户110只，狼儿滩村11户110只，鲁掌村14户140只，七里墩村10户100只，邱滩村9户90只，甜水街村3户30只，赵掌村15户150只。</t>
  </si>
  <si>
    <t>扶持85户建档立卡贫困户养殖湖羊839只，其中：喜家坪村10户89只，张邓塬村10户100只，大方山村4户40只，大庄台村3户30只，吴城子村17户170只，曹李川村10户100只，殷屈河村14户140只，潘老庄村12户120只，碾盘岭村5户50只。</t>
  </si>
  <si>
    <t>扶持109户建档立卡贫困户养殖湖羊基础母羊1090只，其中：白塬村21户210只，大天子村10户1110只，贾塬村13户130只，南掌堡子村19户190只，秦团庄村16户160只，新集子村39户390只。</t>
  </si>
  <si>
    <t>扶持10户建档立卡贫困户养殖湖羊基础母羊100只，其中：代家洼村7户70只，花儿山村3户30只；</t>
  </si>
  <si>
    <t>扶持182户建档立卡贫困户养殖湖羊基础母羊1362只，其中：白家掌村16户136只，曹旗村13户130只，邓寨子村15户150只，二合塬村23户152只，高楼塬村16户106只，高寨村16户71只，郭西掌村16户101只，韩洼子村10户69只，井儿岔村7户57只，刘家塬村12户78只，罗家沟村9户85只，木钵街村1户10只，水坝滩村10户60只，殷家桥村5户37只，周湾村13户120只。</t>
  </si>
  <si>
    <t>扶持101户建档立卡贫困户养殖湖羊1010只，其中：慕家河村17户170只，樊家川村17户170只，马驿沟村14户140只，郝集村村7户70只，长城村14户140只，李崾岘村7户70只，马骏滩村25户250只。</t>
  </si>
  <si>
    <t>扶持81户建档立卡贫困户养殖湖羊810只，其中：郜庄村6户60只，耿河村9户90只，韩老庄村5户50只，郝东掌村10户100只，黑城岔村10户100只，天桥村14户140只，万湾村12户120只，许掌村10户100只，张台村4户40只。</t>
  </si>
  <si>
    <t>扶持164户建档立卡贫困户养殖湖羊1440只，每只补助800元，每户最多不超过8000元。其中：陈旗塬村5户50只，杨坪沟村13户120只，何坪村11户81只，陶洼子村17户111只，寨子坪村13户83只，红崖洼村6户60只，大路洼村10户64只，唐台子村6户56只，辛坪村10户100只，瓦天沟村18户155只，常崾岘村4户35只，梁坪村17户205只，尚西坪村15户150只，朱家塬村10户85只，赵塬村9户85只。</t>
  </si>
  <si>
    <t>扶持56户建档立卡贫困户养殖湖羊560只，其中：半个城村10户100只，常兆台村15户150只，金庄塬村9户90只，高庙湾村10户100只，贾驿村6户60只，砂井子村6户60只。</t>
  </si>
  <si>
    <t>扶持67户建档立卡贫困户养殖湖羊670只，其中：桃李湾村7户70只，大堡条村7户70只，庙儿掌村20户200只，盘龙村12户120只，井川村7户70只，花儿掌村9户90只。</t>
  </si>
  <si>
    <t>扶持90户建档立卡贫困户养殖湖羊900只，其中：西阳洼村11户110只，苇芝城村5户50只，龙柏山村8户80只，兰家掌村18户180只，大树塬村29户290只，山水湾村7户70只，光明村12户120只。</t>
  </si>
  <si>
    <t>扶持101户建档立卡贫困户养殖湖羊1004只，其中：大户掌村21户210只，丁连掌9户90只，二条俭村7户70只，高家洼村5户50只，红糜湾村1户10只，黄寨柯村16户160只，乔崾岘村16户160只，山西掌村9户90只，杨东掌村10户94只，砖城子村6户60只。</t>
  </si>
  <si>
    <t>扶持95户建档立卡贫困户养殖湖羊950只，其中：曹塬村13户130只，八珠塬村13户130只，苟塬村9户90只，湫坝沟村13户130只，塔尔咀村14户140只，杏树沟村11户110只，冯家沟村10户100只，马连掌村10户100只。</t>
  </si>
  <si>
    <t>扶持56户建档立卡贫困户养殖湖羊560只，其中：赵小掌村19户190只，张淌村2户20只，张滩滩村2户20只，鸳鸯沟村1户10只，杨庙掌村1户10只，十八里村1户10只，唐塬村6户60只，肖川2户20只，冉旗寨村11户110只，漫塬村1户10只，马坊塬村3户30只，龚家淌村1户10只，耿家沟村3户30只，城东塬村2户20只，北郭塬村1户10只。</t>
  </si>
  <si>
    <t>扶持11户建档立卡贫困户养殖湖羊104只，其中：五里桥村2户20只，高李湾村1户10只，楼房子村4户40只，金盆掌村3户30只，小庄子村1户4只。</t>
  </si>
  <si>
    <t>扶持106户建档立卡贫困户养殖湖羊1060只，其中：山城堡村19户190只，王山口子村22户220只，寨科村13户130只，冯家沟村14户140只，郝掌村18户180只，谢庄村10户100只。</t>
  </si>
  <si>
    <t>扶持112户建档立卡贫困户养殖湖羊1120只，其中：万安村8户80只，红台村2户20只，安掌村18户180只，元峁村2户20只，苦水掌村15户150只，双庙村4户40只，王西掌村7户70只，吊渠村13户130只，杨掌村14户140只，魏洼村17户170只，陈掌村1户10只，樱桃掌村2户20只，代掌村6户60只，刘园子村3户30只。</t>
  </si>
  <si>
    <t>扶持210户建档立卡贫困户养殖湖羊2097只，其中： 大户塬村11户110只，耿塬畔村14户14只，河连湾村24户240只，洪德街村4户40只，李达掌村13户130只，李塬村13户130只，梁岔村10户100只，马塬村10户100只，私盐路村27户270只，苏长沟村10户100只，肖关村16户157只，张崾岘村14户140只，张塬村16户160只，赵洼村17户170只。</t>
  </si>
  <si>
    <t>(十一)</t>
  </si>
  <si>
    <t>八珠乡等13个乡镇</t>
  </si>
  <si>
    <t>扶持619户建档立卡贫困户养殖湖羊基础母羊5732只，黑山羊110只，每只补助500元，每户最多不超过5000元。</t>
  </si>
  <si>
    <t>扶持2户贫困户养殖湖羊基础母羊18只，其中：苟塬村1户10只，瓦崾岘村1户8只。</t>
  </si>
  <si>
    <t>扶持45户贫困户养殖湖羊基础母羊310只，其中：常崾岘村2户5只，陈旗塬村1户10只，大路塬村4户38只，何坪村8户25只，红崖洼村2户16只，梁坪村2户7只，唐台子村1户10只，杨坪沟村3户19只，寨子坪村6户54只，赵台村13户101只，朱家塬村3户25只。</t>
  </si>
  <si>
    <t>扶持4户贫困户养殖湖羊基础母羊38只，其中：高庙湾村1户8只，魏家河村2户20只，常兆台村1户10只。</t>
  </si>
  <si>
    <t>扶持11户贫困户养殖湖羊基础母羊101只，其中：红糜湾村1户10只，马趟村1户10只，乔崾岘村3户30只，杨东掌村6户51只。</t>
  </si>
  <si>
    <t>扶持3户贫困户养殖湖羊基础母羊28只，其中：杨兴堡村1户10只，花儿山村1户10只，洪涝池村1户8只。</t>
  </si>
  <si>
    <t>扶持115户贫困户养殖湖羊基础母羊1099只，其中：八里铺村7户70只，冯家沟村11户110只，郝掌村12户93只，山城堡村14户140只，王山口子村22户220只，谢庄村10户90只，薛塬村16户160只，寨柯村14户131只，赵庄村9户85只。</t>
  </si>
  <si>
    <t>扶持12户贫困户养殖湖羊基础母羊111只，其中：高崾岘村3户21只，何塬村9户90只。</t>
  </si>
  <si>
    <t>扶持27户贫困户养殖湖羊基础母羊270只，其中：陈掌村5户50只，粉子山村6户60只，李上山村5户50只，李塬村2户20只，连川村2户20只，天子渠村3户30只，汪天子村4户40只。</t>
  </si>
  <si>
    <t>扶持4户贫困户养殖湖羊基础母羊38只，其中：佛岔村2户18只，黑泉河村2户20只。</t>
  </si>
  <si>
    <t>扶持6户贫困户养殖湖羊基础母羊60只，其中：城东塬村1户10只，高龚塬村2户20只，龚淌村1户10只，西川村1户10只。</t>
  </si>
  <si>
    <t>扶持8户贫困户养殖湖羊基础母羊80只，其中：马俊滩村3户30只，马驿沟村1户10只，李崾岘村2户20只，慕家河村2户20只。</t>
  </si>
  <si>
    <t>扶持3户贫困户养殖湖羊基础母羊30只，其中：庙儿掌村1户10只，宋家掌村2户20只。</t>
  </si>
  <si>
    <t>扶持32户贫困户养殖湖羊基础母羊196只，其中：曹李川村1户8只，大庄台村6户53只，梁河村2户13只，喜家坪村23户122只。</t>
  </si>
  <si>
    <t>扶持22户建档立卡户养殖湖羊基础母羊213只，其中：代家洼村2户20只，洪涝池2户20只，花儿山村4户43只，双井子村1户10只，杨兴堡村3户30只，岳后渠村10户100只。</t>
  </si>
  <si>
    <t>扶持13户贫困户养殖湖羊13只，其中：桃李湾村2户20只，大堡条村2户20只，庙儿掌村2户20只，盘龙村2户20只，井川村2户20只，花儿掌村3户30只。</t>
  </si>
  <si>
    <t>扶持2户贫困户养殖湖羊20只，其中：西阳洼村1户10只，苇芝城村1户10只。</t>
  </si>
  <si>
    <t>扶持17户建档立卡户养殖湖羊170只，其中：山城堡村3户30只，王山口子村1户10只，寨科村1户10只，冯家沟村7户70只，郝掌村户10只，谢庄村1户10只，赵庄村3户30只。</t>
  </si>
  <si>
    <t>扶持10户建档立卡户养殖湖羊100只，其中：万安村6户60只，红台村2户20只，安掌村2户20只。</t>
  </si>
  <si>
    <t>扶持180户贫困户调引良种羊，每户10只，其中：元峁村4户，苦水掌村8户，双庙村8户，王西掌村5户，吊渠村10户，三角城村4户，杨掌村15户，万安村10户，魏洼村15户，陈掌村3户，红台村10户，樱桃掌村12户，安掌村9户，代掌村8户，刘渠村54户，刘园子村5户。</t>
  </si>
  <si>
    <t>环牧函〔2020〕28号</t>
  </si>
  <si>
    <t>深度
贫困县</t>
  </si>
  <si>
    <t>扶持92户贫困户养殖湖羊，每户10只，（二条俭村2户，砖城子村10户，山西掌村3户，施家滩村36户，丁连掌村2户，大户掌村3户，红土咀村36户）；扶持11户贫困户养殖黑山羊（施家滩村40户，山西掌村70户）每户10只。</t>
  </si>
  <si>
    <t>(十二)</t>
  </si>
  <si>
    <t>种畜补贴
（湖羊种公羊）合计</t>
  </si>
  <si>
    <t>木钵镇坪子塬等26个养羊专业村</t>
  </si>
  <si>
    <t>为1667户湖羊专业户每户投放种公羊1只，每只补助3000元。</t>
  </si>
  <si>
    <t>为专业户每户投放1只种公羊，提高湖羊种群品质。</t>
  </si>
  <si>
    <t>种畜补贴
（湖羊种公羊）</t>
  </si>
  <si>
    <t>木钵镇
坪子塬村</t>
  </si>
  <si>
    <t>为62户湖羊养殖专业户每户投放种公羊1只</t>
  </si>
  <si>
    <t>天池乡
苏北岔村</t>
  </si>
  <si>
    <t>为65户湖羊养殖专业户每户投放种公羊1只</t>
  </si>
  <si>
    <t>为专业户每户投放2只种公羊，提高湖羊种群品质。</t>
  </si>
  <si>
    <t>八珠乡
瓦崾岘村</t>
  </si>
  <si>
    <t>为72户湖羊养殖专业户每户投放种公羊1只</t>
  </si>
  <si>
    <t>为专业户每户投放3只种公羊，提高湖羊种群品质。</t>
  </si>
  <si>
    <t>八珠乡
白塬村</t>
  </si>
  <si>
    <t>为79户湖羊养殖专业户每户投放种公羊1只</t>
  </si>
  <si>
    <t>为专业户每户投放4只种公羊，提高湖羊种群品质。</t>
  </si>
  <si>
    <t>演武乡
黑泉河村</t>
  </si>
  <si>
    <t>为85户湖羊养殖专业户每户投放种公羊1只</t>
  </si>
  <si>
    <t>为专业户每户投放5只种公羊，提高湖羊种群品质。</t>
  </si>
  <si>
    <t>车道镇
刘渠村</t>
  </si>
  <si>
    <t>为78户湖羊养殖专业户每户投放种公羊1只</t>
  </si>
  <si>
    <t>为专业户每户投放6只种公羊，提高湖羊种群品质。</t>
  </si>
  <si>
    <t>山城乡
薛塬村</t>
  </si>
  <si>
    <t>为56户湖羊养殖专业户每户投放种公羊1只</t>
  </si>
  <si>
    <t>为专业户每户投放7只种公羊，提高湖羊种群品质。</t>
  </si>
  <si>
    <t>罗山川乡
陈渠子村</t>
  </si>
  <si>
    <t>为75户湖羊养殖专业户每户投放种公羊1只</t>
  </si>
  <si>
    <t>为专业户每户投放8只种公羊，提高湖羊种群品质。</t>
  </si>
  <si>
    <t>甜水镇
张铁村</t>
  </si>
  <si>
    <t>为专业户每户投放9只种公羊，提高湖羊种群品质。</t>
  </si>
  <si>
    <t>秦团庄乡
新峁村</t>
  </si>
  <si>
    <t>为55户湖羊养殖专业户每户投放种公羊1只</t>
  </si>
  <si>
    <t>为专业户每户投放10只种公羊，提高湖羊种群品质。</t>
  </si>
  <si>
    <t>小南沟乡
汪天子村</t>
  </si>
  <si>
    <t>为54户湖羊养殖专业户每户投放种公羊1只</t>
  </si>
  <si>
    <t>为专业户每户投放11只种公羊，提高湖羊种群品质。</t>
  </si>
  <si>
    <t>芦家湾乡
王庄村</t>
  </si>
  <si>
    <t>为35户湖羊养殖专业户每户投放种公羊1只</t>
  </si>
  <si>
    <t>为专业户每户投放12只种公羊，提高湖羊种群品质。</t>
  </si>
  <si>
    <t>虎洞镇
张家湾村</t>
  </si>
  <si>
    <t>为76户湖羊养殖专业户每户投放种公羊1只</t>
  </si>
  <si>
    <t>为专业户每户投放13只种公羊，提高湖羊种群品质。</t>
  </si>
  <si>
    <t>毛井镇
红土咀村</t>
  </si>
  <si>
    <t>为70户湖羊养殖专业户每户投放种公羊1只</t>
  </si>
  <si>
    <t>为专业户每户投放14只种公羊，提高湖羊种群品质。</t>
  </si>
  <si>
    <t>毛井镇
施家滩村</t>
  </si>
  <si>
    <t>为18户湖羊养殖专业户每户投放种公羊1只</t>
  </si>
  <si>
    <t>为专业户每户投放15只种公羊，提高湖羊种群品质。</t>
  </si>
  <si>
    <t>樊家川镇
闫塬村</t>
  </si>
  <si>
    <t>为专业户每户投放16只种公羊，提高湖羊种群品质。</t>
  </si>
  <si>
    <t>合道镇
沈家岭村</t>
  </si>
  <si>
    <t>为专业户每户投放17只种公羊，提高湖羊种群品质。</t>
  </si>
  <si>
    <t>合道镇
赵台村</t>
  </si>
  <si>
    <t>为60户湖羊养殖专业户每户投放种公羊1只</t>
  </si>
  <si>
    <t>为专业户每户投放18只种公羊，提高湖羊种群品质。</t>
  </si>
  <si>
    <t>洪德镇
新集子村</t>
  </si>
  <si>
    <t>为专业户每户投放19只种公羊，提高湖羊种群品质。</t>
  </si>
  <si>
    <t>洪德镇丁阳渠子村</t>
  </si>
  <si>
    <t>为24户湖羊养殖专业户每户投放种公羊1只</t>
  </si>
  <si>
    <t>为专业户每户投放20只种公羊，提高湖羊种群品质。</t>
  </si>
  <si>
    <t>耿湾乡
潘掌村</t>
  </si>
  <si>
    <t>为专业户每户投放21只种公羊，提高湖羊种群品质。</t>
  </si>
  <si>
    <t>环城镇
高龚塬村</t>
  </si>
  <si>
    <t>为专业户每户投放22只种公羊，提高湖羊种群品质。</t>
  </si>
  <si>
    <t>环城镇
宁老庄村</t>
  </si>
  <si>
    <t>为专业户每户投放23只种公羊，提高湖羊种群品质。</t>
  </si>
  <si>
    <t>曲子镇
许家塬村</t>
  </si>
  <si>
    <t>为50户湖羊养殖专业户每户投放种公羊1只</t>
  </si>
  <si>
    <t>为专业户每户投放24只种公羊，提高湖羊种群品质。</t>
  </si>
  <si>
    <t>曲子镇
西沟村</t>
  </si>
  <si>
    <t>为120户湖羊养殖专业户每户投放种公羊1只</t>
  </si>
  <si>
    <t>为专业户每户投放25只种公羊，提高湖羊种群品质。</t>
  </si>
  <si>
    <t>南湫乡
党家洼村</t>
  </si>
  <si>
    <t>为45户湖羊养殖专业户每户投放种公羊1只</t>
  </si>
  <si>
    <t>为专业户每户投放26只种公羊，提高湖羊种群品质。</t>
  </si>
  <si>
    <t>(十三)</t>
  </si>
  <si>
    <t>种畜补贴（育肥猪、能繁母猪）合计</t>
  </si>
  <si>
    <t>扶持32户建档立卡贫困户养殖能繁母猪85头，每头补助1000元；2105户贫困户养殖育肥猪3041头，每头补助500元。</t>
  </si>
  <si>
    <t>扶持贫困户发展养殖产业，户均增收3000元。</t>
  </si>
  <si>
    <t>种畜补贴（能繁母猪）</t>
  </si>
  <si>
    <t>扶持曹塬村1户建档立卡贫困户养殖能繁母猪9头</t>
  </si>
  <si>
    <t>扶持5户建档立卡户贫困养殖能繁母猪20头，其中：耿河村2户2头，郝东掌村1户9头，许掌村1户5头，张台村1户4头。</t>
  </si>
  <si>
    <t>扶持常崾岘村2户建档立卡贫困户养殖能繁母猪3头</t>
  </si>
  <si>
    <t>扶持贾驿村1户贫困户养殖能繁母猪5头</t>
  </si>
  <si>
    <t>扶持5户贫困户养殖能繁母猪5头，其中：大堡条村2户2头，桃李湾村3户3头。</t>
  </si>
  <si>
    <t>扶持5户贫困户养殖能繁母猪16头，其中：苇子城村1户7头，大树塬村2户4头，陈渠子村1户1头，光明村1户4头。</t>
  </si>
  <si>
    <t>扶持5户贫困户养殖能繁母猪9头，其中：佛岔村1户1头，刘坪村1户2头，路家塬村2户2头，杨家洼村1户4头。</t>
  </si>
  <si>
    <t>扶持7户贫困户养殖能繁母猪17头，其中：鲜岔村2户3头，四合掌村1户1头，碾盘岭村1户9头，井渠趟村2户2头，曹李川村1户2头。</t>
  </si>
  <si>
    <t>扶持闫塬村1户贫困户养殖能繁母猪1头</t>
  </si>
  <si>
    <t>种畜补贴（育肥猪）</t>
  </si>
  <si>
    <t>扶持71户贫困户养殖育肥猪112头，其中：大堡条村15户26头，花儿掌村1户1头，井川村8户13头，庙儿掌村14户25头，盘龙村3户6头，宋家掌村9户12头，桃李湾村15户19头，王庄村6户10头。</t>
  </si>
  <si>
    <t>扶持29户贫困户养殖育肥猪42头，其中：二条俭村28户41头，高家洼村1户1头。</t>
  </si>
  <si>
    <t>扶持19户贫困户养殖育肥猪35头，其中：薛塬村19户35头。</t>
  </si>
  <si>
    <t>扶持31户贫困户养殖育肥猪59头，其中：党家洼村1户4头，洪涝池村16户26头，花儿山村7户9头，双井子村1户2头，岳后渠村6户18头。</t>
  </si>
  <si>
    <t>扶持26户贫困户养殖育肥猪43头，其中：陈渠子村1户1头，大树塬村6户14头，光明村2户10头，兰家掌村7户7头，龙柏山村10户11头。</t>
  </si>
  <si>
    <t>扶持107户贫困户养殖育肥猪136头，其中：曹李川村10户14头，大方山村2户5头，井渠趟村2户2头，梁河村12户18头，碾盘岭村10户11头，四合掌村12户16头，吴城子村22户28头，喜家坪村9户9头，鲜岔村28户33头。</t>
  </si>
  <si>
    <t>扶持250户贫困户养殖育肥猪368头，其中：大良洼村52户52头，高崾岘村42户63头，何塬村10户16头，狼儿滩村27户33头，鲁掌村16户21头，七里墩村6户12头，邱滩村4户18头，甜水街村27户60头，张铁村16户26头，赵掌村50户67头。</t>
  </si>
  <si>
    <t>扶持103户贫困户养殖育肥猪160头，其中：陈掌村1户26头，丁寨柯村12户16头，粉子山村7户11头，李上山村10户12头，李塬村3户4头，连川村23户24头，天子渠村1户1头，汪天子村1户1头，小南沟乡8户12头，许掌村15户17头，燕麦掌村10户17头，杨胡套子村12户19头。</t>
  </si>
  <si>
    <t>扶持248户贫困户养殖育肥猪332头，其中：佛岔村42户60头，黑泉河村39户56头，黄山村17户22头，刘坪村10户10头，路家塬村60户75头，吴家塬村11户23头，杨家洼村23户34头，曳郭咀村33户36头，走马硷村13户16头。</t>
  </si>
  <si>
    <t>扶持166户贫困户养殖育肥猪234头，其中：八珠塬村54户81头，白塬村9户10头，曹塬村12户13头，苟塬村23户24头，马连掌村14户16头，湫坝沟村7户9头，塔尔咀村15户20头，瓦崾岘村14户26头，杏树沟村18户35头。</t>
  </si>
  <si>
    <t>扶持247户贫困户养殖育肥猪369头，其中：郜庄村25户32头，耿河村11户19头，韩老庄村32户42头，郝东掌村10户28头，黑城岔村8户11头，潘掌村16户21头，四合原村20户30头，桃树掌村26户38头，天桥村24户36头，许掌村44户78头，张台村20户23头，万湾村11户21头。</t>
  </si>
  <si>
    <t>扶持350户贫困户养殖育肥猪491头，其中：樊家川村63户103头，郝集村77户93头，李崾岘村32户36头，马骏滩村9户42头，马驿沟村55户73头，慕家河村31户38头，闫塬村78户101头，长城村5户5头。</t>
  </si>
  <si>
    <t>扶持222户贫困户养殖育肥猪342头，其中：常崾岘村20户23头，陈旗塬村18户20头，大路洼村2户2头，何坪村10户14头，红崖洼村4户5头，梁坪村12户25头，尚西坪村4户8头，沈家岭村24户27头，唐台子村12户16头，陶洼子村17户73头，瓦天沟村8户9头，辛坪村1户1头，杨坪沟村30户32头，寨子坪村20户25头，赵塬村21户33头，赵台村15户24头，朱塬村4户5头。</t>
  </si>
  <si>
    <t>扶持104户贫困户养殖育肥猪150头，其中：半个城村7户8头，常兆台村3户3头，高庙湾村18户30头，贾驿村33户52头，金庄塬村3户4头，砂井子村12户15头，魏家河村14户18头，张大掌村11户15头，张湾村3户5头。</t>
  </si>
  <si>
    <t>扶持116户贫困户养殖育肥猪168头，其中：周塬村2户4头，白草塬村4户5头，北郭塬村5户5头，高龚塬村1户1头，耿家沟村13户18头，龚淌村12户18头，红星村5户12头，马坊塬村3户3头，漫塬村1户1头，宁老庄村11户14头，冉旗寨村3户3头，十五里沟村3户15头，唐塬村1户1头，五里屯村8户11头，西川村2户2头，肖川村3户3头，杨庙掌村5户8头，张滩滩村6户11头，赵小掌村28户33头。</t>
  </si>
  <si>
    <t>(十四)</t>
  </si>
  <si>
    <t>种畜补贴（肉牛）合计</t>
  </si>
  <si>
    <t>合道镇等15个乡镇</t>
  </si>
  <si>
    <t>扶持3754户贫困户养殖6月龄肉牛5305头，每头补助3000元。</t>
  </si>
  <si>
    <t>扶持贫困户发展养殖产业，户均增收7000元。</t>
  </si>
  <si>
    <t>种畜补贴（肉牛）</t>
  </si>
  <si>
    <t>扶持731户贫困户养殖6月龄肉牛1315头，每头补助3000元。其中：常崾岘村31户70头，陈旗塬村60户103头，何家坪村27户34头，红崖洼村46户99头，梁坪村18户28头，尚西坪村49户69头，沈岭村62户105头，唐台子村82户146头，陶洼子74户175头，瓦天沟村35户59头，辛坪村56户85头，杨坪沟村76户147头，寨子坪村32户58头，赵家塬村51户95头，朱家塬村32户42头。</t>
  </si>
  <si>
    <t>扶持45户非贫困户养殖6月龄肉牛85头，每头补助3000元。其中：杨新庄村10户19头，井川村6户9头，王庄村3户6头，庙儿掌村5户11头，花儿掌村4户7头，杨新庄村7户14头，盘龙村2户3头，宋家掌村8户16头。。</t>
  </si>
  <si>
    <t>扶持18户贫困户养殖6月龄肉牛33头，每头补助3000元。其中：砖城子村12户20头，黄寨柯村2户2头，二条俭村4户11头。</t>
  </si>
  <si>
    <t>扶持2户贫困户养殖6月龄肉牛5头，每头补助3000元。其中：双井子村1户3头，岳后渠村1户2头。</t>
  </si>
  <si>
    <t>扶持18户贫困户养殖6月龄肉牛35头，每头补助3000元。其中：八里铺村6户12头，薛原村4户9头，寨柯村1户3头，郝掌村1户2头，八里铺村6户9头。</t>
  </si>
  <si>
    <t>扶持458户贫困户养殖6月龄肉牛900头，每头补助3000元。曹李川村17户24头，大方山村15户29头，大庄台村38户88头，井渠淌村30户56头，老庄湾村16户36头，碾盘岭村17户44头，潘老庄村48户108头，四合掌村1户4头，苏北岔村56户113头，天池村29户54头，吴城子村37户71头，喜家坪村22户52头，鲜岔村32户66头，梁河村40户78头，殷屈河村44户77头。</t>
  </si>
  <si>
    <t>扶持9户贫困户养殖6月龄肉牛24头，每头补助3000元。其中：狼儿滩村1户2头，鲁掌村5户16头，七里墩村2户4头，赵掌村1户2头。</t>
  </si>
  <si>
    <t>扶持111户贫困户养殖6月龄肉牛175头，每头补助3000元。其中：陈掌村33户49头，丁寨柯村2户4头，粉子山村4户6头，李上山村2户4头，李塬村11户15头，连川村19户32头，天子渠村3户5头，小南沟乡13户23头，许掌村20户33头，燕麦掌村2户2头，杨胡套子村2户2头。</t>
  </si>
  <si>
    <t>种畜补贴
（肉牛）</t>
  </si>
  <si>
    <t>扶持有意愿，有能力的贫困户486户发展肉牛养殖486头，每头肉牛补助3000元。其中八珠塬村48头，曹塬村48头，杏树沟村48头，马连掌村48头，冯家湾村48头，苟塬村48头，湫坝沟村48头，白塬村50头，塔尔咀村50头，瓦崾岘村50头。</t>
  </si>
  <si>
    <t>第二批
整合</t>
  </si>
  <si>
    <t>扶持有意愿，有能力的500户建档立卡户发展肉牛养殖512头，每头补助3000元。其中樊家川村64头，马驿沟村64头，郝集村64头，长城村64头，闫塬村64头，李崾岘村64头，马俊滩村64头，慕家河村64头。</t>
  </si>
  <si>
    <t>扶持有意愿，有能力的236户贫困户发展肉牛养殖236头，每头补助3000元。其中张台村20头，潘掌村20头，郝东掌村20头，黑城岔村20头，郜庄村20头，万湾村20头，许掌村20头，韩老庄村20头，早流渠村20头，桃树掌村20头，耿河村20头，天桥村16头。</t>
  </si>
  <si>
    <t>扶持有意愿，有能力的222户贫困户发展肉牛养殖243头，每头补助3000元。其中半个城村25头，常兆台村25头，高庙湾村25头，张大掌村25头，张家湾村25头，魏家河村25头，刘解掌村25头，砂井子村25头，贾驿村43头。</t>
  </si>
  <si>
    <t>扶持有意愿，有能力的贫困户210户发展肉牛养殖231头，每头补助3000元。其中十五里沟村11头，北郭塬村26头，赵小掌村10头，宁老庄村10头，漫塬村10头，城东塬村10头，冉旗寨村10头，陈汤塬村10头，鸳鸯沟村10头，张淌村10头，白草塬村10头，张滩滩村10头，西川村10头，肖川村10头，马坊塬村10头，周塬村10头，龚淌村10头，唐塬村11头，高龚塬村11头，杨庙掌村11头，耿家沟村11头。</t>
  </si>
  <si>
    <t>扶持310户建档立卡贫困户购买肉牛310头，每头补助3000元。其中佛岔村30头，黑泉河村30头，吴家塬村30头，杨家洼村40头，走马硷村30头，曳郭咀村30头，杨家洼村30头，黄山村30头，路家塬村30头，刘坪村30头。</t>
  </si>
  <si>
    <t>扶持398户贫困户饲养肉牛716头，每头补助3000元。其中：曹李川村4头，大方山村9头，大庄台村68头，井渠趟村334头，老庄湾村26头，梁河村68头，碾盘岭村34头，潘老庄村85头，四合掌村28头，苏北岔村90头，天池村44头，吴城子村61头，喜家坪村42头，鲜岔村56头，殷屈河村67头。</t>
  </si>
  <si>
    <t>(十五)</t>
  </si>
  <si>
    <t>标准化草料棚建设合计</t>
  </si>
  <si>
    <r>
      <rPr>
        <sz val="9"/>
        <rFont val="黑体"/>
        <charset val="134"/>
      </rPr>
      <t>扶持4308户建档立卡贫困户每户新建草料棚1座，每座补助7000元，产权归贫困户所有；新建5000m</t>
    </r>
    <r>
      <rPr>
        <sz val="9"/>
        <rFont val="宋体"/>
        <charset val="134"/>
      </rPr>
      <t>³</t>
    </r>
    <r>
      <rPr>
        <sz val="9"/>
        <rFont val="黑体"/>
        <charset val="134"/>
      </rPr>
      <t>草棚1座，饲草晾晒及加工场5200㎡，购置大型饲草机械2台套，50吨地磅1台，配套完成相关附属工程建设，产权归村集体所有。</t>
    </r>
  </si>
  <si>
    <t>打造脱贫主导产业，改善饲草存储条件。</t>
  </si>
  <si>
    <t>标准化
草料棚建设</t>
  </si>
  <si>
    <t>扶持贫困户新建草料棚271座，其中：曹塬村58座，瓦崾岘村42座，塔尔咀村18座，马连掌村32座，湫坝沟村13座，白塬村19座，八珠塬村50座，苟塬村2座，杏树沟村3座，冯家湾村34座。</t>
  </si>
  <si>
    <t>扶持贫困户新建草料棚60座，其中：董家塬村1座，西沟村28座，刘旗村10座，楼房子村2座，五里桥村5座，小庄村8座，金村寺村6座。</t>
  </si>
  <si>
    <t>扶持贫困户新建草料棚338座，其中：元峁村20座，苦水掌村60座，双庙村30座，王西掌村30座，吊渠村20座，三角城村20座，杨掌村10座，万安村40座，陈掌村15座，红台村20座，樱桃掌村20座，代掌村10座，刘渠村33座，刘园子村10座。</t>
  </si>
  <si>
    <t>扶持贫困户新建草料棚263座，其中：杨胡套子村41座，许掌村14座，汪天子村48座，李上山村14座，李塬村54座，陈掌村26座，连川村24座，丁寨柯村13座，小南沟村9座，粉子山村20座。</t>
  </si>
  <si>
    <t>扶持贫困户新建草料棚123座，其中：闫塬村2座，长城村5座，马俊滩村5座，马驿沟村27座，郝集村5座，樊家川村46座，慕家河村13座，李崾岘村20座。</t>
  </si>
  <si>
    <t>扶持贫困户新建草料棚170座，其中：张台村26座，郜庄村6座，天桥村19座，早流渠村7座，耿河村2座，桃树掌5座，韩老庄3座，郝东掌10座，万湾村41座，黑城岔2座，潘掌村14座，四合原村2座，许掌村33座。</t>
  </si>
  <si>
    <t>扶持贫困户新建草料棚108座，其中：马趟村5座，红吐咀村37座，高家洼村3座，乔崾岘村2座，杨东掌村8座，砖城子村23座，大户掌村8座，施家滩村1座，砖城子村17座，二条俭村4座。</t>
  </si>
  <si>
    <t>扶持贫困户新建草料棚66座，其中：邱滩村8座，大良洼村6座，高崾岘村10座，甜水街村2座，七里墩村2座，鲁掌村6座，何塬村14座，狼儿滩村3座，张铁村15座。</t>
  </si>
  <si>
    <t>扶持贫困户新建草料棚81座，其中：王山口子村1座，八里铺村5座，薛塬村56座，山城堡村17座，冯家沟村2座。</t>
  </si>
  <si>
    <t>扶持贫困户新建草料棚406座，其中：梁坪村9座，瓦天沟村30座，赵台村38座，杨坪沟村59座，何家村8座，沈岭36座，辛坪村10座，寨子坪村45座，红崖洼村9座，陶洼子村14座，尚西坪村39座，赵塬村11座，朱塬村36个，常崾岘村11座，大路洼村22座，唐台子村29座。</t>
  </si>
  <si>
    <t>扶持贫困户新建草料棚289座，其中：李达掌村2座，苗河村20座，耿塬畔村2座，张崾岘村14座，苏长沟村7座，赵洼村13座，张塬村45座，大户塬村3座，私盐路村13座，丁阳渠子村14座，河连湾村16座，寇河村24座，新集子村37座，梁岔村1座，肖关村10座，马塬村23座，李塬村8座，洪德街村19座，许旗村18座。</t>
  </si>
  <si>
    <t>扶持贫困户新建草料棚418座，其中：西阳洼村45座，苇芝城村50座，龙柏山村60座，兰家掌村55座，大树塬村60座，陈渠子村55座，山水湾村45座，光明村48座。</t>
  </si>
  <si>
    <t>扶持贫困户新建草料棚244座，其中：郭西掌村43座，殷家桥村24座，井儿岔村11座，曹旗村39座，邓寨子村4户，高楼塬村78座，高寨村2座，刘家塬村21座，白家掌村20座，周湾村2座。</t>
  </si>
  <si>
    <t>扶持贫困户新建草料棚66座，其中：井川村2座，庙儿掌村11座，桃李湾村1座，花儿掌村40座，王庄村3座，杨新庄村3座，宋掌村6座。</t>
  </si>
  <si>
    <t>扶持贫困户新建草料棚63座，其中：白塬畔村5座，大天子村10座，贾塬村9座，秦团庄村15，王团庄村4座，新集子村17座，新峁村3座。</t>
  </si>
  <si>
    <t>扶持贫困户新建草料棚31座，其中：北郭塬村2座，高龚塬村5座，龚淌村6座，马坊塬村3座，漫塬村2座，宁老庄村1座，西川村2座，杨庙掌村1座，赵小掌村9座。</t>
  </si>
  <si>
    <t>扶持贫困户新建草料棚309座，其中：井渠淌村8座，天池村9座，老庄湾村15座，四合掌村14座.曹李川村76座，苏北岔村8座，碾盘岭村34座，喜家坪村40座，张邓塬村6座，大庄台村8座，大方山村8座，殷屈河村47，潘老庄村35座，吴城子村1座。</t>
  </si>
  <si>
    <t>扶持贫困户新建草料棚150座，其中：佛岔村5座，黑泉河村16座，黄山村20座，刘坪村19座，路家塬村7座，吴家塬村8座，杨家洼村4座，曳郭咀村61，走马俭村10座。</t>
  </si>
  <si>
    <t>扶持贫困户新建草料棚284座，其中：半个城村20座，常兆台村48座，高庙湾村21座，贾驿村15座，金庄原村20座，刘解掌村82座，砂井子村32座，魏家河村12座，张大掌村20座，张家湾村14座。</t>
  </si>
  <si>
    <t>扶持贫困户新建草料棚81座，其中：代家洼村28座，党家洼村20座，杨兴堡村13座，洪涝池村20座。</t>
  </si>
  <si>
    <t>黑泉河村新建5000m³草棚1座，饲草晾晒及加工场5200㎡，购置大型饲草机械2台套，50吨地磅1台，配套完成相关附属工程建设，所有权归村集体。</t>
  </si>
  <si>
    <t>扶持270户贫困户新建羊畜草料棚270座，其中：二条俭村64座，砖城子村49座，杨东掌村2座，施家滩村31座，乔崾岘村2座，高家洼村1座，丁连掌村29座，大户掌村6座，红土咀村61座，马趟村25座。</t>
  </si>
  <si>
    <t>扶持贫困户新建标准化草料棚140座，其中：元峁村6座，苦水掌村7座，双庙村4座，王西掌村5座，吊渠村5座，三角城村4座，杨掌村10座，万安村6座，魏洼村8座，陈掌村5座，红台村5座，樱桃掌村5座，安掌村5座，代掌村5座，刘渠村55座，刘园子村5座。</t>
  </si>
  <si>
    <t>扶持洪德镇赵洼村77户建档立卡贫困户每户新建草棚1座。</t>
  </si>
  <si>
    <t>洪德镇赵洼村</t>
  </si>
  <si>
    <t>(十六)</t>
  </si>
  <si>
    <t>羊畜暖棚
建设合计</t>
  </si>
  <si>
    <t>扶持3167户建档立卡贫困户每户新建羊畜暖棚1座，其中：维修改造2331座，每座补助3000元；新建100㎡暖棚346座，每座补助1.2万元；新建150㎡暖棚490座，每座补助1.8万元</t>
  </si>
  <si>
    <t>改善养殖配套设施，提升养殖效益，增加养殖收入。</t>
  </si>
  <si>
    <t>羊畜暖棚
建设</t>
  </si>
  <si>
    <t>新建羊畜暖棚85座，每座补助3000元，共补助25.5万元，其中：曹塬村8座，瓦崾岘村2座，塔尔咀村9座，马连掌村16座，湫坝沟村4座，白塬村8座，八珠塬村16座，苟塬村12座，杏树沟村2座，冯家湾村8座；曹塬村新建羊畜暖棚3座，每座补助1.2万元，共补助3.6万元；新建羊畜暖棚47座，每座补助1.8万元，共补助84.6万元，其中：曹塬村13座，瓦崾岘村34座。</t>
  </si>
  <si>
    <t>新建羊畜暖棚68座，每座补助3000元，其中：元峁村4座，苦水掌村1座，双庙村1座，王西掌村2座，吊渠村2座，杨掌村4座，万安村10座，魏洼村6座，陈掌村10座，红台村4座，樱桃掌村2座，安掌村1座，代掌村6座，刘渠村13座，刘园子村2座。</t>
  </si>
  <si>
    <t>新建羊畜暖棚84座，每座补助3000元，其中：闫塬村11座，长城村9座，马俊滩村8座，马驿沟村12座，郝集村13座，樊家川村11座，慕家河村8座，李崾岘村12座。</t>
  </si>
  <si>
    <t>新建羊畜暖棚173座，每座补助3000元，其中：梁坪村6座，瓦天沟村11座，赵台村22座，杨坪沟村12座，何坪村5座，沈岭村7座，辛坪村11座，寨子坪村16座，红涯洼村5座，陶洼子村6座，尚西坪村10座，赵塬村10座，朱家塬村7个，常崾岘村1个，大路洼村1座，唐台子村37座，陈旗塬村6个。</t>
  </si>
  <si>
    <t>新建羊畜暖棚215座，每座补助3000元，其中：李达掌村3座，苗河村3座，耿塬畔村23座，张崾岘村1座，苏长沟村43座，赵洼村11座，张塬村3座，大户塬村5座，私盐路村12座，丁阳渠子村1座，河连湾村7座，寇河村31座，新集子村12座，梁岔村7座，肖关村16座，李塬村13座，洪德街村14座，许旗村10座。</t>
  </si>
  <si>
    <t>新建羊畜暖棚146座，每座补助3000元，其中：半个城村16座，常兆台村23座，高庙湾村17座，张大掌村4座，张家湾村9座，魏家河村8座，刘解掌村4座，砂井子村38座，贾驿村11座，金庄塬16座。</t>
  </si>
  <si>
    <t>新建羊畜暖棚52座，每座补助3000元，共补助15.6万元，其中：北郭塬村2座，城东塬村1座，高龚塬村3座，龚淌村10座，马坊塬村4座，漫塬村1座，宁老庄村2座，冉旗寨村3座，唐塬村1座，西川村6座，肖川村1座，杨庙掌村5座，赵小掌村5座，张淌村4座，张滩滩村2座，周塬村2座；赵小掌村新建羊畜暖棚3座，每座补助1.8万元，共补助5.4万元。</t>
  </si>
  <si>
    <t>新建羊畜暖棚134座，每座补助3000元，其中：井川村7座，庙儿掌村8座，桃李湾村11座，花儿掌村12座，王庄村37座，杨新庄村11座，宋掌村12座，大堡条村4座，盘龙村17座，小堡条村15座。</t>
  </si>
  <si>
    <t>新建羊畜暖棚76座，每座补助3000元，其中：苇芝城村8座，西阳洼村5座，龙柏山村10座，兰家掌村10座，山水湾村4座，大树塬村14座，光明村15座，陈渠子村10座。</t>
  </si>
  <si>
    <t>新建羊畜暖棚253座，每座补助3000元，其中：郭西掌村28座，殷家桥村8座，井儿岔村22座，曹旗村27座，邓寨子村20户，高楼塬村31座，高寨村12座，刘家塬村23座，白家掌村18座，周湾村1座，二合塬村8座，关营村3座，韩洼子村17座，罗家沟村15座，木钵街村4座，坪子塬村11座，水坝滩村5座。</t>
  </si>
  <si>
    <t>新建羊畜暖棚62座，每座补助3000元，其中：代家洼村4座，党家洼村4座，双井子村2座，岳后渠村20座，杨兴堡村4座，洪涝池村21座，花儿山村7座。</t>
  </si>
  <si>
    <t>新建羊畜暖棚91座，每座补助3000元，共补助27.3万元，其中：白塬畔村8座，大天子村3座，贾塬村25座，秦团庄村30座，王团庄村11座，新集子村6座，新峁村3座，南掌堡子村5座；新建羊畜暖棚12座，每座补助1.2万元，共补助14.4万元，其中：贾塬村1座，新集子村7座，新峁村4座。</t>
  </si>
  <si>
    <t>新建羊畜暖棚35座，每座补助3000元，其中：董家塬村1座，西沟村2座，楼房子村5座，高李湾村4座，金村寺村6座，金盆掌村4座，小庄村3座，许家塬村1座，油坊塬村9座。</t>
  </si>
  <si>
    <t>新建羊畜暖棚74座，每座补助3000元，共补助22.2万元，其中:王山口子村1座，八里铺村18座，谢庄村3座，山城堡村38座，冯家沟村6座，郝掌村1座，赵庄村7座；山城堡村新建羊畜暖棚1座，补助1.2万元；王山口子村新建羊畜暖棚1座，补助1.8万元。</t>
  </si>
  <si>
    <t>新建羊畜暖棚135座，每座补助3000元，其中：井渠淌村8座，大方山村7座，曹李川村25座，苏北岔村17座，碾盘岭村32座，喜家坪村3座，张邓塬村6座，殷屈河村5座，潘老庄村29座，吴城子村3座。</t>
  </si>
  <si>
    <t>新建羊畜暖棚44座，每座补助3000元，其中：邱滩村5座，高崾岘村11座，鲁掌村5座，何塬村8座，狼儿滩村3座，张铁村7座，赵掌村5座。</t>
  </si>
  <si>
    <t>新建羊畜暖棚138座，每座补助3000元，其中：连川村17座，天子渠村4座，汪天子村1座，李上山村8座，小南沟村27座，粉子山村12座，丁寨柯村13座，许掌村11座，陈掌村7座，李塬村11座，燕麦掌村11座，杨胡套子村16座。</t>
  </si>
  <si>
    <t>扶持230户贫困户建设羊畜暖棚230座（二条俭村82座，砖城子村28座，杨东掌村5座，施家滩村36座，丁连掌村8座，大户掌村19座，红土咀村34座，马趟村18座），其中：维修改造棚圈149座，新建100㎡棚圈39座，新建150㎡棚圈42座。</t>
  </si>
  <si>
    <t>扶持贫困户建设羊畜暖棚139座，其中：新建100㎡棚圈103座（元峁村5座，苦水掌村6座，双庙村1座，王西掌村5座，吊渠村5座，万安村2座，魏洼村1座，陈掌村15座，红台村8座，樱桃掌村10座，安掌村5座，代掌村8座，刘渠村27座，刘园子村5座），新建150㎡棚圈36座（刘渠村）。</t>
  </si>
  <si>
    <t>改扩建羊棚21座，其中：八珠塬村3座，曹塬村2座，冯家湾村2座，苟塬村1座，马连掌村8座，湫坝沟村1座，塔尔咀村3座，杏树沟村1座；新建“50㎡+50㎡”暖棚10座，其中：八珠塬村2座，曹塬村2座，苟塬村2座，湫坝沟村2座，杏树沟村2座；新建“75㎡+75㎡”暖棚10座，每座补助1.8万元，其中：八珠塬村2座，杏树沟村6座，苟塬村2座。</t>
  </si>
  <si>
    <t>改扩建羊棚9座，其中：贾驿村6座，半个城村1座，刘解掌村1座，常兆台村1座；刘解掌村新建“50㎡+50㎡”暖棚1座；新建“75㎡+75㎡”暖棚7座，其中：常兆台村5座，半个城村1座，砂井子村1座。</t>
  </si>
  <si>
    <t>马坊塬村贫困户改扩建羊棚1座；新建“50㎡+50㎡”暖棚11座，其中：城东塬村2座，龚淌村1座，漫塬村1座，赵小掌村4座，肖川村2座，冉旗寨1座；新建“75㎡+75㎡”暖棚18座，其中：唐塬村1座，耿家沟村3座，赵小掌村13座，杨庙掌村1座。</t>
  </si>
  <si>
    <t>新建“75㎡+75㎡”暖棚5座，其中：金盆掌村2座，高李湾村1座，五里桥村1座，楼房子村1座。</t>
  </si>
  <si>
    <t>改扩建羊棚53座，其中：白塬畔村4座，大天子村4座，贾塬村26座，南掌堡子村5座，秦团庄村4座，王团庄村5座，新集子村5座；新建“50㎡+50㎡”暖棚10座，其中：白塬畔村2座，南掌堡子村1座，秦团庄村2座，王团庄村5座；新建“75㎡+75㎡”暖棚83座，其中：白塬畔村8座，大天子村7座，贾塬村10座，南掌堡子村15座，秦团庄村9座，王团庄村7座，新集子村27座。</t>
  </si>
  <si>
    <t>改扩建羊棚15座，其中：樊家川村5座，李崾岘村2座，马驿沟村1座，慕家河村2座；长城村3座；新建“50㎡+50㎡”暖棚11座，其中：樊家川村2座，郝集村4座，李崾岘1座，马骏摊1座，慕家河村3座，新建“75㎡+75㎡”暖棚29座，其中：樊家川村1座，郝集村1座，李崾岘村1座，马骏摊19座，马驿沟5座，慕家河1座，长城村1座；新建“63㎡+45㎡”暖棚9座。</t>
  </si>
  <si>
    <t>改扩建羊棚23座，其中：大堡条村4座，桃李湾村1座，小堡条村1座，杨新庄村6座，盘龙村4座，井川村3座，庙儿掌村4座；新建“50㎡+50㎡”暖棚33座，其中：杨兴庄村8座，盘龙村4座，花儿掌村7座，宋家掌村3座，庙儿掌村11座；新建“75㎡+75㎡”暖棚20座，其中：杨兴庄村7座，宋家掌村1座，庙儿掌村12座。</t>
  </si>
  <si>
    <t>改扩建27座，其中：大方山村1座，喜家坪村6座，张邓塬村5座，潘老庄村7座，梁家河村4座，碾盘岭村4座；新建“50㎡+50㎡”暖棚15座，其中：大庄台村2座，老庄湾村2座，梁家河村3座，碾盘岭村1座，潘老庄村2座，四合掌村1座，吴城子村1座，殷屈河村2座，张邓塬村1座；新建“75㎡+75㎡”暖棚11座，其中：曹李川村2座，四合掌村1座，吴城子村1座，殷屈河村3座，张邓塬村4座。</t>
  </si>
  <si>
    <t>改扩建羊棚48座，其中：桃树掌村8座，耿河村3座，张台村3座，郜庄村3座，许家掌村1座，万家湾村1座，韩老庄村3座，郝东掌村19座，四合原村3座，天桥村4座，早流渠村1座；新建“50㎡+50㎡”暖棚5座，其中：耿河村2座，张台村1座，韩老庄村1座，天桥村1座；新建“75㎡+75㎡”暖棚3座，其中：郜庄村1座，黑城岔村1座，郝东掌村1座。</t>
  </si>
  <si>
    <t>改扩建羊棚91座，其中：寇河村14座，梁岔村5座，马塬村5座，私盐路村19座，张崾岘村3座，大座塬村3座，耿塬畔村5座，洪德街村8座，李达掌村1座，苏长沟村4座，肖关村4座，许旗村4座，赵洼村5座，苗河村6座，张塬村1座，李塬村4座；新建“50㎡+50㎡”暖棚13座，其中：张崾岘村1座，马塬村2座，肖关村3座，河连湾村2座，洪德街村2座，李达掌村1座，张塬村1座，耿塬畔村1座；新建“75㎡+75㎡”暖棚31座，其中：张塬村6座，张崾岘村1座，赵洼村1座，苏长沟村8座，耿塬畔村10座，洪德街村1座，寇河村1座，河连湾村3座。</t>
  </si>
  <si>
    <t>新建“50㎡+50㎡”暖棚11座，其中：西阳洼村4座，苇芝城村1座，龙柏山村3座，山水湾村1座，大树塬村1座，光明村1座；新建“75㎡+75㎡”暖棚73座，其中：西阳洼村11座，兰家掌村15座，光明村17座，苇芝城村2座，山水湾村2座，龙柏山村3座，大树塬村23座。</t>
  </si>
  <si>
    <t>改扩建羊棚6座，其中：八里铺村1座，冯家沟1座，谢庄2座，赵庄村2座；新建“50㎡+50㎡”暖棚9座，其中：八里铺村1座，冯家沟村1座，山城堡村4座，王山口子村2座，赵庄1座，新建“75㎡+75㎡”暖棚36座，其中：冯家沟村7座，郝掌村3座，山城堡村4座，王山口子村12座，谢庄2座，寨柯村8座。</t>
  </si>
  <si>
    <t>改扩建羊棚10座，其中：邓寨子村3座，水坝滩村1座，白家掌村2座，曹旗村3座，井儿岔村1座；新建“50㎡+50㎡”暖棚20座，其中：罗家沟村2座，邓寨子村3座，周湾村1座，木钵街村1座，水坝滩村1座，韩洼子村3座，高楼塬村1座，白家掌村2座，曹旗村2座，井儿岔村2座，高寨村1座，郭西掌村1座；新建“75㎡+75㎡”暖棚12座，其中：周湾村5座，高楼塬村3座，白家掌村1座，井儿岔村1座，曹旗村2座。</t>
  </si>
  <si>
    <t>改扩建羊棚13座，其中：杨坪沟村2座，瓦天沟村2座，唐台子村1座，红崖洼村2座，寨子坪村1座，朱家塬村2座，何家坪村1座，常崾岘村1座，大路洼村1座；新建“50㎡+50㎡”暖棚39座，其中：梁坪村5座，杨坪沟村5座，尚西坪村6座，瓦天沟村4座，唐台子村4座，陶洼子村4座，朱家塬村5座，辛坪村3座，陈旗塬村1座，何家坪村1座，红崖洼村1座；新建“75㎡+75㎡”暖棚23座，其中大路洼村6座，梁坪村4座，杨坪沟村2座，陈旗塬村2座，赵家塬3座，瓦天沟村1座，唐台子村1座，陶洼子村1座，红崖洼村1座，何家坪村1座，尚西坪村1座。</t>
  </si>
  <si>
    <t>(十七)</t>
  </si>
  <si>
    <t>青贮包裹
机械购置</t>
  </si>
  <si>
    <t>为215个贫困村购置麻绳，膜等，为全县192个贫困村（车道镇16个村和毛井7个村除外）每村购买青贮包裹机械1套，产权归村集体所有。</t>
  </si>
  <si>
    <t>提高饲草加工效率，提升贮存质量，增加收入。</t>
  </si>
  <si>
    <t>(十八)</t>
  </si>
  <si>
    <t>铡草揉丝
粉碎一体机
购置合计</t>
  </si>
  <si>
    <t>扶持1546户建档立卡贫困户购置铡草揉丝粉碎一体机1546台，每台补助580元。</t>
  </si>
  <si>
    <t>提高贫困群众饲草加工效率</t>
  </si>
  <si>
    <t>铡草揉丝
粉碎一体机
购置</t>
  </si>
  <si>
    <t>扶持贫困户购置揉丝机84台，其中：郜庄村5台，郝东掌村6台，潘掌村16台，万家湾村30台，许掌村9台，张台村2台，早流渠村2台，耿河村5台，四合原村5台，韩老庄村3台，桃树掌村1台。</t>
  </si>
  <si>
    <t>扶持贫困户购置揉丝机90台，其中：河连湾村3台，洪德街村2台，马塬村19台，私盐路村5台，新集子村11台，丁阳渠子村5台，耿塬畔村10台，寇河村7台，李达掌村5台，李原村5台，苏长沟村6台，张崾岘7台，肖关1台，许旗村3台，张塬村1台。</t>
  </si>
  <si>
    <t>扶持贫困户购置揉丝机52台，其中：陈渠子村7台，大树塬村4台，光明村2台，龙柏山村31台，苇子城村3台，兰家掌村3台，山水湾村2台。</t>
  </si>
  <si>
    <t>扶持贫困户购置揉丝机52台，其中：白家掌村3台，曹旗村6台，邓寨子村2台，二合塬村3台，高楼塬村5台，高寨村2台，郭西掌村2台，韩洼子村5台，井儿岔村3台，刘家塬村2台，罗家沟村3台，坪子塬村8台，水坝滩村2台，殷家桥村2台，周湾村2台，关营村2台。</t>
  </si>
  <si>
    <t>扶持贫困户购置揉丝机65台，其中：白塬畔村6台，大天子村2台，贾塬村13台，秦团庄村3台，王团庄村6台，新集子村13台，新峁村22台。</t>
  </si>
  <si>
    <t>扶持贫困户购置揉丝机34台，其中：马家河村22台，许家塬村4台，高李湾村3台，五里桥村1台，董家塬村2台，小庄子村1台，刘旗村1台。</t>
  </si>
  <si>
    <t>扶持贫困户购置揉丝机40台，其中：高庙湾村3台，常兆台村1台，贾驿村9台，金庄原村5台，刘解掌村13台，砂井子村1台，张大掌村1台，张湾村5台，半个城村2台。</t>
  </si>
  <si>
    <t>扶持贫困户购置揉丝机59台，其中：杨庙掌村1台，马坊塬村6台，张滩滩村4台，唐塬村3台，耿家沟村17台，赵小掌村4台，红星村1台，张淌村2台，周塬村4台，十五里沟村1台，城东塬村5台，鸳鸯沟村5台，陈汤塬村6台。</t>
  </si>
  <si>
    <t>扶持贫困户购置揉丝机47台，其中：赵庄村17台，八里铺村12台，山城堡村8台，薛塬村5台，冯家沟村2台，王山口子村3台。</t>
  </si>
  <si>
    <t>扶持贫困户购置揉丝机62台，其中：大良洼村11台，何塬村9台，高崾岘村5台，狼儿滩村7台，鲁掌村3台，邱滩村7台，甜水街村11台，张铁村6台，赵掌村3台。</t>
  </si>
  <si>
    <t>扶持贫困户购置揉丝机84台，其中：陈掌村6台，丁寨柯村12台，粉子山村5台，李上山村7台，李塬村5台，连川村8台，天子渠村5台，汪天子村4台，小南沟村9台，许掌村5台，燕麦掌村8台，杨胡套子村10台。</t>
  </si>
  <si>
    <t>扶持贫困户购置揉丝机66台，其中：佛岔村15台，黑泉河村10台，黄山村7台，刘坪村6台，路家塬村5台，吴家塬村9台，杨家洼村6村，曳郭咀村5台，走马硷村3台。</t>
  </si>
  <si>
    <t>扶持贫困户购置揉丝机96台，其中：曹李川村41台，吴城子村14台，喜家坪村8台，鲜岔村8台，张邓塬村14台，大方山村6台，潘老庄村2台，殷屈河村3台。</t>
  </si>
  <si>
    <t>扶持贫困户购置揉丝机58台，其中：党家洼村22台，洪涝池村13台，杨兴堡村7台，双井子村4台，花儿山村4台，岳后渠村4台，代家洼村4台。</t>
  </si>
  <si>
    <t>扶持贫困户购置揉丝机60台，其中：樊家川村6台，郝集村5台，李崾岘村4台，马骏滩村3台，马驿沟村13台，慕家河村13台，闫塬村7台，长城村9台。</t>
  </si>
  <si>
    <t>扶持贫困户购置揉丝机60台，其中：大堡条村5台，井川村6台，庙儿掌村5台，盘龙村9台，宋家掌村7台，桃李湾村7台，王庄村5台，小堡条村5台，杨新庄村5台，花儿掌村6台。</t>
  </si>
  <si>
    <t>扶持贫困户购置揉丝机152台，其中：安掌村13台，陈掌村4台，代掌村8台，吊渠村12台，红台村1台，苦水掌村11台，刘渠村10台，刘园子村9台，双庙村6台，王西掌村10台，魏洼村41台，杨掌村12台，樱桃掌村1台，元峁村7台，三角城村4台，万安村3台。</t>
  </si>
  <si>
    <t>扶持贫困户购置揉丝机144台，其中：砖城子村24台，黄寨柯村26台，二条俭村25台，高家洼村30台，丁连掌村7台，大户掌村3台，红土咀村19台，乔崾岘村7台，山西掌村1台，施家滩村2台。</t>
  </si>
  <si>
    <t>扶持贫困户购置揉丝机146台，其中：常崾岘村5台，陈旗塬村14台，大路洼村8台，何坪村1台，红崖洼村9台，梁坪村9台，尚西平村13台，沈家岭村10台，唐台子村7台，陶洼子村6台，瓦天沟村7台，辛坪村7台，杨坪沟村7台，寨子坪村10台，赵家塬12台，赵台村7台，朱家塬村14台。</t>
  </si>
  <si>
    <t>扶持贫困户购置揉丝机95台，其中：八珠塬村11台，白塬村7台，曹塬村7台，冯家湾村20台，苟塬村8台，马连掌村9台，湫坝沟村9台，塔尔咀村6台，瓦崾岘村10台，杏树沟村8台。</t>
  </si>
  <si>
    <t>(十九)</t>
  </si>
  <si>
    <t>养羊专业村建设合计</t>
  </si>
  <si>
    <t>演武乡
黑泉河等16个养羊专业村</t>
  </si>
  <si>
    <t>湖羊专业户培训1113户，每户补助1100元；新建“50㎡+50㎡”暖棚289座，每座补助1.2万元；新建“75㎡+75㎡”暖棚270座，每座补助1.8万元；新建“63㎡+45㎡”暖棚19座，每座补助1.8万元；改扩建“50㎡+50㎡”暖棚39座，补助资金26.7万元；改扩建“75㎡+75㎡”暖棚37座，补助资金50.7万元；改扩建“63㎡+45㎡”暖棚2座，补助资金3万元；新建草棚637座，每座补助7000元；扶持567户贫困户每户养殖湖羊“10+1”只，每只基础母羊补助500元，每户最多不超过5000元；购置电动机型铡草揉丝机48台，每台补助2600元。</t>
  </si>
  <si>
    <t>培育养殖示范户发展湖羊养殖，提升整村群众养羊水平，增加收入。</t>
  </si>
  <si>
    <t>养羊专业村
建设</t>
  </si>
  <si>
    <t>湖羊专业户培训149户，新建“75㎡+75㎡”暖棚5座、草棚49座，扶持49户贫困户每户养殖湖羊“10+1”只。</t>
  </si>
  <si>
    <t>湖羊专业户培训80户，新建草棚55座，扶持48户贫困户每户养殖湖羊“10+1”只。</t>
  </si>
  <si>
    <t>湖羊专业户培训30户，新建“50㎡+50㎡”暖棚3座、“75㎡+75㎡”暖棚21座、草棚12座，扶持29户贫困户每户养殖湖羊“10+1”只，购置电动机型铡草揉丝机4台。</t>
  </si>
  <si>
    <t>湖羊专业户培训61户，新建“75㎡+75㎡”暖棚29座、草棚35座，扶持46户贫困户每户养殖湖羊“10+1”只。</t>
  </si>
  <si>
    <t>湖羊专业户培训103户，新建“50㎡+50㎡”暖棚20座、“75㎡+75㎡”暖棚18座、草棚55座，改扩建“50㎡+50㎡”暖棚23座、“75㎡+75㎡”暖棚13座，扶持55户贫困户每户养殖湖羊“10+1”只。</t>
  </si>
  <si>
    <t>湖羊专业户培训33户，新建“50㎡+50㎡”暖棚6座、草棚12座，扶持13户贫困户每户养殖湖羊“10+1”只。</t>
  </si>
  <si>
    <t>湖羊专业户培训11户，新建“50㎡+50㎡”暖棚2座、草棚61座，扶持2户贫困户每户养殖湖羊“10+1”只，购置电动机型铡草揉丝机12台。</t>
  </si>
  <si>
    <t>湖羊专业户培训60户，新建“50㎡+50㎡”暖棚1座、草棚35座，扶持35户贫困户每户养殖湖羊“10+1”只，购置电动机型铡草揉丝机7台。</t>
  </si>
  <si>
    <t>湖羊专业户培训37户，新建“50㎡+50㎡”暖棚7座、建“75㎡+75㎡”暖棚5座、草棚21座，扶持22户贫困户每户养殖湖羊“10+1”只，购置电动机型铡草揉丝机6台。</t>
  </si>
  <si>
    <t>湖羊专业户培训75户，新建“50㎡+50㎡”暖棚24座、“75㎡+75㎡”暖棚10座、草棚48座。</t>
  </si>
  <si>
    <t>湖羊专业户培训84户，新建“50㎡+50㎡”暖棚25座、“75㎡+75㎡”暖棚18座、草棚45座，扶持60户贫困户每户养殖湖羊“10+1”只。</t>
  </si>
  <si>
    <t>湖羊专业培训户110户，新建“50㎡+50㎡”暖棚26座、“75㎡+75㎡”暖棚37座、草棚44座，扶持76户贫困户每户养殖湖羊“10+1”只，购置电动机型铡草揉丝机13台。</t>
  </si>
  <si>
    <t>洪德镇
丁阳渠子村</t>
  </si>
  <si>
    <t>湖羊专业户培训62户，新建“50㎡+50㎡”暖棚3座、“75㎡+75㎡”暖棚27座、草棚22座，扶持24户贫困户每户养殖湖羊“10+1”只。</t>
  </si>
  <si>
    <t>湖羊专业户培训153户，新建“50㎡+50㎡”暖棚49座（其中对标提升16座）、“75㎡+75㎡”暖棚42座（其中对标提升24座）、“63㎡+45㎡”暖棚3座（其中对标提升2座）、草棚93座，扶持76户贫困户每户养殖湖羊“10+1”只。</t>
  </si>
  <si>
    <t>湖羊专业户培训50户，新建“50㎡+50㎡”暖棚17座、草棚17座，扶持17户贫困户每户养殖湖羊“10+1”只，购置电动机型铡草揉丝机6台。</t>
  </si>
  <si>
    <t>湖羊专业户培训15户，新建“50㎡+50㎡”暖棚4座、建草棚33座，扶持15户贫困户每户养殖湖羊“10+1”只。</t>
  </si>
  <si>
    <t>演武乡黑泉河村</t>
  </si>
  <si>
    <t>新建“50㎡+50㎡”暖棚30座、“75㎡+75㎡”暖棚5座、“63㎡+45㎡”暖棚9座。</t>
  </si>
  <si>
    <t>新建“50㎡+50㎡”暖棚29座、“75㎡+75㎡”暖棚36座。</t>
  </si>
  <si>
    <t>(二十)</t>
  </si>
  <si>
    <t>大燕麦草
种植合计</t>
  </si>
  <si>
    <t>天池等19个乡镇</t>
  </si>
  <si>
    <t>扶持1.04万户建档立卡贫困户种植大燕麦15万亩，每亩补助45元。</t>
  </si>
  <si>
    <t>大燕麦草
种植</t>
  </si>
  <si>
    <t>贫困户种植大燕麦3427亩，其中：天池村142亩，张邓塬村192亩，梁河村475亩，殷屈河村198亩，苏北岔村192亩，潘老庄村228亩，大庄台村540亩，四合掌村162亩，老庄湾村192亩，井渠淌村198亩，鲜岔村142亩，碾盘岭村162亩，大方山村122亩， 喜家坪村122亩，曹李川村168亩，吴城子村192亩</t>
  </si>
  <si>
    <t>改善养殖配套设施，提升养殖效益，增加养殖收入</t>
  </si>
  <si>
    <t>贫困户种植大燕麦1537亩，其中：杨家洼村113亩，吴家塬村242亩，佛岔村347亩，黄山村21亩，黑泉河村278亩，曳郭咀村168亩，刘坪村61亩，路家塬村195亩，走马硷村112亩</t>
  </si>
  <si>
    <t>贫困户种植大燕麦1010亩，其中：尚西坪村140亩，杨坪沟村200亩，大路洼村100亩，常崾岘村100亩，寨子坪村240亩，沈家岭村200亩，赵台村30亩</t>
  </si>
  <si>
    <t>贫困户种植大燕麦43亩，其中：金村寺村4亩，马家河村24亩，董家塬村15亩</t>
  </si>
  <si>
    <t>贫困户种植大燕麦200亩，其中：慕家河村20亩，樊家川村20亩，马驿沟村20亩，郝集村60亩，长城村20亩，李崾岘村60亩</t>
  </si>
  <si>
    <t>贫困户种植大燕麦3400亩，其中：八珠塬村176亩，曹塬村1375亩，瓦崾岘村575亩，杏树沟村172亩，塔尔咀村226亩，马连掌村176亩，冯家湾村176亩，苟塬村173亩，湫坝沟村176亩，白塬村175亩</t>
  </si>
  <si>
    <t>贫困户种植大燕麦210亩，其中：北郭塬村20亩，冉旗寨村2亩，肖川村19亩，马坊塬村5亩，周塬村50亩，龚淌村4亩，唐塬村80亩，高龚塬村30亩</t>
  </si>
  <si>
    <t>贫困户种植大燕麦5600亩，其中：张塬村150亩，新集子村600亩，丁阳渠子村620亩，洪德街村110亩，赵洼村70亩，河连湾村70亩，许旗村110亩，肖关村50亩，苏长沟村200亩，苗河村400亩，耿塬畔村180亩，张崾岘村80亩，李塬村110亩，大户塬村290亩，私盐路村1260亩，梁岔村270亩，马塬村180亩，寇河村280亩，李达掌村570亩</t>
  </si>
  <si>
    <t>贫困户种植大燕麦11706亩，其中：甜水街村980亩，张铁村1328亩，鲁掌村1230亩，何塬村2288亩，邱滩村1190亩，赵掌村745亩，高崾岘村1345亩，狼儿滩村930亩，大良洼村1620亩，七里墩村50亩</t>
  </si>
  <si>
    <t>贫困户种植大燕麦4344亩，其中：山城堡村340亩，八里铺村405亩，薛塬村1345亩，王山口子村374亩，寨柯村336亩，冯家沟村532亩，郝掌村323亩，赵庄村台200亩，谢庄村489亩</t>
  </si>
  <si>
    <t>贫困户种植大燕麦11460亩，其中：西阳洼村3282亩，苇芝城村2132亩，龙柏山村2132亩，兰家掌村2133亩，大树塬村582亩，陈渠子村683亩，山水湾村133亩，光明村383亩</t>
  </si>
  <si>
    <t>贫困户种植大燕麦23382亩，其中：代家洼村6722亩，党家洼村3520亩，双井子村4100亩，岳后渠村5100亩，杨兴堡村1540亩，洪涝池村1600亩，花儿山村800亩</t>
  </si>
  <si>
    <t>贫困户种植大燕麦8332亩，其中：半个城村627亩，常兆台村671亩，高庙湾村599亩，贾驿村561亩，金庄塬村1099亩，刘解掌村1092亩，砂井子村1222亩，魏家河村577亩，张大掌村693亩，张家湾村1191亩</t>
  </si>
  <si>
    <t>贫困户种植大燕麦16619亩，其中：粉子山3965亩，杨胡套子村2020亩，李塬村村471亩，陈掌村村740亩，小南沟村483亩，李上山村1367亩，汪天子村271亩，许掌村村1181亩，天子渠村664亩，连川村村1668亩，燕麦掌村2232亩，丁寨柯村1557亩</t>
  </si>
  <si>
    <t>贫困户种植大燕麦12945亩，其中：元峁村1600亩，苦水掌村2000亩，双庙村780亩，王西掌村900亩，吊渠村570亩，三角城村515亩，杨掌村1000亩，万安村1200亩，魏洼村1000亩，陈掌村200亩，红台村260亩，樱桃掌村400亩，安掌村900亩，代掌村510亩，刘渠村790亩，刘园子村320亩</t>
  </si>
  <si>
    <t>贫困户种植大燕麦23715亩，其中：二条硷村1667亩，砖城子村1200亩，山西掌村2000亩，杨东掌村471亩，红糜湾村324亩，施家滩村3000亩，乔崾岘村3728亩，黄寨柯村2197亩，丁连掌村1394亩，大户掌村2734亩，红土咀村2000亩，马趟村3000亩</t>
  </si>
  <si>
    <t>贫困户种植大燕麦7324亩，其中：杨新庄村500亩，花儿掌村1000亩，庙儿掌村590亩，井川村586亩，宋家掌村484亩，桃李湾村360亩，王庄村1500亩，大堡条村1000亩，盘龙村720亩，小堡条村584亩</t>
  </si>
  <si>
    <t>贫困户种植大燕麦1046亩，其中：张台村92亩，潘掌村129亩，郝东掌村183亩，黑城岔村155亩，万湾村15亩，许掌村227亩，韩老庄村45亩，早流渠村200亩</t>
  </si>
  <si>
    <t>全县贫困户种植大燕麦13700亩，其中：贾塬村1450亩，秦团庄村1580亩，新集子村1640亩，白塬畔村2600亩，新茆村1150亩，王团庄村2120亩，大天子村2000亩，南掌堡子村1160亩</t>
  </si>
  <si>
    <t>(二十一)</t>
  </si>
  <si>
    <t>牧草种植
合计</t>
  </si>
  <si>
    <t>扶持823户建档立卡贫困户种植青贮玉米2000亩、苜蓿3438亩、甜高粱2740亩、优质谷草397亩、胡萝卜235亩。</t>
  </si>
  <si>
    <t>扶持贫困户发展草畜产业，增加收入。</t>
  </si>
  <si>
    <t>青贮玉米
种植</t>
  </si>
  <si>
    <t>扶持198户建档立卡贫困户种植青贮玉米2000亩，每亩补助36元。</t>
  </si>
  <si>
    <t>紫花苜蓿
种植</t>
  </si>
  <si>
    <t>扶持280户建档立卡贫困户种植苜蓿3438亩，每亩补助200元。</t>
  </si>
  <si>
    <t>甜高粱种植</t>
  </si>
  <si>
    <t>扶持190户建档立卡贫困户种植甜高粱2740亩，每亩免费提供籽种1公斤，每亩补助30元。</t>
  </si>
  <si>
    <t>优质谷草
种植</t>
  </si>
  <si>
    <t>扶持57户建档立卡贫困户种植优质谷草397亩，每亩补助105元。</t>
  </si>
  <si>
    <t>胡萝卜种植</t>
  </si>
  <si>
    <t>扶持98户建档立卡贫困户种植胡萝卜235亩，每亩免费提供籽种1公斤，每亩补助216元。</t>
  </si>
  <si>
    <t>(二十二)</t>
  </si>
  <si>
    <t>湖羊自养户培训合计</t>
  </si>
  <si>
    <t>培训湖羊标准化自养示范户4170户，每户补助1100元。</t>
  </si>
  <si>
    <t>提高自养户养殖技术，提升养殖效益。</t>
  </si>
  <si>
    <t>湖羊自养户
培训</t>
  </si>
  <si>
    <t>培训湖羊标准化自养示范户150户，其中：慕家河村30户，长城村30户，闫塬村30户，李崾岘村30，马骏滩村30户。</t>
  </si>
  <si>
    <t>培训湖羊标准化自养示范户300户，其中：西阳洼村30户，苇芝城村35户，龙柏山村45户，兰家掌村40户，大树塬村45户，陈渠子村40户，山水湾村30户，光明村35户。</t>
  </si>
  <si>
    <t>培训湖羊标准化自养示范户145户，其中：张台村5户，潘掌村20户，郝东掌村5户，黑城岔村20户，郜庄村20户，万湾村5户，许掌村20户，天桥村10户，桃树掌10户，韩老庄村15户，耿河村15户。</t>
  </si>
  <si>
    <t>培训湖羊标准化自养示范户106户，其中：半个城村8户，常兆台村45户，高庙湾村13户，贾驿村10户，刘解掌村7户，魏家河村3户，张大掌村10户，张家湾村10户。</t>
  </si>
  <si>
    <t>培训湖羊标准化自养示范户121户，其中：二条俭村68户，乔崾岘村10户，丁连掌村10户，大户掌村27户，红土咀村6户。</t>
  </si>
  <si>
    <t>培训湖羊标准化自养示范户48户，其中：张铁村10户，鲁掌村11户，何塬村11户，邱滩村5户，狼儿滩村5户，大良洼村6户。</t>
  </si>
  <si>
    <t>培训湖羊标准化自养示范户102户，其中：山城堡村15户，八里铺村10户，薛塬村20户，王山口子村20户，寨柯村10户，冯家沟村4户，郝掌村3户，谢庄村20户。</t>
  </si>
  <si>
    <t>培训湖羊标准化自养示范户100户，其中：王庄村10户，花儿掌村5户，庙儿掌村20户，宋家掌村5户，井川村5户，桃李湾村5户 ，盘龙村20户，小堡条村20户，杨新庄村10户。</t>
  </si>
  <si>
    <t>培训湖羊标准化自养示范户45户，其中：代家洼村10名，党家洼村8名，双井子村11名，岳后渠村10名，杨兴堡村4名，洪涝池村2名。</t>
  </si>
  <si>
    <t>培训湖羊标准化自养示范户557户，其中：梁家河村115户，潘老庄村100户，苏北岔村100户，大庄台村100户，碾盘岭村2户，大方山村50户，喜家坪村30户，四合掌村60户。</t>
  </si>
  <si>
    <t>培训湖羊标准化自养示范户56户，其中：杨家洼村4户，吴家塬村5户，佛岔村5户，黑泉河村8户，黄山村8户，路家塬村26户。</t>
  </si>
  <si>
    <t>培训湖羊标准化自养示范户150户，其中：殷家桥村2户，木钵街村3户，周湾村8户，韩洼子村10户，曹旗村10户，关营村2户，高寨村14户，高楼塬村10户，刘家塬村12户，白家掌村10户，邓寨子村11户，郭西掌村15户，二合塬村8户，坪子塬村15户，井儿岔村6户，罗家沟村4户，水坝滩村10户。</t>
  </si>
  <si>
    <t>培训湖羊标准化自养示范户850户，其中：常崾岘村50户，陈旗塬村50户，大路洼村50户，何坪村50户，红崖洼村50户，梁坪村50户，尚西坪村50户，沈岭村50户，唐台子村50户，陶洼子村50户，瓦天沟村50户，辛坪村50户，杨坪沟村50户，寨子坪村50户，赵塬村50户，赵台村50户，朱塬村50户。</t>
  </si>
  <si>
    <t>培训湖羊标准化自养示范户74户，其中：许掌村3户，汪天子村21户，李上山村6户，李塬村20户，丁寨柯村5户，陈掌村18户，粉子山村1户。</t>
  </si>
  <si>
    <t>培训湖羊标准化自养示范户419户，其中：八珠塬村40户，曹塬村40户，杏树沟村40户，马连掌村40户，冯家湾村40户，苟塬村40户，湫坝沟村40户，白塬村40户，塔尔咀村40户，瓦崾岘村59户。</t>
  </si>
  <si>
    <t>0.1759</t>
  </si>
  <si>
    <t>培训湖羊标准化自养示范户49户，其中：楼房子村2户，西沟村28户，宋家塬村2户，油坊塬村1户，金盆掌村1户，小庄子村5户，马家河村9户，董家塬村1户。</t>
  </si>
  <si>
    <t>培训湖羊标准化自养示范户300户，其中：元峁村20户，苦水掌村20村，双庙村20户，王西掌村20户，吊渠村20户，三角城村15户，杨掌村20户，万安村20户，魏洼村20户，陈掌村10户，红台村20户，樱桃掌村20户，安掌村20户，代掌村20户，刘渠村20户，刘园子村15户。</t>
  </si>
  <si>
    <t>培训湖羊标准化自养示范户148户，其中：大天子村20户，南掌堡子村20户，秦团庄村20户，王团庄村20户，新集子村30户，新峁村21户，白塬畔村17户。</t>
  </si>
  <si>
    <t>培训湖羊标准化自养示范户150户，其中：十五里沟村4户，北郭塬村5户，赵小掌村12户，宁老庄村7户，漫塬村5户，城东塬村6户，冉旗寨村20户，陈汤塬村3户，鸳鸯沟村3户，张淌村5户，白草塬村5户，张滩滩村5户，西川村7户，肖川村5户，马坊塬村7户，周塬村5户，龚淌村8户，唐塬村3户，高龚塬村15户，杨庙掌村5户，耿家沟村15户。</t>
  </si>
  <si>
    <t>培训湖羊标准化自养示范户300户，其中：张塬村15户，新集子村30户，丁阳渠子村20户，洪德街村10户，赵洼村10户，河连湾村10户，许旗村10户，肖关村10户，苏长沟村15户，苗河村30户，耿塬畔村15户，张崾岘村15户，李塬村15户，大户塬村15户，私盐路村20户，梁岔村15户，马塬村15户，寇河村15户，李达掌村15户。</t>
  </si>
  <si>
    <t>(二十三)</t>
  </si>
  <si>
    <t>农机具
购置合计</t>
  </si>
  <si>
    <t>扶持4207户建档立卡贫困户购置铡草揉丝一体机、播种机、旋耕机、收割机等各类小型农机具4550台。</t>
  </si>
  <si>
    <t>解决4207户贫困户饲草粉碎、机耕机播等机械需求，提升农业机械化服务水平。</t>
  </si>
  <si>
    <t>农机
中心</t>
  </si>
  <si>
    <t>乡（镇）、村</t>
  </si>
  <si>
    <t>农机具
购置</t>
  </si>
  <si>
    <t>为285户贫困户投放铡草揉丝一体机、旋耕机等小型农机具311台，其中：八珠塬村48台，曹塬村19台，瓦崾岘村51台，杏树沟村13台，塔儿咀村31台，马连掌村13台，冯家湾村10台，苟塬村77台，湫坝沟村11台，白塬村38台。</t>
  </si>
  <si>
    <t>解决285户贫困户饲草粉碎、机耕机播等机械需求，提升农业机械化服务水平。</t>
  </si>
  <si>
    <t>环农机发
〔2019〕79号</t>
  </si>
  <si>
    <t>为64户贫困户投放铡草揉丝粉碎一体机、收割机、播种机等小型农机具74台，其中：双庙村2台，陈掌村23台，杨掌村5台，魏洼村3台，代掌村4台，红台村1台，吊渠村4台，樱桃掌村13台，万安村1台，王西掌村4台，元茆村14台。</t>
  </si>
  <si>
    <t>解决64户贫困户饲草粉碎、机耕机播等机械需求，提升农业机械化服务水平。</t>
  </si>
  <si>
    <t>为281户贫困户投放背负式收割机、铡草揉丝一体机、旋耕机等小型农机具464台，其中：慕家河村40台，樊家川村78台，马驿沟村124台，郝集村51台，长城村14台，闫塬村80台，李崾岘74台，马骏滩村3台。</t>
  </si>
  <si>
    <t>解决281户贫困户饲草粉碎、机耕机播等机械需求，提升农业机械化服务水平。</t>
  </si>
  <si>
    <t>为166户贫困户投放铡草揉丝一体机166台，其中：张台村21台，黑城岔村6台，郜庄村6台，郝东掌村2台，许掌村31台，潘掌村9台，万湾村10台，天桥村8台，桃树掌村6台，韩老庄村21台，四合原村13台，耿河村19台，早流渠村14台。</t>
  </si>
  <si>
    <t>解决166户贫困户饲草粉碎、机耕机播等机械需求，提升农业机械化服务水平。</t>
  </si>
  <si>
    <t>为267户贫困户投放铡草揉丝一体机、旋耕机等小型农机具269台，其中：常崾岘村8台，陈旗塬村23台，大路洼村7台，何家坪村13台，红崖洼村16台，梁坪村4台，尚西坪村23台，沈家岭村31台，唐台子村12台，陶洼子村16台，瓦天沟村7台，辛坪村13台，杨坪沟村9台，寨子坪村28台，赵塬村12台，赵台村38台，朱家塬17台。</t>
  </si>
  <si>
    <t>解决267户贫困户饲草粉碎、机耕机播等机械需求，提升农业机械化服务水平。</t>
  </si>
  <si>
    <t>为283户贫困户放铡草揉丝一体机、粉碎机等小型农机具283台，其中：苗河村26台，赵洼村4台，肖关村18台，耿塬畔村46台，新集子村8台，张崾岘村14台，李塬村42台，张塬村53台，河连湾村37台，马塬村9台，洪德街村9台，私盐路村1台，梁岔村1台，李达掌村9台，许旗村6台。</t>
  </si>
  <si>
    <t>解决283户贫困户饲草粉碎、机耕机播等机械需求，提升农业机械化服务水平。</t>
  </si>
  <si>
    <t>为48户贫困户投放铡草揉丝一体机、旋耕机等小型农机具56台，其中：金庄原村6台，高庙湾村6台，刘解掌村12台，常兆台村5台，贾驿村5台，半个城村5台，张家湾村2台，张大掌村5台，魏家河村5台，砂井子村5台。</t>
  </si>
  <si>
    <t>解决48户贫困户饲草粉碎、机耕机播等机械需求，提升农业机械化服务水平。</t>
  </si>
  <si>
    <t>为208户贫困户投放多功能型铡草揉丝一体机、旋耕机、收割机等小型农机具212台，其中：红星村4台，北郭塬村1台，十五里沟2台，白草塬村4台，城东塬13台，高龚塬14台，宁老庄村2台，耿家沟37台，张淌3台，十八里5台，唐塬6台，周塬7台，龚淌村30台，马坊塬22台，杨庙掌8台，鸳鸯沟村3台，陈汤原村3台，冉旗寨村9台，肖川11台，漫塬5台，西川11台，张滩滩村4台，赵小掌8台。</t>
  </si>
  <si>
    <t>解决208户贫困户饲草粉碎、机耕机播等机械需求，提升农业机械化服务水平。</t>
  </si>
  <si>
    <t>为74户贫困户投放背负式收割机、铡草揉丝一体机、播种机等小型农机具74台，其中：杨新庄村14台，庙儿掌村2台，宋掌村1台，王庄村1台，大堡条村6台，盘龙村16台，小堡条村16台，桃李湾村8台，花儿掌村10台。</t>
  </si>
  <si>
    <t>解决74户贫困户饲草粉碎、机耕机播等机械需求，提升农业机械化服务水平。</t>
  </si>
  <si>
    <t>为159户贫困户投放背负式收割机、铡草揉丝一体机、旋耕机等小型农机具160台，其中：西阳洼村18台，苇芝城村14台，龙柏山村24台，兰家掌村10台，大树塬村20台，陈渠子村26台，山水湾村24台，光明村24台。</t>
  </si>
  <si>
    <t>解决159户贫困户饲草粉碎、机耕机播等机械需求，提升农业机械化服务水平。</t>
  </si>
  <si>
    <t>为311户贫困户投放背负式收割机、铡草揉丝一体机、旋耕机等小型农机具317台，其中：二条俭村73台，砖城子村68台，山西掌村12台，杨东掌村10台，红糜湾村1台，施家滩村8台，乔崾岘村26台，黄寨柯村3台，高家洼村6台，丁连掌村5台，大户掌村48台，红土咀村13台，马趟村44台。</t>
  </si>
  <si>
    <t>解决311户贫困户饲草粉碎、机耕机播等机械需求，提升农业机械化服务水平。</t>
  </si>
  <si>
    <t>为283户贫困户投放多功能铡草揉丝一体、旋耕机、收割机等小型农机具293台，其中：白家掌村48台，曹旗村15台，邓寨子村20台，二合塬村9台，高楼塬村40台，高寨村19台，关营村1台，郭西掌村11台，韩洼子村36台，井儿岔村26台，刘家塬村4台，木钵街村10台，坪子塬村4台，水坝滩村20台，殷家桥村18台，周湾村12台。</t>
  </si>
  <si>
    <t>为2户贫困户投放多功能铡草揉丝机2台，其中：代家洼村1户1台，双井子村1户1台。</t>
  </si>
  <si>
    <t>解决2户贫困户饲草粉碎、机耕机播等机械需求，提升农业机械化服务水平。</t>
  </si>
  <si>
    <t>为127户贫困户投放收割机、铡草揉丝一体机、旋耕机等小型农机具163台，其中：新集子村10台，秦团庄村63台，白塬畔村17台，贾塬村24台，南掌堡子村18台，大天子村5台，王团庄村14台，新茆村12台。</t>
  </si>
  <si>
    <t>解决127户贫困户饲草粉碎、机耕机播等机械需求，提升农业机械化服务水平。</t>
  </si>
  <si>
    <t>为121户贫困户投放背负式收割机、铡草揉丝一体机、旋耕机等小型农机具127台，其中：五里桥村5台，双城村2台，刘旗村13台，孟家寨村7台，高李湾村1台，楼房子村15台，西沟村4台，宋家塬村7台，许家塬村9台，金村寺村6台，油坊塬村14台，金盆掌村15台，小庄子村14台，马家河村13台，董家塬村2台。</t>
  </si>
  <si>
    <t>解决121户贫困户饲草粉碎、机耕机播等机械需求，提升农业机械化服务水平。</t>
  </si>
  <si>
    <t>为217户贫困户投放背负式收割机、铡草揉丝一体机、脱粒机等小型农机具235台，其中：山城堡村52台，八里铺村53台，薛塬村23台，王山口子村17台，寨柯村12台，冯家沟村9台，郝掌村5台，谢庄村52台，赵庄村12台。</t>
  </si>
  <si>
    <t>解决217户贫困户饲草粉碎、机耕机播等机械需求，提升农业机械化服务水平。</t>
  </si>
  <si>
    <t>为397户贫困户投放铡草揉丝一体机、旋耕机等小型农机具399台，其中：天池村29台，张邓塬村17台，梁河村9台，殷屈河村13台，老庄湾村20台，井渠淌村33台，鲜岔村26台，碾盘岭村51台，大方山村6台，曹李川村18台，吴城子村48台，苏北岔54台，潘老庄村41台，大庄台6台，四合掌村27台，喜家坪村1台。</t>
  </si>
  <si>
    <t>解决397户贫困户饲草粉碎、机耕机播等机械需求，提升农业机械化服务水平。</t>
  </si>
  <si>
    <t>为62户贫困户投放背负式收割机、铡草揉丝一体机、脱粒机等小型农机具63台，其中：张铁村2台，鲁掌村15台，邱滩村2台，高崾岘村4台，狼儿滩村5台，大良洼村13台，赵掌村12台，何塬村10台。</t>
  </si>
  <si>
    <t>解决62户贫困户饲草粉碎、机耕机播等机械需求，提升农业机械化服务水平。</t>
  </si>
  <si>
    <t>为317户贫困户投放自走式收割机、铡草揉丝一体机、播种机等小型农机具324台，其中：天子渠村18台，陈掌村17台，丁寨柯村93台，粉子山村27台，李上山村29台，李塬村1台，连川村45台，汪天子村8台，小南沟村41台，许掌村22台，燕麦掌村7台，杨胡套子村16台。</t>
  </si>
  <si>
    <t>解决317户贫困户饲草粉碎、机耕机播等机械需求，提升农业机械化服务水平。</t>
  </si>
  <si>
    <t>为63户贫困户投放铡草揉丝一体机、铡草机等小型农机具63台，其中：佛岔村7台，黄家山村21台，路家塬村19台，黑泉河村6台，吴家塬村2台，杨家洼村5台，曳郭咀村3台。</t>
  </si>
  <si>
    <t>解决63户贫困户饲草粉碎、机耕机播等机械需求，提升农业机械化服务水平。</t>
  </si>
  <si>
    <t>为4户贫困户投放手扶拖拉机、犁、旋耕机、收割机等小型农机具19台，其中：八珠塬村4台，苟塬村15台。</t>
  </si>
  <si>
    <t>解决4户贫困户机耕机播等机械需求，提升农业机械化服务水平。</t>
  </si>
  <si>
    <t>环农机发
〔2020〕43号</t>
  </si>
  <si>
    <t>为14户贫困户投放铡草揉丝一体机14台，其中：黑城岔村1台，天桥村4台，四合原村1台，早流渠村7台，郜庄村1台。</t>
  </si>
  <si>
    <t>解决14户贫困户饲草粉碎、机耕机播等机械需求，提升农业机械化服务水平。</t>
  </si>
  <si>
    <t>为1户贫困户投放铡草机1台（杨坪沟村）</t>
  </si>
  <si>
    <t>解决1户贫困户饲草粉碎、机耕机播等机械需求，提升农业机械化服务水平。</t>
  </si>
  <si>
    <t>为24户贫困户放铡草揉丝一体机、粉碎机等小型农机具27台，其中：苗河村1台，肖关村1台，耿塬畔村1台，新集子村1台，张崾岘村3台，李塬村4台，张塬村6台，河连湾村2台，马塬村4台，私盐路村1台，梁岔村1台，许旗村2台。</t>
  </si>
  <si>
    <t>解决24户贫困户饲草粉碎、机耕机播等机械需求，提升农业机械化服务水平。</t>
  </si>
  <si>
    <t>为2户贫困户投放犁、割晒机小型农机具2台，其中：金庄原村1台，贾驿村1台。</t>
  </si>
  <si>
    <t>为7户贫困户投放多功能型铡草揉丝一体机7台，其中：高龚塬村3台，宁老庄村3台，西川村1台。</t>
  </si>
  <si>
    <t>解决7户贫困户饲草粉碎、机耕机播等机械需求，提升农业机械化服务水平。</t>
  </si>
  <si>
    <t>为89户贫困户投放背负式收割机、铡草揉丝一体机、播种机等小型农机具89台，其中：杨新庄村20台，庙儿掌村7台，宋掌村1台，王庄村2台，大堡条村15台，盘龙村29台，桃李湾村4台，井川村11台。</t>
  </si>
  <si>
    <t>解决89户贫困户饲草粉碎、机耕机播等机械需求，提升农业机械化服务水平。</t>
  </si>
  <si>
    <t>为28户贫困户投放多功能铡草揉丝机28台，其中：党家洼村7台，代家洼村1台，双井子村2台，杨兴堡村10台，岳后渠村8台。</t>
  </si>
  <si>
    <t>解决28户贫困户饲草粉碎、机耕机播等机械需求，提升农业机械化服务水平。</t>
  </si>
  <si>
    <t>为4户贫困户投放收割机、播种机等小型农机具4台，其中：贾塬村3台，新茆村1台。</t>
  </si>
  <si>
    <t>解决4户贫困户饲草粉碎、机耕机播等机械需求，提升农业机械化服务水平。</t>
  </si>
  <si>
    <t>为282户贫困户投放铡草揉丝一体机282台，其中：走马硷村49台，佛岔村54台，黄家山村6台，路家塬村33台，黑泉河村57台，吴家塬村48台，杨家洼村8台，曳郭咀村19台，刘坪村8台。</t>
  </si>
  <si>
    <t>解决282户贫困户饲草粉碎、机耕机播等机械需求，提升农业机械化服务水平。</t>
  </si>
  <si>
    <t>扶持花儿山村1户贫困户购置铡草粉碎一体机1台</t>
  </si>
  <si>
    <t>解决1户贫困户铡草粉碎一体机的需求，提升农机化服务水平。</t>
  </si>
  <si>
    <t>环农机发
〔2020〕59号</t>
  </si>
  <si>
    <t>第五批整合</t>
  </si>
  <si>
    <t>解决16户贫困户铡草机、旋耕机、揉丝粉碎机等其他小型农机具共21台，其中黄家山村3户3台，路家塬村2户3台，走马硷村3户4台，黑泉河村8户11台。</t>
  </si>
  <si>
    <t>解决16户贫困户铡草机、旋耕机、揉丝粉碎机等其他小型农机具的需求，提升农机化服务水平。</t>
  </si>
  <si>
    <t>(二十四)</t>
  </si>
  <si>
    <t>饲草机械
购置合计</t>
  </si>
  <si>
    <t>2020.01-2020.06</t>
  </si>
  <si>
    <t>扶持2848户建档立卡贫困户购置铡草揉丝一体机2848台，柴油机型每台补助3830元，电动机型每台补助2600台。</t>
  </si>
  <si>
    <t>解决437户贫困户铡草粉碎一体机需求，提升农机化服务水平。</t>
  </si>
  <si>
    <t>饲草机械
购置</t>
  </si>
  <si>
    <t>扶持贫困户购置揉丝粉碎机352台，其中：元茆村26台，苦水掌村27台，双庙18台，王西掌村10台，三角城村35台，杨掌村23台，万安村22台，魏洼村13台，陈掌村15台，红台村48台，樱桃掌17台，安掌村33台，代掌村33台，刘园子村32户。</t>
  </si>
  <si>
    <t>解决352户贫困户铡草粉碎一体机需求，提升农机化服务水平。</t>
  </si>
  <si>
    <t>环农机发
〔2020〕12号</t>
  </si>
  <si>
    <t>扶持贫困户购置揉丝粉碎机85台，其中：二条俭村2台，砖城子村9台，山西掌村6台，施家滩村28台，乔崾岘村2台，高家洼村1台，丁连掌村4台，大户掌村9台，红土咀村23台，马趟村1台。</t>
  </si>
  <si>
    <t>解决85户贫困户铡草粉碎一体机需求，提升农机化服务水平</t>
  </si>
  <si>
    <t>为94户贫困户投放铡草揉丝一体机94台，其中：八珠塬村20台，曹塬村19台，瓦崾岘村14台，杏树沟村7台，塔儿咀村2台，马连掌村16台，冯家湾村10台，苟塬村23台，湫坝沟村1台，白塬村10台</t>
  </si>
  <si>
    <t>解决94户贫困户饲草粉碎、机耕机播等机械需求，提升农业机械化服务水平</t>
  </si>
  <si>
    <t>市级
财专</t>
  </si>
  <si>
    <t>为46户贫困户投放铡草揉丝粉碎一体机46台，其中：双庙村16台，吊渠村5台，王西掌村4台，元茆村15台，苦水掌村3台，三角城村3台。</t>
  </si>
  <si>
    <t>解决46户贫困户饲草粉碎、机耕机播等机械需求，提升农业机械化服务水平。</t>
  </si>
  <si>
    <t>为21户贫困户投放铡草揉丝一体机21台，其中：慕家河村5台，樊家川村4台，长城村2台，闫塬村9台，李崾岘村1台。</t>
  </si>
  <si>
    <t>解决21户贫困户饲草粉碎、机耕机播等机械需求，提升农业机械化服务水平。</t>
  </si>
  <si>
    <t>为201户贫困户投放铡草揉丝一体机201台，其中：张台村17台，郜庄村17台，郝东掌村19台，许掌村13台，潘掌村78台，万湾村36台，桃树掌村13台，韩老庄村1台，耿河村7台。</t>
  </si>
  <si>
    <t>解决201户贫困户饲草粉碎、机耕机播等机械需求，提升农业机械化服务水平。</t>
  </si>
  <si>
    <t>为116户贫困户投放铡草揉丝一体机116台，其中：陈旗塬村2台，大路洼村5台，何家坪村22台，梁坪村3台，尚西坪村10台，沈家岭村5台，唐台子村2台，陶洼子村21台，瓦天沟村10台，辛坪村1台，杨坪沟村6台，寨子坪村12台，赵台村10台，朱家塬7台。</t>
  </si>
  <si>
    <t>解决116户贫困户饲草粉碎、机耕机播等机械需求，提升农业机械化服务水平。</t>
  </si>
  <si>
    <t>为21户贫困户放铡草揉丝一体机21台，其中：耿塬畔村3台，新集子村5台，李塬村1台，张塬村1台，河连湾村1台，寇河村1台，洪德街村2台，私盐路村4台，大户塬村1台，丁阳渠村2台。</t>
  </si>
  <si>
    <t>为140户贫困户投放铡草揉丝一体机140台，其中：金庄原村9台，高庙湾村13台，刘解掌村5台，常兆台村22台，贾驿村11台，半个城村13台，张家湾村42台，张大掌村6台，魏家河村10台，砂井子村9台。</t>
  </si>
  <si>
    <t>解决140户贫困户饲草粉碎、机耕机播等机械需求，提升农业机械化服务水平。</t>
  </si>
  <si>
    <t>为14户贫困户投放多功能型铡草揉丝一体机14台，其中：北郭塬村1台，高龚塬3台，宁老庄村4台，龚淌村1台，马坊塬2台，赵小掌3台。</t>
  </si>
  <si>
    <t>为160户贫困户投放铡草揉丝一体机160台，其中：杨新庄村9台，庙儿掌村7台，宋掌村23台，王庄村43台，大堡条村25台，盘龙村14台，小堡条村16台，桃李湾村9台，花儿掌村6台，井川村8台。</t>
  </si>
  <si>
    <t>解决160户贫困户饲草粉碎、机耕机播等机械需求，提升农业机械化服务水平。</t>
  </si>
  <si>
    <t>为100户贫困户投放铡草揉丝一体机100台，其中：西阳洼村10台，苇芝城村10台，龙柏山村5台，兰家掌村15台，大树塬村22台，陈渠子村26台，山水湾村4台，光明村8台。</t>
  </si>
  <si>
    <t>解决100户贫困户饲草粉碎、机耕机播等机械需求，提升农业机械化服务水平。</t>
  </si>
  <si>
    <t>为54户贫困户投放铡草揉丝一体机54台，其中：砖城子村2台，山西掌村12台，杨东掌村2台，施家滩村7台，乔崾岘村4台，高家洼村1台，丁连掌村9台，红土咀村9台，马趟村8台。</t>
  </si>
  <si>
    <t>解决54户贫困户饲草粉碎、机耕机播等机械需求，提升农业机械化服务水平。</t>
  </si>
  <si>
    <t>为115户贫困户投放多功能铡草揉丝一体115台，其中：白家掌村12台，曹旗村13台，二合塬村3台，高楼塬村29台，高寨村7台，关营村1台，郭西掌村16台，韩洼子村5台，井儿岔村2台，刘家塬村8台，罗家沟村1台，木钵街村1台，坪子塬村9台，水坝滩村3台，殷家桥村2台，周湾村3台。</t>
  </si>
  <si>
    <t>解决115户贫困户饲草粉碎、机耕机播等机械需求，提升农业机械化服务水平。</t>
  </si>
  <si>
    <t>为109户贫困户投放多功能铡草揉丝机109台，其中:代家洼村18台，党家洼村36台，洪涝池村37台，花儿山村17台，岳后渠村1台。</t>
  </si>
  <si>
    <t>解决109户贫困户饲草粉碎、机耕机播等机械需求，提升农业机械化服务水平。</t>
  </si>
  <si>
    <t>为238户贫困户投放铡草揉丝一体机238台，其中：新集子村22台，秦团庄村37台，白塬畔村15台，贾塬村25台，南掌堡子村15台，大天子村51台，王团庄村30台，新茆村43台。</t>
  </si>
  <si>
    <t>解决238户贫困户饲草粉碎、机耕机播等机械需求，提升农业机械化服务水平。</t>
  </si>
  <si>
    <t>为67户贫困户投放铡草揉丝一体机67台，其中：刘旗村1台，孟家寨村1台，楼房子村10台，西沟村6台，宋家塬村6台，许家塬村7台，金村寺村14台，油坊塬村1台，金盆掌村11台，小庄子村3台，马家河村6台，董家塬村1台。</t>
  </si>
  <si>
    <t>解决67户贫困户饲草粉碎、机耕机播等机械需求，提升农业机械化服务水平。</t>
  </si>
  <si>
    <t>为10户贫困户投放铡草揉丝一体机10台，其中：山城堡村1台，薛塬村2台，寨柯村3台，冯家沟村1台，谢庄村3台。</t>
  </si>
  <si>
    <t>解决10户贫困户饲草粉碎、机耕机播等机械需求，提升农业机械化服务水平。</t>
  </si>
  <si>
    <t>为326户贫困户投放铡草揉丝一体机326台，其中：天池村12台，张邓塬村6台，梁河村18台，殷屈河村10台，老庄湾村27台，井渠淌村4台，鲜岔村1台，碾盘岭村16台，大方山村29台，曹李川村42台，吴城子村4台，苏北岔31台，潘老庄村26台，大庄台27台，四合掌村35台，喜家坪村38台。</t>
  </si>
  <si>
    <t>解决326户贫困户饲草粉碎、机耕机播等机械需求，提升农业机械化服务水平。</t>
  </si>
  <si>
    <t>为78户贫困户投放铡草揉丝一体机78台，其中：张铁村35台，鲁掌村4台，邱滩村2台，高崾岘村7台，大良洼村7台，赵掌村8台，何塬村11台，七里墩村2台，甜水街村2台。</t>
  </si>
  <si>
    <t>解决78户贫困户饲草粉碎、机耕机播等机械需求，提升农业机械化服务水平。</t>
  </si>
  <si>
    <t>为355户贫困户投放铡草揉丝一体机355台，其中：天子渠村33台，陈掌村33台，丁寨柯村5台，粉子山村43台，李上山村29台，李塬村39台，连川村37台，汪天子村22台，小南沟村31台，许掌村1台，燕麦掌村24台，杨胡套子村58台。</t>
  </si>
  <si>
    <t>解决355户贫困户饲草粉碎、机耕机播等机械需求，提升农业机械化服务水平。</t>
  </si>
  <si>
    <t>为146户贫困户投放铡草揉丝一体机146台，其中佛岔村12台，黄家山村4台，路家塬村36台，黑泉河村7台，吴家塬村13台，杨家洼村4台，曳郭咀村39台，走马硷村26台，刘坪村5台。</t>
  </si>
  <si>
    <t>解决146户贫困户饲草粉碎、机耕机播等机械需求，提升农业机械化服务水平。</t>
  </si>
  <si>
    <t>（二十五）</t>
  </si>
  <si>
    <t>易地扶贫搬迁安置点后续产业扶持项目</t>
  </si>
  <si>
    <t>种草养羊示范区建设</t>
  </si>
  <si>
    <t>秦团庄乡新集子村</t>
  </si>
  <si>
    <t>在新集子村安置点新建种草养羊示范区1处，扶持120户建档立卡搬迁户发展羊畜产业，每户新建羊棚1座、草料棚1座，购置饲草加工机械1台。</t>
  </si>
  <si>
    <t>改善养殖配套设施，提升养殖效益，培育后续产业，增加农民收入。</t>
  </si>
  <si>
    <t>发改局</t>
  </si>
  <si>
    <t>环发改发
〔2020〕49号</t>
  </si>
  <si>
    <t>第三批
财专</t>
  </si>
  <si>
    <t>村级集体经济发展项目</t>
  </si>
  <si>
    <t>2020.04
-
2020.12</t>
  </si>
  <si>
    <t>八珠乡八珠塬村</t>
  </si>
  <si>
    <t>安排八珠乡八珠塬村村级集体经济发展资金200万元，安排到村集体，村集体入股环县腾汛农业发展有限公司，公司以相应资金作为风险抵押，入股资金主要用于发展乡村旅游产业，带动搬迁贫困户增收，入股期限为3年，3年后入股资金退回村集体，公司每年按入股资金的6%为村集体分红，资金和资产的收益权、所有权归村集体所有。</t>
  </si>
  <si>
    <t>发展壮大村级集体经济，公司每年按入股资金的6%为村集体分红，每年分红12万元，并吸纳搬迁户务工，实现务工收入。</t>
  </si>
  <si>
    <t>“扶贫车间”建设</t>
  </si>
  <si>
    <t>罗山川乡大树塬村</t>
  </si>
  <si>
    <t>在大树塬村建办“扶贫车间”2个（中药材加工扶贫车间安排30万元，服装加工扶贫车安排间130万元），资金投入到村集体，村集体入股到2个扶贫车间，扶贫车间每年为村集体按协议比例分红，资金收益权和所有权归村集体所有。</t>
  </si>
  <si>
    <t>发展壮大村级集体经济，扶贫车间每年按协议比例为村集体分红，并解决搬迁群众就地就近就业问题，实现稳定脱贫。</t>
  </si>
  <si>
    <t>2020.01
-
2020.12</t>
  </si>
  <si>
    <t>富润小康嘉园</t>
  </si>
  <si>
    <t>在富润小康嘉园建办“扶贫车间”1个，资金投入到扶贫车间，资金收益权和所有权归县以工代赈办公室所有，运营管理权归扶贫车间所有。</t>
  </si>
  <si>
    <t>(二十六)</t>
  </si>
  <si>
    <t>村级集体经济发展项目合计</t>
  </si>
  <si>
    <t>曲子等9个乡镇</t>
  </si>
  <si>
    <t>为194个村投入村级集体经济发展资金16024万元</t>
  </si>
  <si>
    <t>安排合道镇陶洼子村村级集体经济发展资金50万元，入股环县德华奥美肉羊良种繁育合作联社，用于肉羊良种繁育，入股期限为3年，3年后入股资金退回村集体，资产所有权、收益权归村集体所有，项目运营管理权归合作联社所有，合作联社每年按入股资金的10%为村集体分红5万元，分红资金全部用于持续发展村级集体经济。环县德华奥美肉羊良种繁育合作联社以超过扶持资金总额的固定资产抵押或2名以上公职人员提供反担保。</t>
  </si>
  <si>
    <t>合作联社每年按入股资金的10%为村集体分红，每年分红5万元；合作联社与村委会建立利益联结机制，为该村养殖户优先调羊，提供专业养殖检疫人员上门到户“一对一”指导服务，有效提升养殖户科学养殖水平，增加产业收益。</t>
  </si>
  <si>
    <t>农业农村局；监管单位：县委组织部</t>
  </si>
  <si>
    <t>环农发
〔2019〕382号</t>
  </si>
  <si>
    <t>第三批整合</t>
  </si>
  <si>
    <t>安排合道镇大路洼村村级集体经济发展资金50万元，入股环县德华奥美肉羊良种繁育合作联社，用于肉羊良种繁育，入股期限为3年，3年后入股资金退回村集体，资产所有权、收益权归村集体所有，项目运营管理权归合作联社所有，合作联社每年按入股资金的10%为村集体分红5万元，分红资金全部用于持续发展村级集体经济。环县德华奥美肉羊良种繁育合作联社以超过扶持资金总额的固定资产抵押或2名以上公职人员提供反担保。</t>
  </si>
  <si>
    <t>安排天池乡梁河村村级集体经济发展资金50万元，入股环县德华奥美肉羊良种繁育合作联社，发展肉羊产业,入股协议期限为3年，3年后入股资金退回村集体，资产所有权、收益权归村集体所有，项目运营管理权归合作联社所有，合作联社每年按入股资金的10%为村集体分红5万元，分红资金全部用于持续发展村级集体经济。环县德华奥美肉羊良种繁育合作联社以超过扶持资金总额的固定资产抵押或2名以上公职人员提供反担保。</t>
  </si>
  <si>
    <t>安排天池乡张邓塬村村级集体经济发展资金50万元，入股环县德华奥美肉羊良种繁育合作联社，发展肉羊产业,入股协议期限为3年，3年后入股资金退回村集体，资产所有权、收益权归村集体所有，项目运营管理权归合作联社所有，合作联社每年按入股资金的10%为村集体分红5万元，分红资金全部用于持续发展村级集体经济。环县德华奥美肉羊良种繁育合作联社以超过扶持资金总额的固定资产抵押或2名以上公职人员提供反担保。</t>
  </si>
  <si>
    <t>安排曲子镇西沟村村级集体经济发展资金50万元，入股环县曲子绿丰草产业发展专业合作社，采取合作社“统一种草，统一收割，统一打包，统一销售”为一体的服务模式，扩大种植规模，合约期三年，三年后入股资金退回村集体，资产所有权、收益权归村集体所有，项目运营管理权归合作社所有，合作社每年按入股资金的10%为村集体分红5万元，分红资金全部用于持续发展村级集体经济。合作社以厂房（折合195万元）作为抵押，签订合同。</t>
  </si>
  <si>
    <t>合作社每年按入股资金的10%为村集体分红，每年分红5万元；合作社带动农户种草，为社员优先提供农机收割、打捆、产地收购服务；合作社流转本村土地1170亩，设立贫困户务工岗位19个，有效促进贫困户增产增收。</t>
  </si>
  <si>
    <t>安排曲子镇许家塬村村级集体经济发展资金50万元，入股环县荣鹏种植农民专业合作社，购置机械，扩大种殖规模，合约期三年，三年后入股资金退回村集体，资产所有权、收益权归村集体所有，项目运营管理权归合作社所有，合作社每年按入股资金的10%为村集体分红5万元，分红资金全部用于持续发展村级集体经济。合作社以厂房、机械等固定资产（折合80万元）作为抵押，签订合同。</t>
  </si>
  <si>
    <t>合作社每年按入股资金的10%为村集体分红，每年分红5万元；农户向合作社流转土地480亩，获取土地流转收益；合作社带动农户种草，为社员优先提供农机收割、打捆、产地收购服务；合作社流转本村土地480亩，设立贫困户务工岗位10个，有效促进贫困户增产增收。</t>
  </si>
  <si>
    <t>安排木钵镇井儿岔村村级集体经济发展资金50万元，入股环县录财养殖专业合作社作，用于扩建棚圈等设施建设，调引羊只集中养殖，扩大养殖规模，合约期三年，三年后入股资金退回村集体，资产所有权、收益权归村集体所有，项目运营管理权归合作社所有，合作社每年按入股资金的10%为村集体分红5万元，分红资金全部用于持续发展村级集体经济。该项目由镇政府监管，养殖湖羊和绒山羊项目为县政府重点培育项目，提高群众养羊积极性高，产业风险小，能够保证养殖效益。</t>
  </si>
  <si>
    <t>合作社每年按入股资金的10%为村集体分红，每年分红5万元；合作社为本村养殖户提供技术服务，宣传带动本村30余户群众种草养羊，通过“331+”带动贫困户17户发展湖羊养殖产业，流转本村土地200余亩，阶段性雇佣本村富裕劳动力种植、收割饲草，帮助农户增产增收。</t>
  </si>
  <si>
    <t>安排罗山川乡大树塬村村级集体经济发展资金50万元，入股环县黄土高坡童子羊产业有限公司，用于该公司产业金融投资、建设、管理和市场营销，合约期三年，三年后入股资金退回村集体，资产所有权、收益权归村集体所有，项目运营管理权归公司所有，公司每年按入股资金的10%为村集体分红5万元，分红资金全部用于持续发展村级集体经济。环县黄土高坡童子羊产业有限公司是县属国有企业，为全县羊产业发展搭建交易平台，履行羊产业项目的金融投资、建设、管理和市场营销，公司发展稳定，投资风险小，能够保证养殖效益。</t>
  </si>
  <si>
    <t>合作社每年按入股资金的10%为村集体分红，每年分红5万元；公司为该村养殖户优先提供养殖技术指导、市场形势分析、出栏羊只统一销售等服务，提高农户科学化养殖水平，促进农民增收。</t>
  </si>
  <si>
    <t>安排虎洞镇刘解掌村村级集体经济发展资金50万元，入股环县林盛牧业农民专业合作社，用于发展养殖业，带动群众增收，合约期三年，三年后入股资金退回村集体，资产所有权、收益权归村集体所有，项目运营管理权归合作社所有，公司每年按入股资金的10%为村集体分红5万元，分红资金全部用于持续发展村级集体经济。该项目由虎洞镇政府监管，群众养羊积极性高、市场需求大，能够保证养殖效益。</t>
  </si>
  <si>
    <t>合作社每年按入股资金的10%为村集体分红，每年分红5万元；贫困户种植饲草，为合作社提供了饲草保障；合作社吸纳贫困户务工，贫困户实现务工收入。</t>
  </si>
  <si>
    <t>安排小南沟乡陈掌村村级集体经济发展资金50万元，入股到环县梦发农机农民专业合作社，租赁农机收益，合约期三年，三年后入股资金退回村集体，资产所有权、收益权归村集体所有，项目运营管理权归合作社所有，公司每年按入股资金的6%为村集体分红3万元，分红资金全部用于持续发展村级集体经济。该专业合作社为乡镇模范合作社，由乡政府监管，管理民主、运行规范、带动力强，发展可观，能够保证增值收益。</t>
  </si>
  <si>
    <t>发展壮大村级集体经济，合作社每年按入股资金的6%为村集体分红3万元，增加村级集体经济收入。合作社流转本村土地100余亩，提供季节性劳务岗位5个，优先为该村群众提供农机服务，有效促进该村群众增产增收。</t>
  </si>
  <si>
    <t>安排小南沟乡粉子山村村级集体经济发展资金50万元，入股到股环县贵发种养殖农民专业合作社，合约期三年，三年后入股资金退回村集体，资产所有权、收益权归村集体所有，项目运营管理权归合作社所有，公司每年按入股资金的6%为村集体分红3万元，分红资金全部用于持续发展村级集体经济。该专业合作社为乡镇模范合作社，由乡政府监管，管理民主、运行规范、带动力强，发展可观，能够保证增值收益。</t>
  </si>
  <si>
    <t>发展壮大村级集体经济，合作社每年按入股资金的6%为村集体分红3万元，增加村级集体经济收入。合作社流转本村土地200余亩，带动93户农户发展养殖产业，提供季节性劳务岗位10个，有效促进该村群众增产增收。</t>
  </si>
  <si>
    <t>安排芦家湾乡小堡条村村级集体经济发展资金50万元，分3部分投资发展集体经济：①投入29万元组织有意愿的农户按照“村托户养”模式发展湖羊养殖产业（16户，“10+1”模式，每户11只羊）；②投入3万元在小堡条村庙咀组流转土地200亩，种植青贮玉米100亩、甜高粱10亩、苜蓿16亩；③投入18万元入股环乡鹏翔养殖农民专业合作社，合约期三年，分红比例6%，分红金额10.8万元，三年后重新商议发展事宜，资产所有权、收益权和项目运营权均归村集体所有，预计第一年总收益5.1万元，第二年收益20.28万元，第三年收益20.28万元。具体是：①湖羊养殖产业预计第一年收益2.9万元，第二年收益3.08万元，第三年收益3.08万元；②种植饲草预计每年收益3万元；③农机服务第一年亏损3.8万元，预计第二年收益11.2万元，第三年收益11.2万元。分红资金全部用于持续发展村级集体经济。与农户签订养殖协议及保证书，养殖户以一折通作为抵押，保证本金回收，每个村干部负责监管5户，保证养殖效益。种植牧草时积极动员有丰富种植经验的农户参与，购买的机械由专人保管，保证按时保养维护。</t>
  </si>
  <si>
    <t>项目产生所有收益全部归村集体所7有，预计第一年总收益7万元，第二年收益8万元，第三年收益8万元。具体是：①湖羊养殖产业预计第一年收益2.9万元，第二年收益3.08万元，第三年收益3.08万元；②种植饲草预计每年收益3万元；③入股合作社每年收入1.08万元，三年合约期，带动了农户发展牛羊产业。</t>
  </si>
  <si>
    <t>安排耿湾乡潘掌村村级集体经济发展资金50万元，入股环县潘掌宏伟养殖农民专业合作社，用于发展湖羊养殖，助力打造潘掌村养羊专业村，合约期三年，三年后入股资金退回村集体，资产所有权、收益权归村集体所有，项目运营管理权归合作社所有，公司每年按入股资金的10%为村集体分红5万元，分红资金全部用于持续发展村级集体经济。项目分红由牛占君（潘掌村党支部书记兼村委会主任）和南改平（潘掌村南庄组村民小组组长）以村干部报酬担保，保障项目分红收益。</t>
  </si>
  <si>
    <t>合作社每年按入股资金的10%为村集体分红，每年分红5万元；合作社流转土地400多亩，种植饲草，带动181户农户发展（湖羊养殖）草畜产业。</t>
  </si>
  <si>
    <t>安排秦团庄乡白塬畔村村级集体经济发展资金50万元，入股环县志阳养殖专业合作社，用于配套完善基础设施，扩大养殖规模，合约期三年，三年后入股资金退回村集体，资产所有权、收益权归村集体所有，项目运营管理权归合作社所有，公司每年按入股资金的10%为村集体分红5万元，分红资金全部用于持续发展村级集体经济。合作社运营由乡政府监管，群众养羊积极性高，市场需求大，能够保证养殖效益。</t>
  </si>
  <si>
    <t>合作社每年按入股资金的10%为村集体分红，每年分红5万元；带动农户发展养殖产业，为养殖户提供调羊、检疫等服务，带弄农户种植饲草，进行统一收购，吸纳贫困户务工，促进贫困户增产增收。</t>
  </si>
  <si>
    <t>安排南湫乡代家洼村村级集体经济发展资金50万元，与南湫乡岳后渠村联合，建设南湫乡小杂粮加工扶贫车间，发展小杂粮加工，销售产业，对当地生产的小杂粮进行精深加工，并开发荞麦，苦荞系列产品。合约期三年，三年后入股资金退回村集体，资产所有权、收益权归村集体所有，项目运营管理权归小杂粮加工扶贫车间所有，扶贫车间每年向村集体固定分红3万元，分红资金全部用于持续发展村级集体经济。该车间由乡政府监管，小杂粮产业为我乡的传统产业，市场需求大、价格稳定，群众种植积极性高，且荞麦、苦荞产品营养丰富，广泛受到社会各界的青睐，小杂粮及其附加产品的加工生产能够切实保证效益。</t>
  </si>
  <si>
    <t>打造南湫荞麦特色品牌，不断延伸产业链，增加小杂粮附加值，带动群众增收致富，每年按股份占比分配扶贫车间的全部利润作为集体经济收益，村集体每年收取固定分红3万元。车间有效带动当地群众就地输转劳动力，订单种植小杂粮，促进农户增收增产。</t>
  </si>
  <si>
    <t>安排南湫乡岳后渠村村级集体经济发展资金50万元，与南湫乡代家洼村联合，建设南湫乡小杂粮加工扶贫车间，发展小杂粮加工，销售产业，对当地生产的小杂粮进行精深加工，并开发荞麦，苦荞系列产品。合约期三年，三年后入股资金退回村集体，资产所有权、收益权归村集体所有，项目运营管理权归小杂粮加工扶贫车间所有，扶贫车间每年向村集体固定分红3万元，分红资金全部用于持续发展村级集体经济。该车间由乡政府监管，小杂粮产业为我乡的传统产业，市场需求大、价格稳定，群众种植积极性高，且荞麦、苦荞产品营养丰富，广泛受到社会各界的青睐，小杂粮及其附加产品的加工生产能够切实保证效益。</t>
  </si>
  <si>
    <t>安排环城镇高龚塬村村级集体经济发展资金50万元，入股甘肃精谷玉食品有限责任公司，发展壮大麻花和糕点加工产业，合约期三年，三年后入股资金退回村集体，资产所有权、收益权归村集体所有，项目运营管理权归公司所有，公司每年按入股资金的10%为村集体分红5万元，分红资金全部用于持续发展村级集体经济。该公司为环县唯一一家食品加工企业，属县级龙头企业，由县工信局监管，社会公信度高、市场占有量大，能够保证经济效益，以土地证为抵押物保证本金无风险。</t>
  </si>
  <si>
    <t>合作社每年按入股资金的10%为村集体分红，每年分红5万元；公司向该村提供季节性劳务岗位16个，预计当年收购冬小麦20吨，有效促进农户增收增产。</t>
  </si>
  <si>
    <t>何坪村100万入股到环县德华澳美肉羊良种繁育专业合作社联合社；杨坪沟、尚西坪2个村,每村90万入股到惠民农牧业发展农民专业合作社。合作社以超过扶持资金总额的固定资产抵押，资金收益权和所有权归村集体所有，运营管理权归合作社，入股期限为四年，四年后入股资金退回村集体，合作社每年按入股资金的10%为村集体分红，每年分红28万元，分红资金交回镇农村财务管理中心统一管理，村集体通过“一事一议”的方式，按照“四议两公开”程序确定用途。</t>
  </si>
  <si>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</si>
  <si>
    <t>镇村、童子羊公司</t>
  </si>
  <si>
    <t>为10个村投入村级集体经济发展资金940万元（常兆台、贾驿、刘解掌、砂井子、张大掌、半个城、高庙湾、金庄塬、魏家河9个村，每村100万元；张家湾村40万元），入股到环县惠民农牧业发展农民专业合作社，用于发展养殖业，合作社以超过扶持资金总额的固定资产抵押，资金收益权和所有权归村集体所有，运营管理权归合作社，入股期限为四年，四年后入股资金退回村集体，合作联社每年按入股资金的10%为村集体分红，每年分红94万元，分红资金交回乡农村财务管理中心统一管理，村集体通过“一事一议”的方式，按照“四议两公开”程序确定用途。</t>
  </si>
  <si>
    <t>为8个村投入村级集体经济发展资金890万元（山水湾、苇芝城、龙柏山3个村，每村150万元；陈渠子、大树塬、光明，西阳洼4个村，每村100万元；兰家掌村40万元），村集体入股环县惠民农牧业发展农民专业合作社，合作社以超过扶持资金总额的固定资产抵押，资金收益权和所有权归村集体所有，运营管理权归合作社，入股期限为四年，四年后入股资金退回村集体，合作社每年按入股资金的10%为村集体分红，每年分红89万元，分红资金交回乡农村财务管理中心统一管理，村集体通过“一事一议”的方式，按照“四议两公开”程序确定用途。</t>
  </si>
  <si>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</si>
  <si>
    <t>乡村、童子羊公司</t>
  </si>
  <si>
    <t>为7个村投入村级集体经济发展资金共940万元（岳后渠、代家洼、杨兴堡、双井子、花儿山5个村，每村150万元；洪涝池村100万元，党家洼村90万元），村集体入股环县惠民农牧业发展农民专业合作社，合作社以超过扶持资金总额的固定资产抵押，资金收益权和所有权归村集体所有，运营管理权归合作社，入股期限为四年，四年后入股资金退回村集体，合作社,每年按入股资金的10%为村集体分红，每年分红94万元,分红资金交回乡农村财务管理中心统一管理，村集体通过“一事一议”的方式，按照“四议两公开”程序确定用途。</t>
  </si>
  <si>
    <t>为13个村每村投入村级集体经济发展资金50万元（五里桥、双城、刘旗、孟家寨、高李湾、楼房子、西沟、宋家塬、许家塬、油坊塬、金盆掌、小庄子、董家塬），入股到环县德华澳美肉羊良种繁育专业合作社联合社，合作联社以超过扶持资金总额的固定资产抵押，资金收益权和所有权归村集体所有，运营管理权归合作联社，入股期限为四年，四年后入股资金退回村集体，合作联社每年按入股资金的10%为村集体分红，每年分红65万元，分红资金交回镇农村财务管理中心统一管理，村集体通过“一事一议”的方式，按照“四议两公开”程序确定用途。</t>
  </si>
  <si>
    <t>为22个村每村投入村级集体经济发展资金50万元（冉旗寨、北郭塬、陈汤塬、龚趟、马坊塬、宁老庄、十八里、十五里沟、漫塬、唐塬、西川、肖川、杨庙掌、张滩滩、张淌、周塬、百草塬、五里屯、鸳鸯沟、红星、高龚塬、城东塬村集体入股到环县德华澳美肉羊良种繁育专业合作社联合社；赵小掌村50万入股草畜产业合作社或者企业。合作社以超过扶持资金总额的固定资产抵押，资金收益权和所有权归村集体所有，运营管理权归合作联社，入股期限为四年，四年后入股资金退回村集体合作联社,每年按入股资金的10%为村集体分红，每年分红115万元，分红资金交回镇农村财务管理中心统一管理，村集体通过“一事一议”的方式，按照“四议两公开”程序确定用途。</t>
  </si>
  <si>
    <t>为曹塬村投入村级集体经济发展资金50万元，村集体入股环县德华澳美肉羊良种繁育专业合作社联合社，用于肉羊良种繁育，合作联社以超过扶持资金总额的固定资产抵押，资金收益权和所有权归村集体所有，运营管理权归合作联社，入股期限为四年，每年按入股资金的10%为村集体分红，每年分红5万元，四年后入股资金退回村集体合作联社,分红资金交回乡农村财务管理中心统一管理，村集体通过“一事一议”的方式，按照“四议两公开”程序确定用途。</t>
  </si>
  <si>
    <t>为黑城岔村投入村级集体经济发展资金50万元，村集体入股到环县惠民农牧业发展农民专业合作社，用于发展养殖业，合作社以超过扶持资金总额的固定资产抵押，资金收益权和所有权归村集体所有，运营管理权归合作联社，入股期限为四年，每年按入股资金的10%为村集体分红，每年分红5万元，分红资金交回乡农村财务管理中心统一管理，村集体通过“一事一议”的方式，按照“四议两公开”程序确定用途。</t>
  </si>
  <si>
    <t>为陈掌，许掌2个村每村投入村级集体经济发展资金50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10万元，分红资金交回乡农村财务管理中心统一管理，村集体通过“一事一议”的方式，按照“四议两公开”程序确定用途。</t>
  </si>
  <si>
    <t>为天子渠村投入村级集体经济发展资金150万元，粉子山、杨胡套子、汪天子、连川、燕麦掌、李上山6个村每村投入村级集体经济发展资金100万元，投资到环县牧康丰茂草业合作社小南沟乡天子渠村分社，购置机械，扩大种殖规模，合作社以超过扶持资金总额的固定资产抵押，资金收益权和所有权归村集体所有，运营管理权归合作社，入股四年，四年后入股资金退回村集体，合作社每年按入股资金的6%为村集体分红，每年分红45万元，分红资金交回乡农村财务管理中心统一管理，村集体通过“一事一议”的方式，按照“四议两公开”程序确定用途。</t>
  </si>
  <si>
    <t>安排村级集体经济发展资金1000万元（二条俭、砖城子、山西掌、杨东掌、红糜湾、施家滩、乔崾岘、黄寨柯、高家洼、红土咀、大户掌、丁连掌12村每村73万元，马趟村124万元），投资到众成湖羊养殖合作社联合社双庙村60万只育成羊场，建设标准化湖羊育肥舍14个（每个育肥舍建设成本为73万元，可容纳840只湖羊），育成场以超过扶持资金总额的固定资产抵押，资金收益权和所有权归村集体所有，运营管理权归育成场，入股期限为四年，四年后入股资金退回村集体，育成场每年按入股资金的10%为村集体分红，每年分红100万元，分红资金交回镇农村财务管理中心统一管理，村集体通过“一事一议”的方式，按照“四议两公开”程序确定用途。</t>
  </si>
  <si>
    <t>为全镇16个贫困村，每村投入村级集体经济发展资金36.5万元，投资到众成湖羊养殖合作社联合社双庙村60万只育成羊场，建设标准化湖羊育肥舍8个（每2个村建1个育肥舍），每个成本73万元，可容纳840只湖羊育成羊场每年为16个贫困村进行分红，入股期限为四年，每村每年享受分红资金3.65万元，股权归村集体所有，四年后入股资金退回村集体合作社每年向村集体分红，股权归村集体所有，期满后合作社向村集体全额退还股金合同期满后退还本金,合作社以超过扶持资金总额的固定资产抵押，分红资金交回镇农村财务管理中心统一管理，村集体通过“一事一议”的方式，按照“四议两公开”程序确定用途。</t>
  </si>
  <si>
    <t>8个育肥舍每年育肥湖羊2万只，按每只利润100元计算，每年盈利200万元；打通全镇湖羊养殖合作社和自养户育肥羊销售渠道，带动群众发展商品草产业，促进群众增收。</t>
  </si>
  <si>
    <t>扶持2个未脱贫村发展村级集体经济（马连掌村，白塬村），每村安排150万元，村集体入股环县德华澳美肉羊良种繁育专业合作社联合社，合作联社以超过扶持资金总额的固定资产抵押，资金收益权和所有权归村集体所有，运营管理权归合作社，入股期限为四年，四年后入股资金退回村集体，合作联社每年按入股资金的10%为村集体分红，每年分红30万元，分红资金交回乡农村财务管理中心统一管理，村集体通过“一事一议”的方式，按照“四议两公开”程序确定用途。</t>
  </si>
  <si>
    <t>合作社每年按入股资金的10%为村集体分红；贫困户将承包的地流转给合作社，获取土地流转收益；贫困户种植饲草，为合作社提供了饲草保障；合作社吸纳贫困户务工，贫困户实现务工收入。</t>
  </si>
  <si>
    <t>扶持2个未脱贫村发展村级集体经济（赵台村150万元，大路洼村50万元），村集体入股环县德华澳美肉羊良种繁育专业合作社联合社，用于肉羊良种繁育，合作联社以超过扶持资金总额的固定资产抵押，资金收益权和所有权归村集体所有，运营管理权归合作社，入股期限为四年，四年后入股资金退回村集体，合作联社每年按入股资金的10%为村集体分红，每年分红20万元，分红资金交回镇农村财务管理中心统一管理，村集体通过“一事一议”的方式，按照“四议两公开”程序确定用途。</t>
  </si>
  <si>
    <t>扶持3个未脱贫村发展村级集体经济（碾盘岭、殷屈河2个村，每村安排150万元；梁河村50万元），村集体入股环县德华澳美肉羊良种繁育专业合作社联合社，用于肉羊良种繁育，合作联社以超过扶持资金总额的固定资产抵押，资金收益权和所有权归村集体所有，运营管理权归合作社，入股期限为四年，四年后入股资金退回村集体，合作联社每年按入股资金的10%为村集体分红，每年分红35万元，分红资金交回镇农村财务管理中心统一管理，村集体通过“一事一议”的方式，按照“四议两公开”程序确定用途。</t>
  </si>
  <si>
    <t>扶持未脱贫村王团庄村发展村级集体经济，安排资金150万元，村集体入股环县德华澳美肉羊良种繁育专业合作社联合社，用于肉羊良种繁育，合作联社以超过扶持资金总额的固定资产抵押，资金收益权和所有权归村集体所有，运营管理权归合作社，入股期限为四年，四年后入股资金退回村集体，合作联社每年按入股资金的10%为村集体分红，每年分红15万元，分红资金交回乡农村财务管理中心统一管理，村集体通过“一事一议”的方式，按照“四议两公开”程序确定用途。</t>
  </si>
  <si>
    <t>扶持2个未脱贫村发展村级集体经济（燕麦掌村，杨胡套子村），每村安排50万元，村集体入股环县德华澳美肉羊良种繁育专业合作社联合社，用于肉羊良种繁育，合作联社以超过扶持资金总额的固定资产抵押，资金收益权和所有权归村集体所有，运营管理权归合作社，入股期限为四年，四年后入股资金退回村集体，合作联社每年按入股资金的10%为村集体分红，每年分红10万元，分红资金交回乡农村财务管理中心统一管理，村集体通过“一事一议”的方式，按照“四议两公开”程序确定用途。</t>
  </si>
  <si>
    <t>车道镇村级集体经济发展16个，补助资金500万元，其中：元峁，苦水掌，双庙，王西掌，吊渠，三角城，杨掌，刘园子，魏洼，陈掌，红台，樱桃掌，安掌，代掌，刘渠15个村，每村安排20万元，注入到众成湖羊养殖合作社联合社双庙村60万只育成羊场；万安村安排200万元，注入到车道镇万安常坪育肥场。育肥场以超过扶持资金总额的固定资产抵押，资金收益权和所有权归村集体所有，运营管理权归育肥场，入股期限为四年，四年后入股资金退回村集体，育肥场每年按入股资金的10%为村集体分红，每年分红50万元，分红资金交回镇农村财务管理中心统一管理，村集体通过“一事一议”的方式，按照“四议两公开”程序确定用途。</t>
  </si>
  <si>
    <t>扶持发展村级集体经济2个（杏树沟，曹塬），每村安排50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10万元，分红资金交回乡农村财务管理中心统一管理，村集体通过“一事一议”的方式，按照“四议两公开”程序确定用途。</t>
  </si>
  <si>
    <t>扶持发展村级集体经济4个（李崾岘、慕家河、马骏滩3个村，每村安排50万元；马驿沟村40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19万元，分红资金交回镇农村财务管理中心统一管理，村集体通过“一事一议”的方式，按照“四议两公开”程序确定用途。</t>
  </si>
  <si>
    <t>扶持发展村级集体经济11个（黑城岔、桃树掌、郝东掌、耿河、韩老庄、早流渠、天桥、四合原、万湾9个村，每村安排50万元；张台村40万元；郜庄村20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51万元，分红资金交回乡农村财务管理中心统一管理，村集体通过“一事一议”的方式，按照“四议两公开”程序确定用途。</t>
  </si>
  <si>
    <t>扶持发展村级集体经济11个（赵塬、梁坪、瓦天沟、辛坪、朱家塬、唐台子、陈旗塬、寨子坪、常崾岘、沈岭、红崖洼），每村安排50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55万元，分红资金交回镇农村财务管理中心统一管理，村集体通过“一事一议”的方式，按照“四议两公开”程序确定用途。</t>
  </si>
  <si>
    <t>扶持发展村级集体经济9个（花儿掌、庙儿掌、盘龙、王庄、杨兴庄、井川、桃李湾、大堡条8个村，每村安排50万元；宋掌村40万元），村集体入股环县德华澳美肉羊良种繁育专业合作社联合社，合作联社以超过扶持资金总额的固定资产抵押，资金收益权和所有权归村集体所有，运营管理权归合作联社，入股期限为四年，四年后入股资金退回村集体合作联社每年按入股资金的10%为村集体分红，每年分红44万元，分红资金交回乡农村财务管理中心统一管理，村集体通过“一事一议”的方式，按照“四议两公开”程序确定用途。</t>
  </si>
  <si>
    <t>扶持发展村级集体经济5个（南掌堡子、秦团庄、大天子、新峁、新集子），每村安排50万元，村集体入股环县德华澳美肉羊良种繁育专业合作社联合社，合作联社以超过扶持资金总额的固定资产抵押，资金收益权和所有权归村集体所有，运营管理权归合作联社，入股期限为四年，四年后入股资金退回村集体，合作联社每年按入股资金的10%为村集体分红，每年分红25万元，分红资金交回乡农村财务管理中心统一管理，村集体通过“一事一议”的方式，按照“四议两公开”程序确定用途。</t>
  </si>
  <si>
    <t>扶持发展村级集体经济10个（井渠淌、大庄台、潘老庄、苏北岔、吴城子、四合掌、鲜岔、曹李川、天池、喜家坪），每村安排50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50万元，分红资金交回乡农村财务管理中心统一管理，村集体通过“一事一议”的方式，按照“四议两公开”程序确定用途。</t>
  </si>
  <si>
    <t>扶持发展村级集体经济3个（小南沟，许掌，丁寨柯），每村安排50万元，村集体入股环县德华澳美肉羊良种繁育专业合作社联合社，合作联社以超过扶持资金总额的固定资产抵押，资金收益权和所有权归村集体所有，运营管理权归合作联社，入股期限为四年，四年后入股资金退回村集体，合作联社每年按入股资金的10%为村集体分红，每年分红15万元，分红资金交回乡农村财务管理中心统一管理，村集体通过“一事一议”的方式，按照“四议两公开”程序确定用途。</t>
  </si>
  <si>
    <t>扶持发展村级集体经济15个（郭西掌，罗家沟，曹旗，二合塬，坪子塬，水坝滩，木钵街，韩洼子，周湾，白家掌，关营，邓寨子，殷家桥，高寨，刘家塬），每村安排50万元，村集体入股环县德华澳美肉羊良种繁育专业合作社联合社，用于肉羊良种繁育，入股期限为四年，四年后入股资金退回村集体合作联社每年按入股资金的10%为村集体分红，分红资金交回镇农村财务管理中心统一管理，村集体通过“一事一议”的方式，按照“四议两公开”程序确定用途每年按双方协议固定分红，股权归村集体所有，带动合作社和贫困户提升饲养管理水平,环县德华奥美肉羊良种繁育合作联社以相应资金承诺，童子羊公司进行担保。</t>
  </si>
  <si>
    <t>投资50万元，扶持发展马家河村村级集体经济，村集体入股环县德华澳美肉羊良种繁育专业合作社联合社，用于肉羊良种繁育，入股期限为四年，四年后入股资金退回村集体合作联社每年按入股资金的10%为村集体分红，分红资金交回镇农村财务管理中心统一管理，村集体通过“一事一议”的方式，按照“四议两公开”程序确定用途,股权归村集体所有，环县德华奥美肉羊良种繁育合作联社以相应资金承诺，童子羊公司进行担保。</t>
  </si>
  <si>
    <t>投资50万元，扶持发展杏树沟村村级集体经济，村集体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5万元，分红资金交回乡农村财务管理中心统一管理，村集体通过“一事一议”的方式，按照“四议两公开”程序确定用途。</t>
  </si>
  <si>
    <t>投资150万元，扶持发展李崾岘、慕家河、马俊滩3个村村级集体经济，每村50万元，入股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15万元，分红资金交回镇农村财务管理中心统一管理，村集体通过“一事一议”的方式，按照“四议两公开”程序确定用途。</t>
  </si>
  <si>
    <t>投资150万元，扶持发展万湾、郜庄、许掌3个村村级集体经济，每村50万元，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15万元，分红资金交回镇农村财务管理中心统一管理，村集体通过“一事一议”的方式，按照“四议两公开”程序确定用途。</t>
  </si>
  <si>
    <t>投资650万元，扶持发展陶洼子、赵源、梁坪、瓦天沟、辛坪、朱家塬、唐台子、陈旗塬、寨子坪、常崾岘、大路洼、沈岭、红崖洼13个村村级集体经济，每村50万元，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65万元。</t>
  </si>
  <si>
    <t>投资450万元，扶持小堡条、花儿掌、庙儿掌、盘龙、王庄、杨兴堡、井川、桃李湾、八堡条9个村发展村级集体经济，每村50万元，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45万元，分红资金交回乡农村财务管理中心统一管理，村集体通过“一事一议”的方式，按照“四议两公开”程序确定用途。</t>
  </si>
  <si>
    <t>投资200万元，扶持南掌堡子、白原畔、秦团庄、大天子4个村发展村级集体经济，每村50万元，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20万元，分红资金交回乡农村财务管理中心统一管理，村集体通过“一事一议”的方式，按照“四议两公开”程序确定用途。</t>
  </si>
  <si>
    <t>投资350万元，扶持井渠淌、张邓塬、大庄台、潘老庄、梁家河、苏北岔、吴城子7个村发展村级集体经济，每村50万元，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45万元，分红资金交回乡农村财务管理中心统一管理，村集体通过“一事一议”的方式，按照“四议两公开”程序确定用途。</t>
  </si>
  <si>
    <t>2020.06
-
2020.12</t>
  </si>
  <si>
    <t>扶持贫困村发展村集体经济5个天池乡（四合掌村、鲜岔村、曹李川村、大方山村、老庄湾村）每村安排50万元，入股环县德华澳美肉羊良种繁育专业合作社联合社，入股期限为四年，四年后入股资金退回村集体，合作社每年按入股资金的10%为村集体分红，每年分红25万元，分红资金交回镇农村财务管理中心统一管理，村集体通过“一事一议”的方式，按照“四议两公开”程序确定用途，合作社以超过扶持资金总额的固定资产抵押，资金收益权和所有权归村集体所有，运营管理权归合作社或龙头企业。</t>
  </si>
  <si>
    <t>合作社每年入股资金10%为村集体分红；贫困户将承包的地流转给合作社，获取土地流转收益；贫困户种植饲草，未合作社提供了饲草保障；合作社吸纳贫困户务工，贫困户实现务工收入；合作社通过提供肉羊收购，增强贫困户抵御市场风险的能力。</t>
  </si>
  <si>
    <t>扶持贫困村发展村集体经济2个小南沟乡（小南沟村、李原村），每村安排50万元，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10万元，分红资金交回乡农村财务管理中心统一管理，村集体通过“一事一议”的方式，按照“四议两公开”程序确定用途。</t>
  </si>
  <si>
    <t>合作社每年入股资金11%为村集体分红；贫困户将承包的地流转给合作社，获取土地流转收益；贫困户种植饲草，未合作社提供了饲草保障；合作社吸纳贫困户务工，贫困户实现务工收入；合作社通过提供肉羊收购，增强贫困户抵御市场风险的能力。</t>
  </si>
  <si>
    <t>村集体经济发展项目</t>
  </si>
  <si>
    <t>演武乡黑泉河村集体经济发展资金350万元，入股到环县演武乡黑泉河原翔养殖专业合作社，带动合作社和贫困户提升饲养管理水平，入股期限为四年，四年后入股资金退回村集体，合作社每年按入股资金的6%为村集体分红，每年分红21万元,分红资金交回乡农村财务管理中心统一管理，村集体通过“一事一议”的方式，按照“四议两公开”程序确定用途，合作社以超过扶持资金总额的固定资产抵押，资金收益权和所有权归村集体所有，运营管理权归合作社或龙头企业。</t>
  </si>
  <si>
    <t>合作社每年按入股资金6%为村集体分红；贫困户将承包的地流转给合作社，获取土地流转收益；贫困户种植饲草，未合作社提供了饲草保障；合作社吸纳贫困户务工，贫困户实现务工收入；合作社通过提供肉羊收购，增强贫困户抵御市场风险的能力。</t>
  </si>
  <si>
    <t>第二批
县级</t>
  </si>
  <si>
    <t>2020.06
-
2020.10</t>
  </si>
  <si>
    <t>安排八珠乡村级集体经济发展资金100万元（杏树沟村50万元、曹塬村50万元），入股环县德华奥美肉羊良种繁育合作联社，用于肉羊良种繁育，入股期限为3年，3年后入股资金退回村集体，资产所有权、收益权归村集体所有，项目运营管理权归合作联社所有，合作联社每年按入股资金的10%为村集体分红10万元，分红资金全部用于持续发展村级集体经济。环县德华奥美肉羊良种繁育合作联社以超过扶持资金总额的固定资产抵押或2名以上公职人员提供反担保。</t>
  </si>
  <si>
    <t>合作联社每年按入股资金的10%为村集体分红，每年分红10万元；合作联社与村委会建立利益联结机制，为该村养殖户优先调羊，提供专业养殖检疫人员上门到户“一对一”指导服务，有效提升养殖户科学养殖水平，增加产业收益。</t>
  </si>
  <si>
    <t>农业农村局</t>
  </si>
  <si>
    <t>樊家川乡</t>
  </si>
  <si>
    <t>安排樊家川乡村级集体经济发展资金200万元（李崾岘村50万元、慕家河村50万元、马骏滩村50万元、马驿沟村50万元），入股环县德华奥美肉羊良种繁育合作联社，用于肉羊良种繁育，入股期限为3年，3年后入股资金退回村集体，资产所有权、收益权归村集体所有，项目运营管理权归合作联社所有，合作联社每年按入股资金的10%为村集体分红20万元，分红资金全部用于持续发展村级集体经济。环县德华奥美肉羊良种繁育合作联社以超过扶持资金总额的固定资产抵押或2名以上公职人员提供反担保。</t>
  </si>
  <si>
    <t>合作联社每年按入股资金的10%为村集体分红，每年分红20万元；合作联社与村委会建立利益联结机制，为该村养殖户优先调羊，提供专业养殖检疫人员上门到户“一对一”指导服务，有效提升养殖户科学养殖水平，增加产业收益。</t>
  </si>
  <si>
    <t>安排耿湾乡村级集体经济发展资金670万元（潘掌村70万、郜庄村50万、许掌村50万、万湾村50万、黑城岔村50万、桃树掌村50万、郝东掌村50万、耿河村50万、韩老庄50万、早流渠村50万、天桥村50万、张台村50万、四合原村50万），入股环县德华奥美肉羊良种繁育合作联社，用于肉羊良种繁育，入股期限为3年，3年后入股资金退回村集体，资产所有权、收益权归村集体所有，项目运营管理权归合作联社所有，合作联社每年按入股资金的10%为村集体分红67万元，分红资金全部用于持续发展村级集体经济。环县德华奥美肉羊良种繁育合作联社以超过扶持资金总额的固定资产抵押或2名以上公职人员提供反担保。</t>
  </si>
  <si>
    <t>合作联社每年按入股资金的10%为村集体分红，每年分红67万元；合作联社与村委会建立利益联结机制，为该村养殖户优先调羊，提供专业养殖检疫人员上门到户“一对一”指导服务，有效提升养殖户科学养殖水平，增加产业收益。</t>
  </si>
  <si>
    <t>安排合道镇村级集体经济发展资金570万元（陶洼子村50万元、赵塬村50万元、梁坪村50万元、瓦天沟村50万元、辛坪村50万元、朱家塬村20万元、唐台子村50万元、陈旗塬村50万元、寨子坪村50万元、常崾岘村50万元、沈岭村50万元、红崖洼村50万元），入股环县德华奥美肉羊良种繁育合作联社，用于肉羊良种繁育，入股期限为3年，3年后入股资金退回村集体，资产所有权、收益权归村集体所有，项目运营管理权归合作联社所有，合作联社每年按入股资金的10%为村集体分红57万元，分红资金全部用于持续发展村级集体经济。环县德华奥美肉羊良种繁育合作联社以超过扶持资金总额的固定资产抵押或2名以上公职人员提供反担保。</t>
  </si>
  <si>
    <t>合作联社每年按入股资金的10%为村集体分红，每年分红57万元；合作联社与村委会建立利益联结机制，为该村养殖户优先调羊，提供专业养殖检疫人员上门到户“一对一”指导服务，有效提升养殖户科学养殖水平，增加产业收益。</t>
  </si>
  <si>
    <t>安排环城镇耿家沟村村级集体经济发展资金90万元，入股环县德华奥美肉羊良种繁育合作联社，用于肉羊良种繁育，入股期限为3年，3年后入股资金退回村集体，资产所有权、收益权归村集体所有，项目运营管理权归合作联社所有，合作联社每年按入股资金的10%为村集体分红9万元，分红资金全部用于持续发展村级集体经济。环县德华奥美肉羊良种繁育合作联社以超过扶持资金总额的固定资产抵押或2名以上公职人员提供反担保。</t>
  </si>
  <si>
    <t>合作联社每年按入股资金的10%为村集体分红，每年分红9万元；合作联社与村委会建立利益联结机制，为该村养殖户优先调羊，提供专业养殖检疫人员上门到户“一对一”指导服务，有效提升养殖户科学养殖水平，增加产业收益。</t>
  </si>
  <si>
    <t>安排芦家湾乡村级集体经济发展资金400万元（小堡条村50万元、花儿掌村50万元、庙儿掌50万元、盘龙村50万元、王庄村50万元、井川村50万元、桃李湾村50万元、大堡条村50万元），入股环县牧之源农牧业专业合作社，用于肉羊良种繁育，入股期限为3年，3年后入股资金退回村集体，资产所有权、收益权归村集体所有，项目运营管理权归合作联社所有，合作联社每年按入股资金的6%为村集体分红24万元，分红资金全部用于持续发展村级集体经济。环县牧之源农牧业专业合作社以超过扶持资金总额的固定资产抵押或2名以上公职人员提供反担保。</t>
  </si>
  <si>
    <t>合作联社每年按入股资金的6%为村集体分红，每年分红24万元；合作联社与村委会建立利益联结机制，为该村养殖户优先调羊，提供专业养殖检疫人员上门到户“一对一”指导服务，有效提升养殖户科学养殖水平，增加产业收益。</t>
  </si>
  <si>
    <t>安排芦家湾乡杨兴庄村村级集体经济发展资金50万元，入股环县德华奥美肉羊良种繁育合作联社，用于肉羊良种繁育，入股期限为3年，3年后入股资金退回村集体，资产所有权、收益权归村集体所有，项目运营管理权归合作联社所有，合作联社每年按入股资金的10%为村集体分红5万元，分红资金全部用于持续发展村级集体经济。环县德华奥美肉羊良种繁育合作联社以超过扶持资金总额的固定资产抵押或2名以上公职人员提供反担保。</t>
  </si>
  <si>
    <t>安排秦团庄乡村级集体经济发展资金290万元（南掌堡子村50万、白原畔村50万、秦团庄村50万、大天子村50万、贾塬村90万元），入股环县德华奥美肉羊良种繁育合作联社，用于肉羊良种繁育，入股期限为3年，3年后入股资金退回村集体，资产所有权、收益权归村集体所有，项目运营管理权归合作联社所有，合作联社每年按入股资金的10%为村集体分红29万元，分红资金全部用于持续发展村级集体经济。环县德华奥美肉羊良种繁育合作联社以超过扶持资金总额的固定资产抵押或2名以上公职人员提供反担保。</t>
  </si>
  <si>
    <t>合作联社每年按入股资金的10%为村集体分红，每年分红29万元；合作联社与村委会建立利益联结机制，为该村养殖户优先调羊，提供专业养殖检疫人员上门到户“一对一”指导服务，有效提升养殖户科学养殖水平，增加产业收益。</t>
  </si>
  <si>
    <t>安排天池乡村级集体经济发展资金540万元（井渠淌村50万元、张邓塬村50万元、大庄台村50万元、潘老庄村50万元、苏北岔村50万元、吴城子村50万元、四合掌村50万元、鲜岔村50万元、曹李川村50万元、大方山村50万元、老庄湾村40万元），入股环县德华奥美肉羊良种繁育合作联社，用于肉羊良种繁育，入股期限为3年，3年后入股资金退回村集体，资产所有权、收益权归村集体所有，项目运营管理权归合作联社所有，合作联社每年按入股资金的10%为村集体分红54万元，分红资金全部用于持续发展村级集体经济。环县德华奥美肉羊良种繁育合作联社以超过扶持资金总额的固定资产抵押或2名以上公职人员提供反担保。</t>
  </si>
  <si>
    <t>合作联社每年按入股资金的10%为村集体分红，每年分红54万元；合作联社与村委会建立利益联结机制，为该村养殖户优先调羊，提供专业养殖检疫人员上门到户“一对一”指导服务，有效提升养殖户科学养殖水平，增加产业收益。</t>
  </si>
  <si>
    <t>安排小南沟乡村级集体经济发展资金190万元（汪天子村50万元、连川村50万元、小南沟村50万元、李原村40万元），入股环县德华奥美肉羊良种繁育合作联社，用于肉羊良种繁育，入股期限为3年，3年后入股资金退回村集体，资产所有权、收益权归村集体所有，项目运营管理权归合作联社所有，合作联社每年按入股资金的10%为村集体分红19万元，分红资金全部用于持续发展村级集体经济。环县德华奥美肉羊良种繁育合作联社以超过扶持资金总额的固定资产抵押或2名以上公职人员提供反担保。</t>
  </si>
  <si>
    <t>合作联社每年按入股资金的10%为村集体分红，每年分红19万元；合作联社与村委会建立利益联结机制，为该村养殖户优先调羊，提供专业养殖检疫人员上门到户“一对一”指导服务，有效提升养殖户科学养殖水平，增加产业收益。</t>
  </si>
  <si>
    <t>(二十七)</t>
  </si>
  <si>
    <t>洋芋贮备库建设</t>
  </si>
  <si>
    <t>在杨掌村新建洋芋贮备库1个（所有权归村集体）</t>
  </si>
  <si>
    <t>解决324户贫困户农产品储存难问题，改善储存条件，增加收入。</t>
  </si>
  <si>
    <t>(二十八)</t>
  </si>
  <si>
    <t>洋芋库建设</t>
  </si>
  <si>
    <t>在杨东掌村新建洋芋库1处（所有权归村集体）</t>
  </si>
  <si>
    <t>环脱贫领办发[2020]31号</t>
  </si>
  <si>
    <t>(二十九)</t>
  </si>
  <si>
    <t>草食畜牧业贷款贴息
合计</t>
  </si>
  <si>
    <t>为2154户建档立卡贫困户投放贴息贷款13068.7万元，贴息743.75万元。</t>
  </si>
  <si>
    <t>解决贫困户发展生产资金短缺问题，促进农民增收，助推产业脱贫。</t>
  </si>
  <si>
    <t>财政综合事务中心</t>
  </si>
  <si>
    <t>乡、镇村</t>
  </si>
  <si>
    <t>草食畜牧业贷款贴息</t>
  </si>
  <si>
    <t>全镇93户贫困户贷款753万元，共贴息39.3万元，其中：鲁掌村6.45万元，狼儿滩村4.69万元，甜水街村8.36万元，张铁村9.15万元，赵掌村4.92万元，高崾岘村5.73万元。</t>
  </si>
  <si>
    <t>环金发
〔2019〕70号</t>
  </si>
  <si>
    <t>全乡51户贫困户贷款397万元，共贴息20.7万元，其中：陈渠子村7.69万元，光明村3.58万元，龙柏山村3.58万元，苇子城村2.58万元，兰家掌村1.3万元，山水湾村1.97万元。</t>
  </si>
  <si>
    <t>全乡70户贫困户贷款451万元，共贴息25.22万元，其中：刘坪村5.72万元，吴家塬村3.56万元，走马硷村3.69万元，曳郭咀村2.23万元，佛家岔村4.21万元，黑泉河村1.51万元，黄山村2.14万元，路家塬村2.16万元。</t>
  </si>
  <si>
    <t>全乡93户贫困户贷款468万元，共贴息26.13万元，其中：杨新庄村5.31万元，花儿掌村7.74万元，庙儿掌村5.34万元，宋掌村7.74万元。</t>
  </si>
  <si>
    <t>全乡68户贫困户贷款476万元，共贴息25.39万元，其中：张台村3.58万元，黑城岔村4.23万元，郜庄村3.87万元，郝东掌村4.57万元，万家湾村3.55万元，许掌村3.33万元，四合原村2.26万元。</t>
  </si>
  <si>
    <t>全镇153户贫困户贷款917万元，共贴息46.87万元，其中：元峁村5.72万元，苦水掌村2.79万元，双庙村5.72万元，王西掌村3.54万元，吊渠村2.28万元，三角城村3.87万元，杨掌村3.87万元，万安村11.24万元，魏洼村4.57万元，陈掌村2.58万元，代掌村0.69万元。</t>
  </si>
  <si>
    <t>全镇217户贫困户贷款1022.25万元，共贴息52.46万元，其中：北郭塬村5.72万元，赵小掌村3.02万元，宁老庄村2.39万元，漫家塬村2.23万元，城东塬村3.57万元，冉旗寨村3.57万元，陈汤塬村2.37万元，十八里村4.72万元，鸳鸯沟村4.72万元，张淌村1.79万元，白草塬村1.72万元，张滩滩村3.79万元，肖川村3.79万元，马坊塬村2.61万元，周塬村2.37万元，龚淌村2.28万元，唐塬村1.8万元。</t>
  </si>
  <si>
    <t>全镇352户贫困户贷款1265.45万元，共贴息62.75万元，其中：大路洼村4.23万元，常崾岘村4.23万元，寨子坪村6.06万元，沈家岭村7.18万元，赵台村10.29万元，瓦天沟村3.54万元，何坪村2.58万元，陈旗塬村4.23万元，尚西坪村1.78万元，陶洼子村3.72万元，梁坪村3.87万元，唐台子村3.09万元，红崖洼村7.95万元。</t>
  </si>
  <si>
    <t>全镇165户贫困户贷款1206万元，共贴息67.53万元，其中：八里铺村14.16万元，冯家沟村18.24万元，寨柯村2.98万元，山城堡村5.73万元，王山口子村10.22万元，薛塬村4.13万元，谢庄村6.52万元，赵庄村2.59万元，郝掌村2.96万元。</t>
  </si>
  <si>
    <t>全镇110户贫困户贷款824万元，共贴息29.96万元，其中：刘解掌村2.05万元，半个城村2.01万元，常兆台村3.26万元，张家湾村2.13万元，砂井子村4.24万元，贾驿村5.43万元，金庄塬村4.10万元，高庙湾村3.12万元，魏家河村3.62万元。</t>
  </si>
  <si>
    <t>全镇132户贫困户贷款1023万元，共贴息61.3万元，其中：李达掌村6.86万元，张塬村9.38万元，张崾岘村0.45万元，新集子村5.38万元，梁岔村10.8万元，河连湾村9.52万元，李塬村10.75万元，洪德街村7.44万元，私盐路村0.72万元。</t>
  </si>
  <si>
    <t>全镇86户贫困户贷款588万元，共贴息30.91万元，其中：慕家河村7.38万元，樊家川村8.8万元，马驿沟村3.18万元，郝集村2.84万元，闫塬村3.93万元，马骏滩村4.78万元。</t>
  </si>
  <si>
    <t>全镇57户贫困户贷款383万元，共贴息21.55万元，其中：大户掌村1.9万元，马趟村2.54万元，红土咀村3.36万元，砖城子村2.19万元，山西掌村0.62万元，二条俭村1.59万元，高家洼村2.98万元，杨东掌村0.95万元，黄寨柯村1.93万元，乔崾岘村2.56万元，施家滩村0.93万元。</t>
  </si>
  <si>
    <t>全镇79户贫困户贷款534万元，共贴息26.47万元，其中：五里桥村3.41万元，双城村2.57万元，刘旗村3.82万元，孟家寨村3.31万元，高李湾村4.61万元，楼房子村2.41万元，西沟村3.56万元，宋家塬村1.10万元，许家塬村0.33万元，金村寺村0.31万元，小庄子村1.04万元。</t>
  </si>
  <si>
    <t>全镇116户贫困户贷款817万元，共贴息44.32万元，其中：殷家桥村7.49万元，木钵街村5.62万元，曹旗村3.76万元，韩洼子村3.8万元，关营村3.8万元，高楼塬村2.99万元，刘家塬村3.42万元，白家掌村2.59万元，邓寨子村1.8万元，郭西掌村2.32万元，二合塬村2.54万元，坪子塬村2.06万元，罗家沟村2.13万元。</t>
  </si>
  <si>
    <t>全乡51户贫困户贷款339万元，共贴息19.32万元，其中：代家洼村3.8万元，党家洼村1.55万元，双井子村3.46万元，岳后渠村7.49万元，杨兴堡村3.02万元。</t>
  </si>
  <si>
    <t>全乡64户贫困户贷款478万元，共贴息34.6万元，其中：曹塬村2.89万元，瓦崾岘村5.71万元，杏树沟村4.17万元，塔尔咀村3.36万元，马连掌村2.33万元，苟塬村2.08万元，八珠塬村3.5万元，白塬村2.56万元，冯家湾村2.21万元，湫坝沟村5.79万元。</t>
  </si>
  <si>
    <t>全乡36户贫困户贷款190万元，共贴息28.47万元，其中：贾塬村3.36万元，秦团庄村1.56万元，新集子村5.25万元，大天子村2.75万元，白塬畔村2.31万元，新峁村3.14万元，王团庄村3.19万元，南掌堡子村6.91万元。</t>
  </si>
  <si>
    <t>全乡82户贫困户贷款412万元，共贴息41.91万元，其中：0.56万元，丁寨柯村4.86万元，天子渠村2.75万元，小南沟村2.43万元，小南沟村2.73万元，李上山村2.64万元，杨胡套子村2.76万元，汪天子村3.3万元，燕麦掌村6.18万元，粉子山村4.08万元，许掌村2.89万元，连川村3.4万元，陈掌村3.33万元。</t>
  </si>
  <si>
    <t>全乡79户贫困户贷款525万元，共贴息38.59元，其中：喜家坪村1.39万元，四合掌村2.78万元，大庄台村2.12万元，大方山村2.66万元，天池村1.75万元，张邓塬村2.18万元，曹李川村3.52万元，梁河村5.33万元，殷屈河村5.72万元，潘老庄村4.68万元，碾盘岭村1.94万元，老庄湾村3.57万元，苏北岔村0.95万元。</t>
  </si>
  <si>
    <t>(三十)</t>
  </si>
  <si>
    <t>扶贫小额贷款贴息合计</t>
  </si>
  <si>
    <t>2020.07
-
2020.12</t>
  </si>
  <si>
    <t>全县15个乡镇</t>
  </si>
  <si>
    <t>为2494户建档立卡贫困户投放贴息贷款11223.5万元，贴息266万元。</t>
  </si>
  <si>
    <t>扶贫小额贷款贴息</t>
  </si>
  <si>
    <t>全镇192户贫困户贷款788万元，共贴息18.68万元，其中：鲁掌村2.37万元，狼儿滩村4.74万元，甜水街村4.74万元，张铁村2.37万元，赵掌村1.19万元，高崾岘村3.27万元。</t>
  </si>
  <si>
    <t>环财综事发〔2020〕39号</t>
  </si>
  <si>
    <t>全乡23户贫困户贷款204万元，共贴息4.83万元，其中：陈渠子村0.95万元，光明村1.89万元，龙柏山村0.47万元，苇子城村0.47万元，兰家掌村0.47万元，山水湾村0.58元。</t>
  </si>
  <si>
    <t>全乡174户贫困户贷款509万元，共贴息12.06万元，其中：杨新庄村1.89万元，花儿掌村2.34万元，庙儿掌村4.71万元，宋掌村3.12万元。</t>
  </si>
  <si>
    <t>全乡388户贫困户贷款1751万元，共贴息41.50万元，其中：张台村4.21万元，黑城岔村4.88万元，郜庄村6.23万元，郝东掌村2.13万元，万家湾村4.72万元，许掌村1.64万元，潘家掌村1.26万元，四合原村7.33万元，桃树掌村0.52万元，韩老庄村2.56万元，天桥村1.89万元，早流渠村2.02万元、耿河村2.11万元。</t>
  </si>
  <si>
    <t>全镇266户贫困户贷款1232万元，共贴息29.2万元，其中：元峁村2.56万元，苦水掌村3.33万元，双庙村6.14万元，王西掌村1.32万元，吊渠村1.52万元，三角城村3.98万元，杨掌村0.56万元，万安村1.25万元，魏洼村3.17万元，陈掌村2.76万元，代掌村2.61万元。</t>
  </si>
  <si>
    <t>全镇35贫困户贷款53万元，共贴息1.26万元，其中：赵小掌村0.48元，宁老庄村0.46万元，漫家塬村0.32万元。</t>
  </si>
  <si>
    <t>全乡89户贫困户贷款275万元，共贴息6.52万元，其中：八里铺村1.89万元，冯家沟村1.89万元，寨柯村0.95万元，山城堡村0.48万元，王山口子村1.09万元，薛塬村0.22万元。</t>
  </si>
  <si>
    <t>全镇246户贫困户贷款1089万元，共贴息25.81万元，其中：刘解掌村1.05万元，半个城村5.01万元，常兆台村1.26万元，张家湾村3.13万元，砂井子村3.26万元，贾驿村1.26万元，金庄塬村1.26万元，高庙湾村5.54万元，魏家河村4.04万元。</t>
  </si>
  <si>
    <t>全镇128户贫困户贷款1538万元，共贴息36.45万元，其中：李达掌村6.23万元，张塬村5.22万元，张崾岘村5.54万元，新集子村1.26万元，梁岔村8.08万元，河连湾村1.46万元，李塬村1.79万元，洪德街村5.32万元，私盐路村1.55万元。</t>
  </si>
  <si>
    <t>全镇186户贫困户贷款642元，共贴息15.22万元，其中：慕家河村2.38万元，樊家川村0.8万元，马驿沟村1.18万元，郝集村0.84万元，闫塬村3.93万元，马骏滩村6.09万元。</t>
  </si>
  <si>
    <t>全镇238户贫困户贷款1065万元，共贴息25.24万元，其中：大户掌村1.75万元，马趟村2.32万元，红土咀村1.36万元，砖城子村4.19万元，山西掌村2.62万元，二条俭村4.53万元，高家洼村2.98万元，杨东掌村0.95万元，黄寨柯村1.93万元，乔崾岘村2.34万元，施家滩村0.27万元。</t>
  </si>
  <si>
    <t>全乡105户贫困户贷款424万元，共贴息10.05万元，其中：代家洼村0.81万元，党家洼村1.55万元，双井子村0.46万元，岳后渠村3.49万元，杨兴堡村3.74万元。</t>
  </si>
  <si>
    <t>全乡154户贫困户贷款660万元，共贴息15.64万元，其中：曹塬村1.09万元，瓦崾岘村2.71万元，杏树沟村2.17万元，塔尔咀村2.33万元，马连掌村1.03万元，苟塬村1.08万元，八珠塬村1.08万元，白塬村1.08万元，冯家湾村2.21万元，湫坝沟村0.86万元。</t>
  </si>
  <si>
    <t>全乡232户贫困户贷款931.5万元，共贴息22.08万元，其中：贾塬村2.36万元，秦团庄村1.06万元，新集子村1.33万元，大天子村1.08万元，白塬畔村5.20万元，新峁村1.14万元，王团庄村3.19万元，南掌堡子村6.72万元。</t>
  </si>
  <si>
    <t>全乡38户贫困户贷款62万元，共贴息1.47万元，其中：0丁寨柯村0.86万元，小南沟村0.24万元，李上山村0.37万元。</t>
  </si>
  <si>
    <t>(三十一)</t>
  </si>
  <si>
    <t>精准扶贫贷款贴息合计</t>
  </si>
  <si>
    <t>为11579户建档立卡贫困户投放精准扶贫贷款34736.84万元，贴息1650万元。</t>
  </si>
  <si>
    <t>精准扶贫贷款贴息</t>
  </si>
  <si>
    <t>全镇39户贫困户贷款109.19万元，共贴息1.08万元，其中：鲁掌村0.45万元，狼儿滩村0.63万元。</t>
  </si>
  <si>
    <t>全乡94户贫困户贷款289.1万元，共贴息14.76万元，其中：陈渠子村1.69万元，光明村2.58万元，龙柏山村2.57万元，苇子城村3.52万元，兰家掌村1.3万元，山水湾村3.1万元。</t>
  </si>
  <si>
    <t>全乡81户贫困户贷款271.5万元，共贴息13.37万元，其中：刘坪村2.72万元，吴家塬村1.58万元，走马硷村1.58万元，曳郭咀村0.36万元，佛家岔村2.21万元，黑泉河村2.33万元，黄山村1.20万元，路家塬村1.39万元。</t>
  </si>
  <si>
    <t>全乡64户贫困户贷款163.32万元，共贴息9.18万元，其中：杨新庄村1.31万元，花儿掌村0.74万元，庙儿掌村3.34万元，宋掌村3.79万元。</t>
  </si>
  <si>
    <t>全乡136户贫困户贷款405.18万元，共贴息19.19万元，其中：张台村2.21万元，黑城岔村2.88万元，郜庄村3.23万元，郝东掌村2.13万元，万家湾村0.72万元，许掌村1.14万元，潘家掌村1.06万元，四合原村1.33万元，桃树掌村0.38万元，韩老庄村0.74万元，天桥村0.56万元，早流渠村1.02万元、耿河村1.79万元。</t>
  </si>
  <si>
    <t>全镇287户贫困户贷款854.57万元，共贴息40.55万元，其中：元峁村5.33万元，苦水掌村2.18万元，双庙村2.18万元，王西掌村5.69万元，吊渠村5.64万元，三角城村5.87万元，杨掌村0.87万元，万安村5.24万元，魏洼村5.22万元，陈掌村1.17万元，代掌村1.16万元。</t>
  </si>
  <si>
    <t>全镇67户贫困户贷款204.29万元，共贴息11.13万元，其中：北郭塬村0.72万元，宁老庄村1.39万元，漫家塬村2.23万元，冉旗寨村1.57万元，陈汤塬村0.47万元，鸳鸯沟村0.72万元，白草塬村1.42万元，张滩滩村0.79万元，周塬村1.37万元，龚淌村0.45万元。</t>
  </si>
  <si>
    <t>全镇152户贫困户贷款452.22万元，共贴息21.9万元，其中：大路洼村0.23万元，常崾岘村1.32万元，寨子坪村1.11万元，沈家岭村3.5万元，赵台村3.5万元，瓦天沟村2.69万元，何坪村2.58万元，陈旗塬村1.23万元，尚西坪村1.08万元，陶洼子村0.72万元，梁坪村0.87万元，唐台子村1.09万元，红崖洼村1.98元。</t>
  </si>
  <si>
    <t>全镇101户贫困户贷款346.16万元，共贴息13.02万元，其中：八里铺村1.16万元，冯家沟村1.24万元，寨柯村2.98万元，山城堡村0.73万元，王山口子村2.22万元，薛塬村0.96万元，谢庄村1.52万元，赵庄村1.54万元，郝掌村0.67万元。</t>
  </si>
  <si>
    <t>全镇92户贫困户贷款263.12万元，共贴息13.16元，其中：刘解掌村2.03万元，半个城村1.89万元，常兆台村1.26万元，张家湾村0.78万元，砂井子村2.24万元，贾驿村1.43万元，金庄塬村1.10万元，高庙湾村2.16万元，魏家河村0.27万元。</t>
  </si>
  <si>
    <t>全镇52户贫困户贷款175.71万元，共贴息8.58万元，其中：李达掌村0.86万元，张塬村1.38万元，张崾岘村0.45万元，新集子村1.38万元，梁岔村2.8万元，私盐路村1.71元。</t>
  </si>
  <si>
    <t>全镇70户贫困户贷款236.6万元，共贴息11.24万元，其中：慕家河村1.38万元，樊家川村0.8万元，马驿沟村2.06万元。</t>
  </si>
  <si>
    <t>全镇150户贫困户贷款383万元，共贴息20.34万元，其中：大户掌村4.12万元，马趟村3.54万元，红土咀村1.36万元，砖城子村0.19万元，山西掌村0.62万元，二条俭村3.59万元，高家洼村2.98万元，杨东掌村1.15万元，黄寨柯村0.34万元，乔崾岘村2.45万元。</t>
  </si>
  <si>
    <t>全镇21贫困户贷款59.54万元，共贴息3.3万元，其中：宋家塬村1.10万元，许家塬村0.33万元，金村寺村1.87元。</t>
  </si>
  <si>
    <t>全镇32户贫困户贷款83.66万元，共贴息4.78万元，其中：殷家桥村1.49万元，木钵街村0.62万元，关营村1.8万元，高楼塬村0.87万元。</t>
  </si>
  <si>
    <t>全乡84户贫困户贷款259.07万元，共贴息13.25万元，其中：代家洼村2.33万元，党家洼村1.25万元，双井子村0.46万元，岳后渠村3.49万元，杨兴堡村3.02万元，花儿山村2.7万元。</t>
  </si>
  <si>
    <t>全乡136户贫困户贷款447.51万元，共贴息21.62万元，其中：曹塬村3.01万元，瓦崾岘村2.71万元，杏树沟村2.17万元，塔尔咀村0.36万元，马连掌村3.33万元，苟塬村1.08万元，八珠塬村3.5万元，白塬村2.16万元，冯家湾村1.21万元，湫坝沟村2.09万元。</t>
  </si>
  <si>
    <t>全乡108户贫困户贷款318.32万元，共贴息13.59万元，其中：贾塬村0.36万元，秦团庄村1.06万元，新集子村2.25万元，大天子村2.75万元，白塬畔村2.03万元，新峁村1.14万元，王团庄村1.19万元，南掌堡子村2.81万元。</t>
  </si>
  <si>
    <t>全乡176户贫困户贷款504.25万元，共贴息22.22万元，其中：丁寨柯村1.86万元，天子渠村2.05万元，小南沟村3.43万元，李上山村4.64万元，杨胡套子村0.76万元，汪天子村3.31万元，燕麦掌村3.18万元，粉子山村1.08万元，许掌村1.91万元。</t>
  </si>
  <si>
    <t>全乡211户贫困户贷款610.44万元，共贴息30.74元，其中：喜家坪村1.39万元，四合掌村2.08万元，大庄台村2.14万元，大方山村2.69万元，天池村5.75万元，张邓塬村4.18万元，曹李川村3.52万元，梁河村2.33万元，殷屈河村1.72万元，潘老庄村0.68万元，碾盘岭村1.94万元，老庄湾村0.57万元，苏北岔村0.95万元，井渠淌0.8万元。</t>
  </si>
  <si>
    <t>全镇151户贫困户贷款534.51万元，共贴息24.39万元，其中：鲁掌村3.02万元，狼儿滩村1.88万元，甜水街村2.63万元，张铁村2.15万元，赵掌村0.89万元，高崾岘村2.21万元，七里墩村2.89万元，何塬村3.31万元，邱滩村3.23万元，大良洼村2.18万元。</t>
  </si>
  <si>
    <t>第五批
整合</t>
  </si>
  <si>
    <t>全乡442户贫困户贷款1349.90万元，共贴息59.01万元，其中：陈渠子村6.01万元，光明村10.58万元，龙柏山村4.58万元，苇子城村8.32万元，兰家掌村7.66万元，山水湾村10.52万元，大树塬村5.30万元，西阳洼村6.04万元。</t>
  </si>
  <si>
    <t>全乡398户贫困户贷款1031.47万元，共贴息58.50万元，其中：刘坪村5.02万元，吴家塬6.56万元，走马硷村6.69万元，曳郭咀村7.23万元，佛家岔村8.21万元，黑泉河村8.51万元，黄山村6.14万元，路家塬村5.16万元，杨家洼村4.98万元。</t>
  </si>
  <si>
    <t>全乡261户贫困户贷款825.68万元，共贴息32.17万元，其中：杨新庄村5.31万元，花儿掌村1.74万元，庙儿掌村4.34万元，宋掌村1.74万元，桃李湾村3.21万元，王庄村0.98万元，大堡条村2.36万元，盘龙村1.54万元，小堡条村3.55万元，井川村7.4万元。</t>
  </si>
  <si>
    <t>全乡605户贫困户贷款1760.49万元，共贴息88.38万元，其中：张台村7.03万元，黑城岔村6.88万元，郜庄村13.13万元，郝东掌村5.06万元，万家湾村6.63万元，许掌村4.54万元，潘家掌村6.23万元，四合原村6.69万元，桃树掌村8.09万元，韩老庄村6.62万元，天桥村7.03万元，早流渠村4.63万元、耿河村5.82万元。</t>
  </si>
  <si>
    <t>全镇1121户贫困户贷款3927.62万元，共贴息121.83万元，其中：元峁村12.32万元，苦水掌村15.03万元，双庙村7.03万元，王西掌村5.54万元，吊渠村5.12万元，三角城村8.87万元，杨掌村6.01万元，万安村3.66万元，魏洼村4.57万元，陈掌村5.58万元，代掌村7.22万元，红台村7.21万元，樱桃掌村7.98万元，安掌村4.42万元，刘渠村7.29万元，刘园子村13.98万元。</t>
  </si>
  <si>
    <t>全镇312户贫困户贷款924.94万元，共贴息48.69万元，其中：红星村2.02万元，五里屯村0.98万元，十五里沟村0.98万元，北郭塬村0.72万元，赵小掌村1.02万元，宁老庄村2.39万元，漫家塬村2.13万元，城东塬村2.57万元，冉旗寨村2.3万元，陈汤塬村2.63万元，十八里村4.69万元，鸳鸯沟村4.02万元，张淌村0.98万元，白草塬村1.12万元，张滩滩村3.79万元，肖川村0.79万元，马坊塬村2.01万元，周塬村2.37万元，龚淌村1.75万元，唐塬村1.08万元，高龚塬村1.08万元，杨庙掌村4.32万元，耿家沟村2.95万元。</t>
  </si>
  <si>
    <t>全镇642户贫困户贷款2029.49万元，共贴息98.21万元，其中：大路洼村10.03万元，常崾岘村13.77万元，寨子坪村10.32万元，沈家岭村2.03万元，赵台村2.33万元，瓦天沟村7.64万元，何坪村5.77万元，陈旗塬村2.03万元，尚西坪村5.03万元，陶洼子村0.98万元，梁坪村2.87万元，唐台子村5.09万元，红崖洼村2.95万元，朱塬村6.36万元，赵家塬村6.03万元，辛坪村5.21万元，杨坪沟村9.77万元</t>
  </si>
  <si>
    <t>第四批
整合
第五批整合</t>
  </si>
  <si>
    <t>全镇496户贫困户贷款1231.83万元，共贴息72.77万元，其中：八里铺村9.06万元，冯家沟村11.23万元，寨柯村10.62万元，山城堡村6.3万元，王山口子村6.83万元，薛塬村4.14万元，谢庄村6.23万元，赵庄村7.89万元，郝掌村10.47万元。</t>
  </si>
  <si>
    <t>第四批
整合</t>
  </si>
  <si>
    <t>全镇358户贫困户贷款1212.35万元，共贴息56.59万元，其中：刘解掌村7.01万元，半个城村6.63万元，常兆台村7.26万元，张家湾村7.13万元，砂井子村7.24万元，贾驿村5.43万元，金庄塬村4.10万元，高庙湾村6.12万元，魏家河村4.62万元，张大掌村1.05万元。</t>
  </si>
  <si>
    <t>全镇215户贫困户贷款789.54万元，共贴息37.55万元，其中：寇河村0.86万元，赵洼村1.12万元，马塬村0.89万元，耿塬畔村1.75万元，许旗村1.72万元，肖关村1.84万元，丁阳渠子村2.31万元，苗河村0.87万元，大户塬村0.89万元，张下沟村1.12万元，苏长沟村0.86万元，张塬村1.38万元，张崾岘村1.45万元，新集子村2.38万元，梁岔村0.89万元，河连湾村2.52万元，李塬村2.75万元，洪德街村8.44万元，私盐路村3.51万元。</t>
  </si>
  <si>
    <t>全镇325户贫困户贷款1015.05万元，共贴息46.17万元，其中：慕家河村5.38万元，樊家川村11.08万元，马驿沟村3.48万元，郝集村6.84万元，闫塬村0.93万元，马骏滩村6.78万元，李崾岘村1.62万元，长城村10.06万元。</t>
  </si>
  <si>
    <t>全镇614户贫困户贷款1766.01万元，共贴息89.39万元，其中：大户掌村9.09万元，马趟村9.54万元，红土咀村10.36万元，砖城子村7.19万元，山西掌村5.62万元，二条俭村7.59万元，高家洼村10.98万元，杨东掌村6.95万元，黄寨柯村6.93万元，乔崾岘村5.56万元，施家滩村2.93万元，丁连掌村2.64万元，红糜湾村4.01万元。</t>
  </si>
  <si>
    <t>全镇98户贫困户贷款307.22万元，共贴息13.45万元，其中：五里桥村0.41万元，双城村0.57万元，刘旗村0.82万元，孟家寨村0.41万元，高李湾村1.61万元，楼房子村1.42万元，西沟村0.56万元，宋家塬村2.10万元，许家塬村0.38万元，金村寺村0.38万元，小庄子村1.14万元，马家沟村0.89万元，董家塬村1.02万元，油坊塬村0.75万元，金盆掌村0.99万元。</t>
  </si>
  <si>
    <t>全镇112户贫困户贷款410.34万元，共贴息20.92万元，其中：殷家桥村1.09万元，木钵街村1.62万元，曹旗村0.98万元，韩洼子村1.09万元，关营村0.75万元，高楼塬村1.99万元，刘家塬村1.42万元，白家掌村1.59万元，邓寨子村0.81万元，郭西掌村1.32万元，二合塬村1.54万元，坪子塬村1.04万元，罗家沟村0.87万元，高寨村1.59万元，井儿岔村0.89万元，水坝滩村1.31万元，周湾村1.02万元。</t>
  </si>
  <si>
    <t>全乡398户贫困户贷款1020.83万元，共贴息56.98万元，其中：代家洼村8.08万元，党家洼村5.45万元，双井子村13.46万元，岳后渠村5.49万元，杨兴堡村7.02万元，洪涝池村5.23万元，花儿山村12.25万元。</t>
  </si>
  <si>
    <t>全乡704户贫困户贷款2076.39万元，共贴息96.38万元，其中：曹塬村12.89万元，瓦崾岘村9.71万元，杏树沟村16.95万元，塔尔咀村3.36万元，马连掌村9.33万元，苟塬村12.08万元，八珠塬村7.5万元，白塬村12.56万元，冯家湾村5.21万元，湫坝沟村6.79万元。</t>
  </si>
  <si>
    <t>全乡452户贫困户贷款1136.27万元，共贴息68.23万元，其中：贾塬村12.06万元，秦团庄村11.56万元，新集子村5.45万元，大天子村12.75万元，白塬畔村2.38万元，新峁村9.14万元，王团庄村7.19万元，南掌堡子村7.70万元。</t>
  </si>
  <si>
    <t>全乡815户贫困户贷款2199.58万元，共贴息123.49万元，其中：小南沟村10.56万元，丁寨柯村14.86万元，天子渠村10.75万元，李塬村20.71万元，李上山村9.47万元，杨胡套子村11.89万元，汪天子村9.03万元，燕麦掌村6.48万元，粉子山村6.08万元，许掌村7.89万元，连川村7.41万元，陈掌村8.36万元。</t>
  </si>
  <si>
    <t>全乡906户贫困户贷款2724.16万元，共贴息129.90元，其中：喜家坪村1.39万元，四合掌村2.08万元，大庄台村2.14万元，大方山村2.69万元，天池村5.75万元，张邓塬村4.18万元，曹李川村3.52万元，梁河村2.33万元，殷屈河村1.72万元，潘老庄村0.68万元，碾盘岭村1.94万元，老庄湾村0.57万元，苏北岔村0.95万元，井渠淌0.8万元，鲜岔村0.98万元，吴城子村0.78万元。</t>
  </si>
  <si>
    <t>（三十二）</t>
  </si>
  <si>
    <t>劳动力
培训合计</t>
  </si>
  <si>
    <t>20个
乡镇</t>
  </si>
  <si>
    <t>建档立卡贫困户劳动力培训4217人</t>
  </si>
  <si>
    <t>受培训的贫困人口熟练掌握一门技术，提高劳动技能。</t>
  </si>
  <si>
    <t>人社局</t>
  </si>
  <si>
    <t>相关培训机构</t>
  </si>
  <si>
    <t>职业技能
培训</t>
  </si>
  <si>
    <t>建档立卡贫困户职业技能培训179人，每人补助1035元，其中：走马硷村63人，佛家岔村57人，吴家塬村59人。</t>
  </si>
  <si>
    <t>环县兴陇培训学校</t>
  </si>
  <si>
    <t>环人综发〔2019〕189号</t>
  </si>
  <si>
    <t>第二批县级财专</t>
  </si>
  <si>
    <t>建档立卡贫困户职业技能培训167人，每人补助1035元，其中：安掌村17人，万安村64人，代掌村36人，王西掌村50人。</t>
  </si>
  <si>
    <t>建档立卡贫困户职业技能培训50人，每人补助3270元，其中：二条俭村4人，乔崾岘村4人，红土咀村8人，大户掌村2人，马趟村10人，山西掌村3人，高家洼村1人，丁连掌村2人，黄寨柯村6人，杨东掌村4人，砖城子村3人，红糜湾村2人，施家滩村1人。</t>
  </si>
  <si>
    <t>甘肃玉鼎培训学校</t>
  </si>
  <si>
    <t>建档立卡贫困户职业技能培训69人，每人补助3270元，其中：曹塬村4人，八珠塬村14人，冯家湾村3人，苟塬村30人，白塬村1人，马连掌村4人，湫坝沟村4人，塔尔咀村2人，瓦崾岘村5人，武家台村1人，杏树沟村1人。</t>
  </si>
  <si>
    <t>建档立卡贫困户职业技能培训70人，每人补助3270元，其中：代掌村5人，王西掌村7人，苦水掌3人，陈掌村6人，红台村5人，刘园子村2人，三角城村2人，双庙村5人，万安村17人，魏洼村1人，杨掌村3人，樱桃掌村3人，元峁村6人，吊渠村5人。</t>
  </si>
  <si>
    <t>建档立卡贫困户职业技能培训1人，每人补助3270元，其中：龚家埫村1人。</t>
  </si>
  <si>
    <t>建档立卡贫困户职业技能培训2人，每人补助3270元，其中：小堡条村1个，王庄村1个。</t>
  </si>
  <si>
    <t>建档立卡贫困户职业技能培训1人，每人补助3270元，其中：马塬村1人。</t>
  </si>
  <si>
    <t>建档立卡贫困户职业技能培训1人，每人补助3270元，其中：红台村1人。</t>
  </si>
  <si>
    <t>建档立卡贫困户职业技能培训1人，每人补助3270元，其中：苟塬村1人。</t>
  </si>
  <si>
    <t>建档立卡贫困户职业技能培训59人，每人补助2198.7元，其中：郜家庄村2人，韩老庄村2人，郝东掌村3人，黑城岔村5人，潘掌村5人，天桥村2人，万家湾村8人，熊家掌村1人，张台村27人，许家掌村3人，张庄村1人，</t>
  </si>
  <si>
    <t>庆阳市育卓培训学校</t>
  </si>
  <si>
    <t>建档立卡贫困户职业技能培训57人，每人补助2198.7元，其中：大户塬村3人，丁杨渠子村2人，耿塬畔村1人，河连湾村4人，洪德村10人，寇河村3人，李达掌村1人，李塬村1人，梁岔村1人，马塬村2人，苗河村2人，私盐路村1人，苏长沟村7人，肖关村6人，新集子村3人，张崾岘村4人，张塬村5人，赵洼村1人。</t>
  </si>
  <si>
    <t>建档立卡贫困户职业技能培训60人，每人补助2198.7元，其中：洪涝池村23个，花儿山村4个，双井子村6个，杨兴堡村4个，岳后渠村5个，代家洼村7个，党家洼村11个。</t>
  </si>
  <si>
    <t>建档立卡贫困户职业技能培训60人，每人补助2198.7元，其中：张邓塬村7个，天池村10个，潘老庄村4个，梁家河村8个，殷屈河村7个，老庄湾村4个，苏北岔村2个，鲜岔村3个，碾盘岭村4个，四合掌村5个，曹李川村4个，大庄台村1个，井渠淌村1个。</t>
  </si>
  <si>
    <t>建档立卡贫困户职业技能培训53人，每人补助2195元，其中：金村寺村9人，许家塬村11人，油坊塬村5人，金盆掌村4人，小庄子村12人，董家塬村4人，马家河村8人。</t>
  </si>
  <si>
    <t>庆阳市同心培训学校</t>
  </si>
  <si>
    <t>建档立卡贫困户职业技能培训48人，每人补助2195元，其中：龙柏山村9人，大树塬村12人，光明村5人，陈渠子村3人，西阳洼村4人，兰家掌村3人，山水湾村9人，苇芝城村3人。</t>
  </si>
  <si>
    <t>建档立卡贫困户职业技能培训95人，每人补助2195元，其中：杨家洼村47人，黄家山村48人。</t>
  </si>
  <si>
    <t>建档立卡贫困户职业技能培训1人，每人补助2195元，其中：新集子村1人。</t>
  </si>
  <si>
    <t>建档立卡贫困户职业技能培训56人，每人补助1094元，其中：马埫村11人，高家洼村2人，山西掌村4人，红糜湾村4人，大户掌村5人，施家滩村4人，砖城子村6人，二条俭村3人，乔崾岘村4人，杨东掌村8人，黄土咀村1人，黄寨柯村1人，红土咀村3人。</t>
  </si>
  <si>
    <t>环县欣恒培训学校</t>
  </si>
  <si>
    <t>建档立卡贫困户职业技能培训58人，每人补助1094元，其中：木钵街村7人，郭西掌村4人，殷家桥村5人，高楼原村5人，周湾村5人，曹旗村9人，刘家塬村3人，坪子塬村3人，白家掌村1人，邓寨子村2人，关营村3人，水坝滩村2人，韩洼子村8人，井儿岔村1人。</t>
  </si>
  <si>
    <t>建档立卡贫困户职业技能培训3人，每人补助1094元，其中：冯家湾村1人，八珠塬村2人。</t>
  </si>
  <si>
    <t>建档立卡贫困户职业技能培训5人，每人补助1094元，其中：杨坪沟村3人，辛坪村1人，寨子坪村1人。</t>
  </si>
  <si>
    <t>建档立卡贫困户职业技能培训2人，每人补助1094元，其中：老庄湾村1人，潘老庄村1人。</t>
  </si>
  <si>
    <t>建档立卡贫困户职业技能培训9人，每人补助1094元，其中：常兆台村1人，半个城村4人，高庙湾村2人，贾驿村2人。</t>
  </si>
  <si>
    <t>建档立卡贫困户职业技能培训1人，每人补助1094元，其中：小庄子村1人。</t>
  </si>
  <si>
    <t>建档立卡贫困户职业技能培训4人，每人补助1094元，其中：郝集村2人，长城村1人，樊家川村1人。</t>
  </si>
  <si>
    <t>建档立卡贫困户职业技能培训2人，每人补助1094元，其中：冉旗寨村1人，漫塬村1人。</t>
  </si>
  <si>
    <t>建档立卡贫困户职业技能培训1人，每人补助1094元，其中：许家掌村1人。</t>
  </si>
  <si>
    <t>芦家湾</t>
  </si>
  <si>
    <t>建档立卡贫困户职业技能培训3人，每人补助1094元，其中：桃李湾村2人，花儿掌村1人。</t>
  </si>
  <si>
    <t>南湫</t>
  </si>
  <si>
    <t>建档立卡贫困户职业技能培训1人，每人补助1094元，其中：南湫沟村1人。</t>
  </si>
  <si>
    <t>山城</t>
  </si>
  <si>
    <t>建档立卡贫困户职业技能培训1人，每人补助1094元，其中：谢庄村1人。</t>
  </si>
  <si>
    <t>罗山川</t>
  </si>
  <si>
    <t>建档立卡贫困户职业技能培训1人，每人补助1094元，其中：西阳洼村1人。</t>
  </si>
  <si>
    <t>建档立卡贫困户职业技能培训3人，每人补助1094元，其中：新集子村1人，张崾岘村1人，河连湾村1人。</t>
  </si>
  <si>
    <t>建档立卡贫困户职业技能培训1人，每人补助1094元，其中：大良洼村1人。</t>
  </si>
  <si>
    <t>建档立卡贫困户职业技能培训49人，每人补助1094元，其中：贾塬村4人，王团庄村11人，新集子村18人，大天子村4人，南掌堡子村2人，秦团庄村5人，新峁村5人。</t>
  </si>
  <si>
    <t>建档立卡贫困户职业技能培训57人，每人补助3280元，其中：走马硷村4人，黄家山村3人，路家塬村9人，曳郭咀村11人，杨家洼村3人，吴家塬村4人，佛岔村12人，刘坪村6个，黑泉河村5人。</t>
  </si>
  <si>
    <t>庆阳市新华培训学校</t>
  </si>
  <si>
    <t>建档立卡贫困户职业技能培训58人，每人补助3280元，其中：王庄村4人，庙儿掌村6人，盘龙村6人，杨新庄村3人，井川村6人，花儿掌村9人，桃李湾村10人，大堡条村11人，小堡条村3人。</t>
  </si>
  <si>
    <t>建档立卡贫困户职业技能培训2人，每人补助3280元，其中：瓦天沟村1人，尚西坪村1人。</t>
  </si>
  <si>
    <t>建档立卡贫困户职业技能培训56人，每人补助3280元，其中：山水湾村6人，光明村2人，兰家掌村9人，大树塬村18人，陈渠子村10人，龙柏山村8人，苇芝城村2人，西阳洼村1人。</t>
  </si>
  <si>
    <t>建档立卡贫困户职业技能培训98人，每人补助2198.5元，其中：塔尔咀村6人，苟塬村7人，白塬村4人，湫坝沟村6人，八珠塬村38人，马连掌村5人，瓦崾岘村12人，杏树沟村10人，曹塬村8人，冯家湾村1人，武家台村1人。</t>
  </si>
  <si>
    <t>庆阳市新科技培训学校</t>
  </si>
  <si>
    <t>建档立卡贫困户职业技能培训3人，每人补助2198.5元，其中：郝集村1人，马驿沟村2人。</t>
  </si>
  <si>
    <t>建档立卡贫困户职业技能培训1人，每人补助2198.5元，其中：陈渠子村1人。</t>
  </si>
  <si>
    <t>建档立卡贫困户职业技能培训65人，每人补助2198.5元，其中：花儿掌村4人，盘龙村15人，庙儿掌村3人，井川村10人，宋掌村10人，桃李湾村10人，王庄村5人，大堡条村4人，小堡条村3人，杨兴庄村1人。</t>
  </si>
  <si>
    <t>建档立卡贫困户职业技能培训4人，每人补助2198.5元，其中：二条硷村4人。</t>
  </si>
  <si>
    <t>建档立卡贫困户职业技能培训2人，每人补助2198.5元，其中：大户塬村1人，梁家岔村1人。</t>
  </si>
  <si>
    <t>建档立卡贫困户职业技能培训1人，每人补助2198.5元，其中：张庄村1人。</t>
  </si>
  <si>
    <t>建档立卡贫困户职业技能培训3人，每人补助2198.5元，其中：杨掌村1人，三角城村1人，安掌村1人。</t>
  </si>
  <si>
    <t>建档立卡贫困户职业技能培训45人，每人补助2198.5元，其中：张大掌村8人，高庙湾村7人，贾驿村8人，张湾村5人，刘解掌村4人，砂井子村4人，常兆台村2人，金庄塬村2人，半个城村4人，魏家河村1人。</t>
  </si>
  <si>
    <t>建档立卡贫困户职业技能培训5人，每人补助2198.5元，其中：李塬村2人，许掌村1人，汪天子村1人，连川村1人。</t>
  </si>
  <si>
    <t>2020.6.1-2020.6.30</t>
  </si>
  <si>
    <t>建档立卡贫困户职业技能培训37人，每人补助2198元，其中：万安村2人，魏洼村1人，安掌村2人，陈掌村2个，樱桃掌村3人，刘渠村1个，双庙村5个，  杨掌村2人，王西掌村3个，刘园子村3个，代掌村2个，三角城村2个，苦水掌村7个，朱吊渠村1人，红台村1人。</t>
  </si>
  <si>
    <t>庆阳大自然培训学校</t>
  </si>
  <si>
    <t>建档立卡贫困户职业技能培训17人，每人补助2198元，赵洼村1人，肖关村1人，洪德村3人，张塬村2人，苏长沟村1人，梁岔村1人，李塬村1人，耿塬畔村1人，大户塬村1人，张崾岘村1人，薛塬村1人，新集子村1人，私盐路村1人，寇河村1人。</t>
  </si>
  <si>
    <t>建档立卡贫困户职业技能培训49人，每人补助2198元，砂井子村6人，高庙湾村6人，刘解掌村5人，金庄塬村4人，张湾村5人，魏家河村5人，张大掌村4人，半个城村3人，常兆台村4人，贾驿村7人。</t>
  </si>
  <si>
    <t>建档立卡贫困户职业技能培训26人，每人补助2198元，文吊咀村1人，高龚塬村1人，张淌村1人，耿家沟村1人，鸳鸯沟村1人，北郭塬村1人，唐塬村1人，马坊塬村1人，漫塬村1人，红星村1人，城东塬村2人，赵小掌村1人，肖川村2人，龚家淌村3人，魏塬村1人，杨庙掌村2人，白草塬村1人，固塬村1人，张滩滩村1人，五里屯村1人，十五里沟村1人。</t>
  </si>
  <si>
    <t>建档立卡贫困户职业技能培训14人，每人补助2198元，殷家桥村1人，二合塬村1人，木钵街村1人，白家掌村1人，韩洼子村1人，刘家塬村1人，罗家沟村1人，关营村1人，周湾村1人，郭西掌村1人，高楼原村1人，井儿岔村1人，高寨沟村1人，水坝滩村1人。</t>
  </si>
  <si>
    <t>建档立卡贫困户职业技能培训4人，每人补助2198元，山城堡村1人，薛塬村1人，八里铺村1人，赵庄村1人。</t>
  </si>
  <si>
    <t>建档立卡贫困户职业技能培训30人，每人补助2198元，七里墩村11人，甜水街村4人，南街村1人，邱滩村1人，赵掌村2人，高崾岘村6人，花儿山村1人，鲁掌村1人，何塬村1人，何塬村1人，张铁村1人。</t>
  </si>
  <si>
    <t>建档立卡贫困户职业技能培训13人，每人补助2198元，李塬村1人，丁寨柯村1人，燕麦掌村1人，连家川村1人，天子渠村1人，许掌村1人，陈掌村2人，杨胡套子村1人，丰台岔村1人，汪天子村1人，李上山村1人，粉子山村1人。</t>
  </si>
  <si>
    <t>建档立卡贫困户职业技能培训90人，每人补助2194元，李崾岘村11人，长城村10人，马驿沟村9人，郝集村15人，慕家河村8人，马骏滩村9人，闫塬村11人，樊家川村17人。</t>
  </si>
  <si>
    <t>庆阳市西峰区方辉培训学校</t>
  </si>
  <si>
    <t>建档立卡贫困户职业技能培训2人，每人补助2194元，王团庄村1人，新峁村1人。</t>
  </si>
  <si>
    <t>建档立卡贫困户职业技能培训87人，每人补助2194元，赵庄村3人，郝掌村7人，寨柯村6人，王山口子村9人，山城堡村24人，谢庄村7人，薛塬村6人，八里铺村17人，冯家沟村8人。</t>
  </si>
  <si>
    <t>建档立卡贫困户职业技能培训65人，每人补助1097元，许掌村4人，黑城岔村3人，张台村7人，万家湾村25人，郜庄村15人，潘掌村10人，张庄行政村1人。</t>
  </si>
  <si>
    <t>靖远县阳光培训学校</t>
  </si>
  <si>
    <t>建档立卡贫困户职业技能培训104人，每人补助1097元，肖关村62人，李塬村40人，大户塬行政村2人。</t>
  </si>
  <si>
    <t>建档立卡贫困户职业技能培训63人，每人补助1097元，魏家河村34人，金庄塬行政村28人，常兆台行政村1人。</t>
  </si>
  <si>
    <t>建档立卡贫困户职业技能培训168人，每人补助1097元，燕麦掌行政村19人，杨胡套子行政村27人，丁寨柯村29人，粉子山行政村43人，许掌村32人，李塬行政村4人，陈掌行政村14人。</t>
  </si>
  <si>
    <t>建档立卡贫困户职业技能培训92人，每人补助3290元，朱家塬行政村7人，杨坪沟行政村6人，唐台子行政村14人，红崖洼行政村19人，沈岭行政村4人，尚西坪行政村4人，陈旗塬行政村5人，梁坪行政村9人，瓦天沟行政村9人，辛坪行政村4人，何家坪行政村7人，常崾岘行政村3人，赵家塬行政村1人。</t>
  </si>
  <si>
    <t>环县龙兴培训学校</t>
  </si>
  <si>
    <t>建档立卡贫困户职业技能培训47人，每人补助3290元，甜水街行政村11人，高崾岘行政村3人，何塬行政村4人，大良洼行政村1人，赵掌行政村9人，邱滩行政村5人，鲁掌行政村6人，张铁行政村5人，狼儿滩行政村2人。</t>
  </si>
  <si>
    <t>建档立卡贫困户职业技能培训1人，每人补助3290元，路家塬行政村1人。</t>
  </si>
  <si>
    <t>建档立卡贫困户职业技能培训1人，每人补助3290元，代家洼行政村1人。</t>
  </si>
  <si>
    <t>建档立卡贫困户职业技能培训9人，人均补助1050元，郝东掌村1人，张台村1人，潘掌村6人，熊家掌村1人。</t>
  </si>
  <si>
    <t>职专</t>
  </si>
  <si>
    <t>建档立卡贫困户职业技能培训1人，人均补助1050元，朱吊渠村1人。</t>
  </si>
  <si>
    <t>建档立卡贫困户职业技能培训2人，人均补助1050元，沈岭村1人，常崾岘村1人。</t>
  </si>
  <si>
    <t>建档立卡贫困户职业技能培训5人，人均补助1050元，许旗村1人，张崾岘村1人，张塬村1人，赵洼村1人，河连湾村1人。</t>
  </si>
  <si>
    <t>建档立卡贫困户职业技能培训3人，人均补助1050元，高龚塬村1人，冉旗寨村2人。</t>
  </si>
  <si>
    <t>建档立卡贫困户职业技能培训1人，人均补助1050元，岳后渠村1人。</t>
  </si>
  <si>
    <t>建档立卡贫困户职业技能培训1人，人均补助1050元，金盆掌村1人。</t>
  </si>
  <si>
    <t>建档立卡贫困户职业技能培训1人，人均补助1050元，梁河村1人。</t>
  </si>
  <si>
    <t>建档立卡贫困户职业技能培训1人，人均补助1050元，李塬村1人。</t>
  </si>
  <si>
    <t>建档立卡贫困户职业技能培训1人，人均补助1050元，邱滩村1人。</t>
  </si>
  <si>
    <t>建档立卡贫困户职业技能培训5人，人均补助3040元，大庄台村1人，苏北岔村1人，张邓塬村1人，四合掌村2人。</t>
  </si>
  <si>
    <t>县外机构</t>
  </si>
  <si>
    <t>建档立卡贫困户职业技能培训1人，补助2600元，刘坪村1人。</t>
  </si>
  <si>
    <t>建档立卡贫困户职业技能培训1人，补助3300元，大树塬村1人。</t>
  </si>
  <si>
    <t>建档立卡贫困户职业技能培训1人，补助3300元，韩洼子村1人。</t>
  </si>
  <si>
    <t>建档立卡贫困户职业技能培训1人，补助2520元，李塬村1人。</t>
  </si>
  <si>
    <t>建档立卡贫困户职业技能培训1人，补助3300元，苦水掌村1人。</t>
  </si>
  <si>
    <t>建档立卡贫困户职业技能培训1人，补助2000元，陈旗塬村1人。</t>
  </si>
  <si>
    <t>建档立卡贫困户职业技能培训2人，每人补助3300元，八珠塬行政村1人，苟塬行政村1人。</t>
  </si>
  <si>
    <t>宏达</t>
  </si>
  <si>
    <t>车道乡</t>
  </si>
  <si>
    <t>建档立卡贫困户职业技能培训10人，每人补助3300元，安掌行政村1人，陈掌行政村1人，刘园子行政村1人，三角城行政村1人，万安行政村2人，王西掌行政村1人，魏洼行政村1人，元峁行政村1人，朱吊渠行政村1人。</t>
  </si>
  <si>
    <t>建档立卡贫困户职业技能培训4人，每人补助3300元，李崾岘行政村1人，马骏滩行政村1人，马驿沟行政村1人，长城行政村1人。</t>
  </si>
  <si>
    <t>建档立卡贫困户职业技能培训3人，每人补助3300元，郝东掌行政村1人，桃树掌行政村1人，许家掌行政村1人。</t>
  </si>
  <si>
    <t>建档立卡贫困户职业技能培训11人，每人补助1500-3300元，丁阳渠子行政村3人，河连湾行政村2人，李达掌行政村1人，马塬行政村1人，张崾岘行政村1人，赵洼行政村1人，耿塬畔行政村1人，李塬行政村1人。</t>
  </si>
  <si>
    <t>建档立卡贫困户职业技能培训9人，每人补助1500-3300元，大路洼行政村1人，尚西坪行政村1人，沈岭行政村2人，陶洼子行政村1人，赵台行政村1人，朱家塬行政村1人，赵塬行政村2人。</t>
  </si>
  <si>
    <t>建档立卡贫困户职业技能培训5人，每人补助1500-3300元，半个城行政村1人，砂井子行政村2人，高庙湾行政村1人，金庄塬行政村1人。</t>
  </si>
  <si>
    <t>建档立卡贫困户职业技能培训12人，每人补助1500-3300元，北郭塬行政村1人，城东塬行政村1人，常塬行政村1人，耿家沟行政村5人，赵小掌行政村1人，龚家埫行政村1人，宁老庄村2人。</t>
  </si>
  <si>
    <t>建档立卡贫困户职业技能培训7人，每人补助1500-3300元，大堡条行政村1人，桃李湾行政村1人，王庄行政村2人，杨新庄行政村2人，宋掌行政村1人。</t>
  </si>
  <si>
    <t>建档立卡贫困户职业技能培训4人，每人补助3300元，陈渠子行政村2人，大树塬行政村1人，兰家掌行政村1人。</t>
  </si>
  <si>
    <t>建档立卡贫困户职业技能培训6人，每人补助3300元，二条硷行政村1人，黄寨柯行政村2人，乔崾岘行政村1人，杨东掌行政村1人，砖城子行政村1人。</t>
  </si>
  <si>
    <t>1人</t>
  </si>
  <si>
    <t>建档立卡贫困户职业技能培训3人，每人补助3300元，邓寨子行政村2人，高楼塬行政村1人。</t>
  </si>
  <si>
    <t>建档立卡贫困户职业技能培训5人，每人补助1500-3300元，花儿山行政村2人，岳后渠行政村2人，杨兴堡行政村1人。</t>
  </si>
  <si>
    <t>建档立卡贫困户职业技能培训8人，每人补助1500-3300元，李塬行政村2人，连家川行政村1人，小南沟行政村1人，燕麦掌行政村1人，许掌行政村3人。</t>
  </si>
  <si>
    <t>建档立卡贫困户职业技能培训6人，每人补助1500-3300元，刘坪行政村2人，吴家塬行政村1人，黑泉河行政村1人，路家塬行政村2人。</t>
  </si>
  <si>
    <t>建档立卡贫困户职业技能培训4人，每人补助1500-3300元，贾塬行政村3人，南掌堡子行政村1人。</t>
  </si>
  <si>
    <t>建档立卡贫困户职业技能培训4人，每人补助1500-3300元，刘旗行政村3人，小庄子行政村1人。</t>
  </si>
  <si>
    <t>建档立卡贫困户职业技能培训7人，每人补助3300元，八里铺行政村1人，郝掌行政村2人，山城堡行政村2人，寨柯行政村2人。</t>
  </si>
  <si>
    <t>建档立卡贫困户职业技能培训11人，每人补助3300元，曹李川行政村2人，大方山行政村1人，井渠埫行政村1人，碾盘岭行政村2人，四合掌行政村1人，苏北岔行政村1人，天池行政村1人，殷屈河行政村1人，张邓塬行政村1人。</t>
  </si>
  <si>
    <t>建档立卡贫困户职业技能培训11人，每人补助3300元，朱吊渠村1人，陈掌村1人，代掌村2人，苦水掌村1人，万安村2人，樱桃掌村4人，元峁村1人。</t>
  </si>
  <si>
    <t>志翔</t>
  </si>
  <si>
    <t>建档立卡贫困户职业技能培训7人，每人补助3300元，苟塬村3人，马连掌村1人，杏树沟村1人，白塬村1人，瓦崾岘村1人。</t>
  </si>
  <si>
    <t>建档立卡贫困户职业技能培训12人，每人补助3300元，樊家川村4人，李崾岘村2人，马骏滩村2人，马驿沟村2人，慕家河村1人，闫塬村1人。</t>
  </si>
  <si>
    <t>建档立卡贫困户职业技能培训10人，每人补助3300元，潘家掌村2人，张庄村1人，四合原村2人，万家湾村2人，张台村1人，郜庄村1人，桃树掌村1人。</t>
  </si>
  <si>
    <t>建档立卡贫困户职业技能培训15人，每人补助3300元，红崖洼村1人，朱家塬村2人，陈旗塬村3人，赵塬村1人，寨子坪村1人，何坪村1人，瓦天沟村2人，常崾岘村1人，大路洼村1人，梁坪村1人，赵台村1人。</t>
  </si>
  <si>
    <t>建档立卡贫困户职业技能培训6人，每人补助3300元，大户塬村1人，寇河村1人，张下沟村1人，河连湾村1人，许旗村1人，李达掌村1人。</t>
  </si>
  <si>
    <t>建档立卡贫困户职业技能培训7人，每人补助3300元，魏家河村3人，高庙湾村2人，刘解掌村2人。</t>
  </si>
  <si>
    <t>建档立卡贫困户职业技能培训17人，每人补助3300元，白家掌村3人，邓寨子村2人，刘家原村1人，罗家沟村2人，殷家桥村2人，周湾村1人，周湾村1人，高楼塬村1人，高寨沟村1人，郭西掌村2人，坪子原村1人。</t>
  </si>
  <si>
    <t>建档立卡贫困户职业技能培训5人，每人补助3300元，白塬畔村2人，大天子村2人，新峁村1人。</t>
  </si>
  <si>
    <t>建档立卡贫困户职业技能培训7人，每人补助3300元，老庄湾村2人，梁河村2人，潘老庄村1人，四合掌村1人，井渠埫村1人。</t>
  </si>
  <si>
    <t>建档立卡贫困户职业技能培训5人，每人补助3300元，七里墩村1人，赵掌村1人，鲁掌村1人，甜水街村1人，何塬村1人。</t>
  </si>
  <si>
    <t>建档立卡贫困户职业技能培训8人，每人补助3300元，洩郭咀村3人，走马硷村1人，黑泉河村2人，黄家山村1人，路家塬村1人。</t>
  </si>
  <si>
    <t>建档立卡贫困户职业技能培训1人，每人补助3300元，二条俭村1人。</t>
  </si>
  <si>
    <t>建档立卡贫困户职业技能培训6人，每人补助3300元，八里铺村2人，山城堡村3人，寨柯村1人。</t>
  </si>
  <si>
    <t>建档立卡贫困户职业技能培训6人，每人补助3300元，丁寨柯村1人，连家川村2人，李上山村2人，李塬村1人。</t>
  </si>
  <si>
    <t>建档立卡贫困户职业技能培训2人，每人补助3300元，大树原村1人，西阳洼村1人。</t>
  </si>
  <si>
    <t>建档立卡贫困户职业技能培训4人，每人补助3300元，马家河村1人，孟家寨村1人，许家塬村1人，五里桥村1人。</t>
  </si>
  <si>
    <t>建档立卡贫困户职业技能培训2人，每人补助3300元，岳后渠村2人。</t>
  </si>
  <si>
    <t>建档立卡贫困户职业技能培训1人，每人补助3300元，宁老庄村。</t>
  </si>
  <si>
    <t>建档立卡贫困户职业技能培训1人，每人补助3300元，花儿掌村1人。</t>
  </si>
  <si>
    <t>建档立卡贫困户职业技能培训1人，每人补助2848.55元，冯家湾行政村1人。</t>
  </si>
  <si>
    <t>环县职专</t>
  </si>
  <si>
    <t>第一批财专</t>
  </si>
  <si>
    <t>建档立卡贫困户职业技能培训2人，每人补助2848.55元，元峁行政村2人。</t>
  </si>
  <si>
    <t>建档立卡贫困户职业技能培训4人，每人补助2848.55元，郝东掌行政村2人、天桥行政村2人。</t>
  </si>
  <si>
    <t>建档立卡贫困户职业技能培训1人，每人补助2848.55元，唐台子行政村1人。</t>
  </si>
  <si>
    <t>建档立卡贫困户职业技能培训2人，每人补助2848.55元，大户塬行政村1人、寇河行政村1人。</t>
  </si>
  <si>
    <t>建档立卡贫困户职业技能培训1人，每人补助2848.55元，砂井子行政村1人。</t>
  </si>
  <si>
    <t>建档立卡贫困户职业技能培训3人，每人补助2848.55元，耿家沟行政村1人、马坊塬行政村1人、冉旗寨行政村1人。</t>
  </si>
  <si>
    <t>建档立卡贫困户职业技能培训1人，每人补助2848.55元，庙儿掌行政村1人。</t>
  </si>
  <si>
    <t>建档立卡贫困户职业技能培训1人，每人补助2848.55元，二条硷行政村1人。</t>
  </si>
  <si>
    <t>建档立卡贫困户职业技能培训1人，每人补助2848.55元，南掌堡子行政村1人。</t>
  </si>
  <si>
    <t>建档立卡贫困户职业技能培训2人，每人补助2848.55元，大庄台行政村1人、碾盘岭行政村1人。</t>
  </si>
  <si>
    <t>建档立卡贫困户职业技能培训1人，每人补助2848.55元，郭咀村行政村1人。</t>
  </si>
  <si>
    <t>建档立卡贫困户职业技能培训1人，每人补助2848.55元，岳后渠行政村1人。</t>
  </si>
  <si>
    <t>建档立卡贫困户职业技能培训4人，每人补助1200元.其中：曹塬村3人，苟塬村1人。</t>
  </si>
  <si>
    <t>宏达培训学校</t>
  </si>
  <si>
    <t>建档立卡贫困户职业技能培训18人，每人补助1200元。其中：陈掌村1人，代掌村1人，红台村3人，苦水掌村4人，三角城村3人，王西掌村1人，魏洼村2人，樱桃掌村2人，刘园子村1人。</t>
  </si>
  <si>
    <t>樊家川</t>
  </si>
  <si>
    <t>建档立卡贫困户职业技能培训2人，其中：马驿沟村2人。</t>
  </si>
  <si>
    <t>建档立卡贫困户职业技能培训村21人，每人补助1200元。其中：耿河村3人，郝东村掌3人，黑城岔村1人，万家湾村2人，新滩2人，熊家掌村1人，许家村掌5人，张台村2人，张庄村1人，四合塬村1人。</t>
  </si>
  <si>
    <t>合道乡</t>
  </si>
  <si>
    <t>建档立卡贫困户职业技能培训15人，其中：常崾岘村1人，大路洼村1人，梁坪村3人，尚西坪村3人，陶洼子村3人，辛坪村3人，赵台村1人。</t>
  </si>
  <si>
    <t>洪德乡</t>
  </si>
  <si>
    <t>建档立卡贫困户职业技能培训29人，每人补助1200元。其中：大户塬村2人，丁阳渠子村2人，耿塬畔村2人，河连湾村3人，洪德村3人，李塬村3人，梁家岔村2人，马塬村1人，苏长沟村1人，肖关村6人，新集子村2人，张塬村2人。</t>
  </si>
  <si>
    <t>虎洞乡</t>
  </si>
  <si>
    <t>建档立卡贫困户职业技能培训19人，其中：常兆台村4人，高庙湾村5人，砂井子村5人，张大掌村2人，张湾村1人，半个城村1人，金庄原村1人。</t>
  </si>
  <si>
    <t>建档立卡贫困户职业技能培训19人，每人补助1200元。其中：耿家沟村2人，漫塬村3人，宁老庄村1人，十五里沟村1人，唐塬村3人，五里屯村1人，张滩滩村5人，赵小掌村2人，周塬村1人。</t>
  </si>
  <si>
    <t>建档立卡贫困户职业技能培训7人，其中：大堡条村1人，花儿掌村2人，盘龙村1人，王庄村3人。</t>
  </si>
  <si>
    <t>建档立卡贫困户职业技能培训7人，每人补助1200元。其中：兰家掌村2人，龙柏山村4人，山水湾村1人。</t>
  </si>
  <si>
    <t>毛井乡</t>
  </si>
  <si>
    <t>建档立卡贫困户职业技能培训7人，每人补助1200元。其中：黄寨柯村2人，马埫村2人，砖城子村1人，丁连掌村1人，山西掌村1人。</t>
  </si>
  <si>
    <t>建档立卡贫困户职业技能培训16人，每人补助1200元。其中：高楼塬村1人，关营村2人，韩洼子村1人，刘家塬村1人，殷家桥村2人，坪子塬村2人，二合原村1人，曹旗村5人，罗家沟村1人。</t>
  </si>
  <si>
    <t>建档立卡贫困户职业技能培训2人，其中：新峁村1人，王团庄村1人。</t>
  </si>
  <si>
    <t>建档立卡贫困户职业技能培训2人，每人补助1200元。其中：楼房子村2人。</t>
  </si>
  <si>
    <t>建档立卡贫困户职业技能培训15人，每人补助1200元。其中：八里铺村5人，冯家沟村2人，山城堡村3人，王山口子村2人，薛塬村2人，赵庄村1人。</t>
  </si>
  <si>
    <t>建档立卡贫困户职业技能培训25人，每人补助1200元。其中：曹李川村1人，城子村2人，大庄台村3人，井渠埫村3人，老庄湾村1人，碾盘岭村2人，潘老庄村1人，苏北岔村2人，天池村5人，鲜岔村2人，张邓塬村3人。</t>
  </si>
  <si>
    <t>建档立卡贫困户职业技能培训3人，其中：邱滩村2人，高崾岘村1人。</t>
  </si>
  <si>
    <t>建档立卡贫困户职业技能培训12人，每人补助1200元。其中：陈掌村3人，粉子山村3人，丰台岔村1人，李上山村3人，汪天子村1人，燕麦掌村1人。</t>
  </si>
  <si>
    <t>建档立卡贫困户职业技能培训4人，每人补助1200元。其中：黑泉河村2人，刘坪村2人。</t>
  </si>
  <si>
    <t>建档立卡贫困户职业技能培训2人，每人补助1200元。其中：花儿山村2人。</t>
  </si>
  <si>
    <t>建档立卡贫困户职业技能培训3人，每人补助1200元。其中：魏洼村1人、陈掌2人。</t>
  </si>
  <si>
    <t>通达培训学校</t>
  </si>
  <si>
    <t>建档立卡贫困户职业技能培训2人，每人补助1200元。其中：李崾岘村1人、长城村1人。</t>
  </si>
  <si>
    <t>建档立卡贫困户职业技能培训3人，每人补助1200元。其中：耿河村2人、张台村1人。</t>
  </si>
  <si>
    <t>建档立卡贫困户职业技能培训1人，每人补助1200元。其中：杨坪沟村1人。</t>
  </si>
  <si>
    <t>建档立卡贫困户职业技能培训3人，每人补助1200元。其中：肖关村2人、洪德街村1人。</t>
  </si>
  <si>
    <t>建档立卡贫困户职业技能培训1人，每人补助1200元。其中：半个城村1人。</t>
  </si>
  <si>
    <t>建档立卡贫困户职业技能培训1人，每人补助1200元。其中：光明村1人。</t>
  </si>
  <si>
    <t>建档立卡贫困户职业技能培训2人，每人补助1200元。其中：二条俭村1人、乔崾岘村1人。</t>
  </si>
  <si>
    <t>建档立卡贫困户职业技能培训2人，每人补助1200元。其中：木钵街村1人、曹旗村1人。</t>
  </si>
  <si>
    <t>建档立卡贫困户职业技能培训1人，每人补助1200元。其中：代家洼村1人。</t>
  </si>
  <si>
    <t>建档立卡贫困户职业技能培训1人，每人补助1200元。其中：新集子村1人。</t>
  </si>
  <si>
    <t>建档立卡贫困户职业技能培训1人，每人补助1200元。其中：许家塬村1人。</t>
  </si>
  <si>
    <t>建档立卡贫困户职业技能培训2人，每人补助1200元。其中：天池村1人、潘老庄村1人。</t>
  </si>
  <si>
    <t>建档立卡贫困户职业技能培训4人，每人补助1200元。其中：甜水街村2人、高崾岘村1人、狼儿滩村1人。</t>
  </si>
  <si>
    <t>建档立卡贫困户职业技能培训3人，每人补助1200元。其中：丰台岔村1人、陈掌村1人、李上山村1人。</t>
  </si>
  <si>
    <t>农业实用技术培训</t>
  </si>
  <si>
    <t>建档立卡贫困户农业实用技术培训92人，每人补助1037元，其中：何坪村2人，瓦天沟村3人，寨子坪村42人，赵台村16人，常崾岘村1人，红崖洼村4人，梁坪村5人，尚西坪村9人，唐台子村10人。</t>
  </si>
  <si>
    <t>兴陇培训学校</t>
  </si>
  <si>
    <t>路家塬村建档立卡贫困户农业实用技术培训56人，每人补助1037元。</t>
  </si>
  <si>
    <t>建档立卡贫困户农业实用技术培训323人，每人补助1037元，其中：安掌村122人，万安村4人，樱桃掌村23人，代掌村1人，苦水掌村53人，三角城村1人，元峁村15人，杨掌村104人。</t>
  </si>
  <si>
    <t>建档立卡贫困户农业实用技术培训18人，人均补助584.7元，其中：王团庄村5人，新集子村10人，新峁村2人，大天子村1人。</t>
  </si>
  <si>
    <t>电商办</t>
  </si>
  <si>
    <t>建档立卡贫困户农业实用技术培训57人，人均补助584.7元，其中：龙柏山村20人，兰家掌村2人，山水湾村6人，大树塬村24人，苇子城村1人，陈渠子村2人，西阳洼村1人，光明村1人。</t>
  </si>
  <si>
    <t>建档立卡贫困户农业实用技术培训33人，人均补助546.36元，其中：庙儿掌村3人，盘龙村9人，桃李湾村5人，王庄村8人，小堡条村8人。</t>
  </si>
  <si>
    <t>科协</t>
  </si>
  <si>
    <t>建档立卡贫困户职业技能培训10人，每人补助1200-1500元。其中：金盆掌村1人，刘旗村2人，马家河村4人，楼房子村1人，孟家寨村1人，油坊塬村1人。</t>
  </si>
  <si>
    <t>建档立卡贫困户职业技能培训7人，每人补助1200-1500元。其中：高寨沟村1人，白家掌村1人，邓寨子村1人，高楼塬村2人，关营村1人，郭西掌村1人。</t>
  </si>
  <si>
    <t>建档立卡贫困户职业技能培训10人，每人补助1200-1500元。其中：龚埫村2人，冉旗寨村1人，西川村1人，肖川村2人，张埫村3人，漫塬村1人。</t>
  </si>
  <si>
    <t>建档立卡贫困户职业技能培训6人，每人补助1500元。其中：肖关村3人，许旗村1人，张塬村2人。</t>
  </si>
  <si>
    <t>建档立卡贫困户职业技能培训10人，每人补助1200-1500元。其中：郝掌村2人，谢庄村3人，八里铺村4人，山城堡村1人。</t>
  </si>
  <si>
    <t>建档立卡贫困户职业技能培训2人，每人补助1500元。其中：大良洼村1人，赵掌村1人。</t>
  </si>
  <si>
    <t>建档立卡贫困户职业技能培训3人，每人补助1200-1500元。其中：郝集村2人，慕家河村1人。</t>
  </si>
  <si>
    <t>建档立卡贫困户职业技能培训8人，每人补助1200-1500元。其中：贾驿村2人，刘解掌村2人，张湾村1人，魏家河村3人。</t>
  </si>
  <si>
    <t>建档立卡贫困户职业技能培训3人，每人补助1200-1500元。其中：八珠塬村1人，曹塬村1人，杏树沟村1人。</t>
  </si>
  <si>
    <t>建档立卡贫困户职业技能培训10人，每人补助1200-1500元。其中：曹李川村1人，梁河村1人，吴城子村5人，碾盘岭村1人，苏北岔村1人，殷屈河村1人。</t>
  </si>
  <si>
    <t>建档立卡贫困户职业技能培训16人，每人补助1200-1500元。其中：安掌村2人，双庙村4人，元峁村2人，代掌村1人，王西掌村2人，魏洼村3人，杨掌村2人。</t>
  </si>
  <si>
    <t>建档立卡贫困户职业技能培训10人，每人补助1200-1500元。其中：红崖洼村2人，沈岭村1人，唐台子村3人，大路洼村2人，寨子坪村1人，朱家塬村1人。</t>
  </si>
  <si>
    <t>建档立卡贫困户职业技能培训3人，每人补助1200-1500元。其中：盘龙村1人，桃李湾村1人，小堡条村1人。</t>
  </si>
  <si>
    <t>建档立卡贫困户职业技能培训13人，每人补助1200-1500元。其中：大天子村1人，贾塬村2人，王团庄村7人，南掌堡子村1人，新峁村1人，秦团庄村1人。</t>
  </si>
  <si>
    <t>陈渠子村建档立卡贫困户职业技能培训1人，补助1500元。</t>
  </si>
  <si>
    <t>建档立卡贫困户职业技能培训11人，每人补助1200-1500元。其中：丁寨柯村2人，连川村3人，天子渠村2人，陈掌村1人，粉子山村2人，李上山村1人。</t>
  </si>
  <si>
    <t>建档立卡贫困户职业技能培训8人，每人补助1500元。其中：郝东掌村4人，万家湾村3人，耿河村1人。</t>
  </si>
  <si>
    <t>吴家塬村建档立卡贫困户职业技能培训1人，补助1500元。</t>
  </si>
  <si>
    <t>建档立卡贫困户职业技能培训4人，每人补助1200-1500元。其中：二条俭村1人，大户掌村2人，施家滩村1人。</t>
  </si>
  <si>
    <t>建档立卡贫困户职业技能培训5人，每人补助1200-1500元。其中：党家洼村1人，洪涝池村1人，岳后渠村1人，花儿山村2人。</t>
  </si>
  <si>
    <t>建档立卡贫困户职业技能培训3人，人均补助1050元。其中：八珠塬村1人，冯家湾村1人，瓦崾岘村1人。</t>
  </si>
  <si>
    <t>县职专</t>
  </si>
  <si>
    <t>建档立卡贫困户职业技能培训2人，人均补助1050元。其中：樱桃掌村1人，杨掌村1人。</t>
  </si>
  <si>
    <t>建档立卡贫困户职业技能培训3人，人均补助1050元。其中：辛坪村1人，唐台子村1人，杨坪沟村1人。</t>
  </si>
  <si>
    <t>建档立卡贫困户职业技能培训12人，人均补助1050元。其中：耿塬畔村2人，河连湾村1人，寇河村1人，李塬村1人，梁岔村1人，新集子村1人，张塬村5人。</t>
  </si>
  <si>
    <t>建档立卡贫困户职业技能培训3人，人均补助1050元。其中：半个城村1人，高庙湾村1人，魏家河村1人。</t>
  </si>
  <si>
    <t>建档立卡贫困户职业技能培训13人，人均补助1050元。其中：城东塬村3人，宁老庄村1人，十八里村1人，赵小掌村1人，杨庙掌村1人，赵小掌村5人，北郭塬村1人。</t>
  </si>
  <si>
    <t>建档立卡贫困户职业技能培训7人，人均补助1050元。其中：白家掌村1人，高楼塬村1人，高寨村3人，关营村1人，木钵街村1人。</t>
  </si>
  <si>
    <t>南湫沟村建档立卡贫困户职业技能培训1人，人均补助1050元。</t>
  </si>
  <si>
    <t>贾塬村建档立卡贫困户职业技能培训1人，人均补助1050元。</t>
  </si>
  <si>
    <t>建档立卡贫困户职业技能培训3人，人均补助1050元。其中：油坊塬村1人，楼房子村2人。</t>
  </si>
  <si>
    <t>建档立卡贫困户职业技能培训2人，人均补助1050元。其中：冯家沟村1人，薛塬村1人</t>
  </si>
  <si>
    <t>殷屈河村建档立卡贫困户职业技能培训2人，人均补助1050元。</t>
  </si>
  <si>
    <t>赵掌村建档立卡贫困户职业技能培训1人，人均补助1050元。</t>
  </si>
  <si>
    <t>黑泉河村建档立卡贫困户职业技能培训6人，人均补助1050元。</t>
  </si>
  <si>
    <t>早流渠村建档立卡贫困户职业技能培训1人，人均补助1050元。</t>
  </si>
  <si>
    <t>建档立卡贫困户职业技能培训4人，每人补助1200-3300元.其中：楼房子村2人，许家塬村2人。</t>
  </si>
  <si>
    <t>志翔培训学校</t>
  </si>
  <si>
    <t>建档立卡贫困户职业技能培训25人，每人补助1500-3300元.其中：韩洼子村1人，白家掌村5人，高寨村5人，木钵街村5人，二合塬村1人，井儿岔村1人，水坝滩村1人，高楼塬2人，邓寨子村3人，殷家桥村3人，关营村1人，周湾村1人。</t>
  </si>
  <si>
    <t>建档立卡贫困户职业技能培训16人，每人补助1200-3300元。其中：张淌村4人，十五里沟村1人，宁老庄村2人，冉旗寨村3人，城东塬村2人，赵小掌1人，高龚塬村2人，漫塬村1人。</t>
  </si>
  <si>
    <t>建档立卡贫困户职业技能培训37人，每人补助1500-3300元。其中：李达掌村1人，李塬村6人，许旗村3人，张崾岘村3人，张塬村1人，洪德街村5人，苏长沟村5人，寇河村2人，梁岔村2人，耿塬畔村4人，私盐路村1人，苗河村1人，赵洼村2人，肖关村1人。</t>
  </si>
  <si>
    <t>建档立卡贫困户职业技能培训13人，每人补助1500-3300元。其中：薛塬村1人，山城堡村4人，王山口子村5人，冯家沟村2人，郝掌村1人。</t>
  </si>
  <si>
    <t>建档立卡贫困户职业技能培训18人，每人补助1200-3300元.其中：何塬村6人，甜水街村3人，邱滩村2人，大良洼村2人，张铁村3人，狼儿滩村1人，赵掌村2人。</t>
  </si>
  <si>
    <t>建档立卡贫困户职业技能培训21人，每人补助1200-3300元。其中：樊家川村4人，慕家河村3人，闫塬村7人，马驿沟村4人，长城村1人，郝集村1人， 李崾岘村1人。</t>
  </si>
  <si>
    <t>建档立卡贫困户职业技能培训23人，每人补助1500-3300元。其中：魏家河村4人，贾驿村4人，刘解掌村9人，半个城村1人，常兆台村1人，高庙湾村2人，砂井村1人，张湾村1人。</t>
  </si>
  <si>
    <t>建档立卡贫困户职业技能培训15人，每人补助1500-3300元。其中：湫坝村4人， 苟塬村3人，曹塬村1人，瓦崾岘村2人，白塬村2人，马连掌村1人，杏树沟村1人，塔尔咀村1人。</t>
  </si>
  <si>
    <t>建档立卡贫困户职业技能培训6人，每人补助1500-3300元。其中：鲜岔村1人，苏北岔村3人，井渠淌村1人，潘老庄村1人。</t>
  </si>
  <si>
    <t>建档立卡贫困户职业技能培训11人，每人补助1500-3300元。其中：陈掌村1人，樱桃掌村4人，万安村1人，元峁村1人，王西掌村3人，苦水掌村1人。</t>
  </si>
  <si>
    <t>建档立卡贫困户职业技能培训22人，每人补助1200-3300元.其中：唐台子村3人，何坪村3人，辛坪村2人，寨子坪3人，朱家塬村1人，赵台村2人，赵塬村3人，尚西坪村1人，瓦天沟村1人，杨坪沟村1人，红崖洼村2人。</t>
  </si>
  <si>
    <t>建档立卡贫困户职业技能培训9人，每人补助1200-3300元.其中：宋掌村2人，盘龙村1人，大堡条村5人，小堡条村1人。</t>
  </si>
  <si>
    <t>建档立卡贫困户职业技能培训4人，每人补助1200-3300元.其中：南掌堡子村1人，新集子村2人，新峁村1人。</t>
  </si>
  <si>
    <t>建档立卡贫困户职业技能培训8人，每人补助1500-3300元.其中：龙柏山村3人，山水湾村2人，兰家掌村1人，苇子城村2人。</t>
  </si>
  <si>
    <t>建档立卡贫困户职业技能培训12人，每人补助1200-3300元.其中：许掌村2人，陈掌村1人，丁寨柯村1人，李塬村1人，天子渠村2人，粉子山村2人，杨胡套子村1人，燕麦掌村1人，丰台岔村1人。</t>
  </si>
  <si>
    <t>建档立卡贫困户职业技能培训20人，每人补助1200-3300元.其中：万家湾村2人，四合塬2人，张台村1人，郝东掌村2人，潘家掌村3人，黑城岔村3人，桃树掌村2人，天桥村3人，新滩村1人，张庄村1人。</t>
  </si>
  <si>
    <t>建档立卡贫困户职业技能培训7人，每人补助1200-3300元.其中：曳郭咀村2人，路家塬村2人，佛岔村2人，黑泉河村1人。</t>
  </si>
  <si>
    <t>建档立卡贫困户职业技能培训6人，每人补助1500-3300元.其中：二条俭村2人，大户掌村1人，马趟村1人，山西掌村2人。</t>
  </si>
  <si>
    <t>建档立卡贫困户职业技能培训3人，每人补助1500-3300元.其中：花儿山村1人，洪涝池村1人，杨兴堡村1人。</t>
  </si>
  <si>
    <t>建档立卡贫困户职业技能培训3人，每人补助3300元，其中：楼房子村1人，马家河村2人。</t>
  </si>
  <si>
    <t>建档立卡贫困户职业技能培训12人，每人补助3300元，其中：曹旗村2人，殷家桥村2人，白家掌村1人，周湾村1人，木钵街村3人，罗家沟村1人，郭西掌村1人，刘家原村1人。</t>
  </si>
  <si>
    <t>建档立卡贫困户职业技能培训1人，每人补助3300元，其中：城东塬村1人。</t>
  </si>
  <si>
    <t>建档立卡贫困户职业技能培训16人，每人补助3300元，其中：洪德街村3人，李源村1人，许旗村2人，河连湾村4人，张塬村2人，新集子村1人，寇河村1人，肖关村2人。</t>
  </si>
  <si>
    <t>建档立卡贫困户职业技能培训2人，每人补助3300元，其中：寨柯村1人，赵庄村1人。</t>
  </si>
  <si>
    <t>建档立卡贫困户职业技能培训6人，每人补助3300元，其中：高崾岘村2人，甜水街村1人，何塬村2人，张铁村1人。</t>
  </si>
  <si>
    <t>建档立卡贫困户职业技能培训10人，每人补助3300元，其中：慕家河村2人，马驿沟村4人，樊家川村1人，马骏滩村1人，李崾岘村2人。</t>
  </si>
  <si>
    <t>建档立卡贫困户职业技能培训4人，每人补助3300元，其中：砂井子村1人，金庄原村2人，魏家河村1人。</t>
  </si>
  <si>
    <t>建档立卡贫困户职业技能培训6人，每人补助3300元，其中：瓦崾岘村1人，苟塬村3人，湫坝沟村2人。</t>
  </si>
  <si>
    <t>建档立卡贫困户职业技能培训8人，每人补助3300元，其中：苏北岔村1人，井渠埫村2人，曹李川村2村，殷屈河村1人，梁河村1人，老庄湾村1人。</t>
  </si>
  <si>
    <t>建档立卡贫困户职业技能培训10人，每人补助3300元，其中：杨掌村2人，三角城村1人，陈掌村1人，刘渠村2人，万安村1人，樱桃掌村2人，代掌行政村1人。</t>
  </si>
  <si>
    <t>建档立卡贫困户职业技能培训5人，每人补助3300元，其中：沈岭村1人，何坪村1人，唐台子村1人，陶洼子村1人，杨坪村1人。</t>
  </si>
  <si>
    <t>建档立卡贫困户职业技能培训1人，每人补助3300元，其中：小堡条村1人。</t>
  </si>
  <si>
    <t>建档立卡贫困户职业技能培训5人，每人补助3300元，其中：陈渠子村1人，大树塬村1人，山水湾村1人，龙柏山村1人，苇子城村1人。</t>
  </si>
  <si>
    <t>小南沟</t>
  </si>
  <si>
    <t>建档立卡贫困户职业技能培训3人，每人补助3300元，其中：丁寨柯村1人，李上山村2人。</t>
  </si>
  <si>
    <t>建档立卡贫困户职业技能培训3人，每人补助3300元，其中：耿河村1人，小李塬村1人，韩老庄村1人。</t>
  </si>
  <si>
    <t>建档立卡贫困户职业技能培训6人，每人补助3300元，其中：吴家塬村3人，杨家洼村1人，路家塬村1人，走马硷村1人。</t>
  </si>
  <si>
    <t>建档立卡贫困户职业技能培训3人，每人补助3300元，其中：砖城子村1人，二条俭村1人，大户掌村1人。</t>
  </si>
  <si>
    <t>建档立卡贫困户职业技能培训2人，每人补助3300元，其中：南湫沟村1人，双井子村1人。</t>
  </si>
  <si>
    <t>建档立卡贫困户职业技能培训3人，每人补助3300元，其中：南掌堡子村1人，新茆村1人，秦团庄村1人。</t>
  </si>
  <si>
    <t>(三十三)</t>
  </si>
  <si>
    <t>“两后生”培训
（雨露计划）合计</t>
  </si>
  <si>
    <t>2019.09
-
2020.06</t>
  </si>
  <si>
    <t>为建档立卡贫困家庭中接受中等职业教育、高等职业教育的9087人（次）“两后生”进行补助。其中2020年春季4158人，每人补助1500元，共补助623.7万元；补发2019年秋季4152人，2017年510人、2018年267人，每人补助1500元，共补助739.35万元。</t>
  </si>
  <si>
    <t>促进贫困家庭两后生稳定就业，达到培训1人、输转1人、稳定就业1人。</t>
  </si>
  <si>
    <t>扶贫办</t>
  </si>
  <si>
    <t>乡镇村、相关学校</t>
  </si>
  <si>
    <t>“两后生”培训
（雨露计划）</t>
  </si>
  <si>
    <t>2019年“两后生”补助154人，其中：八珠塬村25人，曹塬村16人，瓦崾岘村20人，杏树沟村10人，塔尔咀村18人，马连掌村12人，冯家湾村19人，苟塬村12人，湫坝沟村9人，白塬村13人。</t>
  </si>
  <si>
    <t>续建</t>
  </si>
  <si>
    <t>补发2017年，2018年“两后生”补助34人，其中：八珠塬村2人，曹塬村10人，瓦崾岘村3人，杏树沟村1人，塔尔咀村7人，马连掌村1人，冯家湾村2人，苟塬村1人，湫坝沟村1人，白塬村6人。</t>
  </si>
  <si>
    <t>2019年“两后生”补助240人，其中：张台村16人，潘掌村25人，万湾村29人，郝东掌村33人，许掌村29人，郜庄村13人，四合原村17人，桃树掌村9人，韩老庄村13人，天桥村14人，早流渠村7人，耿河村24人，黑城岔村11人。</t>
  </si>
  <si>
    <t>补发2017年，2018年“两后生”补助21人，其中：张台村1人，潘掌村6人，郝东掌村4人，许掌村3人，四合原村1人，桃树掌村1人，韩老庄村1人，天桥村2人，早流渠村1人，黑城岔村1人。</t>
  </si>
  <si>
    <t>2019年“两后生”补助445人，其中：河连湾村45人，苗河村13人，苏长沟村24人，张塬村20人，丁阳渠子村11人，耿塬畔村34人，洪德街村32人，寇河村26人，李达掌村13人，梁岔村17人，马塬村23人，大户塬村6人，赵洼村21人，私盐路村18人，新集子村22人，张崾岘村29人，许旗村26人，李塬村28人，肖关村37人。</t>
  </si>
  <si>
    <t>补发2017年，2018年“两后生”补助124人，其中：河连湾村17人，苗河村6人，苏长沟村4人，丁阳渠子村2人，耿塬畔村10人，洪德街村7人，寇河村8人，李达掌村7人，梁岔村4人，马塬村7人，大户塬村1人，赵洼村11人，私盐路村1人，新集子村8人，张崾岘村6人，许旗村16人，李塬村6人，肖关村3人。</t>
  </si>
  <si>
    <t>2019年“两后生”补助268人，其中：二条俭村31人，砖城子村31人，山西掌村12人，杨东掌村25人，红糜湾村3人，施家滩村10人，乔崾岘村31人，黄寨柯村21人，高家洼村20人，丁连掌村15人，大户掌村23人，红土咀村28人，马趟村18人。</t>
  </si>
  <si>
    <t>补发2017年，2018年“两后生”补助47人，其中：二条俭村6人，砖城子村2人，山西掌村3人，杨东掌村7人，乔崾岘村2人，黄寨柯村5人，高家洼村5人，丁连掌村2人，大户掌村4人，红土咀村9人，马趟村2人。</t>
  </si>
  <si>
    <t>2019年“两后生”补助216人，其中：殷家桥村18人，木钵街村8人，周湾村8人，韩洼子村19人，曹旗村25人，关营村11人，高寨村23人，高楼塬村20人，刘家塬村9人，白家掌村10人，邓寨子村4人，郭西掌村12人，二合塬村9人，坪子塬村16人，井儿岔村10人，罗家沟村3人，水坝滩村11人。</t>
  </si>
  <si>
    <t>补发2017年，2018年“两后生”补助49人，其中：坪子塬村4人，周湾村5人，水坝滩村4人，曹旗村9人，韩洼子村2人，二合塬村1人，井儿岔村3人，高楼塬村6人，高寨村4人，木钵街村3人，关营村1人，白家掌村3人，殷家桥村4人。</t>
  </si>
  <si>
    <t>2019年“两后生”补助64人，其中：五里桥村2人，双城村4人，刘旗村2人，孟家寨村5人，高李湾村7人，楼房子村7人，西沟村3人，宋家塬村4人，许家塬村4人，金村寺村3人，油坊塬村6人，金盆掌村2人，小庄子村3人，马家河村8人，董家塬村4人。</t>
  </si>
  <si>
    <t>补发2017年，2018年“两后生”补助4人，其中：孟家寨村2人，楼房子村2人。</t>
  </si>
  <si>
    <t>2019年“两后生”补助150人，其中：走马硷村23人，吴家塬村16人，曳郭咀村10人，刘坪村7人，黑泉河村29人，黄山村7人，佛岔村21人，杨家洼村11人，路家塬村26人。</t>
  </si>
  <si>
    <t>补发2017年，2018年“两后生”补助42人，其中：走马硷村7人，吴家塬村6人，曳郭咀村4人，黑泉河村8人，黄山村3人，佛岔村3人，杨家洼村3人，路家塬村8人。</t>
  </si>
  <si>
    <t>2019年“两后生”补助208人，其中：甜水街村22人，张铁村31人，何塬村9人，大良洼村15人，七里墩村12人，狼儿滩11人，邱滩19人，鲁掌35人，赵掌村18人，高崾岘36人。</t>
  </si>
  <si>
    <t>补发2017年，2018年“两后生”补助15人，其中：甜水街村1人，张铁村1人，何塬村2人，七里墩村1人，邱滩1人，鲁掌3人，高崾岘6人。</t>
  </si>
  <si>
    <t>2019年“两后生”补助236人，其中：天池村7人，张邓塬村12人，梁河村15人，殷屈河村28人，苏北岔村23人，潘老庄村17人，大庄台村18人，四合掌村8人，老庄湾村18人，井渠淌村17人，鲜岔村9人，碾盘岭村16人，大方山村13人，喜家坪村7人，曹李川村16人，吴城子村12人。</t>
  </si>
  <si>
    <t>补发2017年，2018年“两后生”补助55人，其中：天池村1人，张邓塬村1人，梁河村1人，殷屈河村4人，苏北岔村5人，潘老庄村1人，大庄台村8人，四合掌村1人，老庄湾村5人，井渠淌村2人，鲜岔村2人，碾盘岭村6人，大方山村4人，喜家坪村4人，曹李川村7人，吴城子村3人。</t>
  </si>
  <si>
    <t>2019年“两后生”补助159人，其中：贾驿村13人，高庙湾村18人，魏家河村26人，砂井子村15人，刘解掌村12人，金庄原村23人，常兆台村19人，张家湾村13人，张大掌村3人，半个城村17人。</t>
  </si>
  <si>
    <t>补发2017年，2018年“两后生”补助1人（贾驿村）</t>
  </si>
  <si>
    <t>秦团庄</t>
  </si>
  <si>
    <t>2019年“两后生”补助109人，其中：秦团庄村10人，白塬畔村13人，大天子村20人，贾塬村9人，南掌堡子村12人，王团庄村21人，新集子村12人，新峁村12人。</t>
  </si>
  <si>
    <t>补发2017年，2018年“两后生”补助14人，其中：白塬畔村4人，大天子村3人，贾塬村1人，南掌堡子村2人，王团庄村2人，新集子村2人。</t>
  </si>
  <si>
    <t>2019年“两后生”补助162人，其中：冉旗寨村8人，北郭塬村6人，陈汤塬村5人，龚趟村6人，马坊塬村10人，宁老庄村17人，十八里村5人，十五里沟村6人，漫塬村6人，唐塬村5人，西川村8人，肖川村9人，杨庙掌村2人，张滩滩村4人，张淌村6人，赵小掌村18人，周塬村3人，白草塬村2人，五里屯村4人，鸳鸯沟村3人，红星村5人，高龚塬村7人，城东塬村3人，耿家沟村14人。</t>
  </si>
  <si>
    <t>补发2017年，2018年“两后生”补助24人，其中：冉旗寨村2人，宁老庄村3人，十五里沟村1人，肖川村1人，杨庙掌村1人，张淌村2人，赵小掌村5人，周塬村2人，五里屯村1人，鸳鸯沟村1人，红星村1人，城东塬村3人，耿家沟村1人。</t>
  </si>
  <si>
    <t>2019年“两后生”补助179人，其中：西阳洼村27人，苇之城村12人，龙柏山28人，兰家掌30人，大树塬27人，陈渠子28人，山水湾11人，光明村16人。</t>
  </si>
  <si>
    <t>补发2017年，2018年“两后生”补助2人，其中：西阳洼村1人，光明村1人。</t>
  </si>
  <si>
    <t>2019年“两后生”补助165人，其中：杨新庄村12人，花儿掌村28人，庙儿掌村12人，宋家掌村11人，井川村5人，桃李湾村15人，王庄村25人，大堡条村13人，盘龙村32人，小堡条村12人。</t>
  </si>
  <si>
    <t>补发2017年，2018年“两后生”补助23人，其中：花儿掌村4人，庙儿掌村4人，宋家掌村2人，井川村3人，桃李湾村1人，王庄村2人，大堡条村2人，盘龙村4人，小堡条村1人。</t>
  </si>
  <si>
    <t>2019年“两后生”补助218人，其中：小南沟村13人，陈掌村10人，许掌11人，李塬村15人，汪天子村10人，李上山村12人，粉子山村21人，燕麦掌村10人，丁寨柯村50人，杨胡套子村28人，连川村30人，天子渠村8人。</t>
  </si>
  <si>
    <t>补发2017年，2018年“两后生”补助20人，其中：小南沟村2人，许掌5人，李塬村1人，汪天子村1人，李上山村1人，燕麦掌村1人，丁寨柯村2人，杨胡套子村2人，连川村3人，天子渠村2人。</t>
  </si>
  <si>
    <t>2019年“两后生”补助310人，其中：元峁村21人，苦水掌村15人，双庙村18人，王西掌村24人，吊渠村21人，三角城村19人，杨掌村21人，万安村34人，魏洼村24人，陈掌村11人，红台村20人，樱桃掌村24人，安掌村18人，代掌村22人，刘渠村15人，刘园子村3人。</t>
  </si>
  <si>
    <t>补发2017年，2018年“两后生”补助14人，其中：双庙村2人，万安村1人，陈掌村5人，红台村4人，安掌村2人。</t>
  </si>
  <si>
    <t>2019年“两后生”补助108人，其中：代家洼村15人，党家洼村18人，双井子村10人，岳后渠村15人，杨兴堡村9人，洪涝池村26人，花儿山村15人。</t>
  </si>
  <si>
    <t>补发2017年，2018年“两后生”补助14人，其中：代家洼村2人，党家洼村2人，岳后渠村3人，洪涝池村5人，花儿山村2人。</t>
  </si>
  <si>
    <t>2019年“两后生”补助314人，其中：陈旗塬村35人，尚西坪村20人，陶洼子村25人，梁坪村8人，唐台子村15人，红崖洼村17人，朱家塬村21人，赵家塬村12人，辛坪村27人，杨坪沟村28人，大路洼村11人，常崾岘村13人，寨子坪村10人，沈家岭村18人，赵台村30人，瓦天沟村11人，何坪村13人。</t>
  </si>
  <si>
    <t>补发2017年，2018年“两后生”补助34人，其中：陈旗塬村3人，尚西坪村3人，陶洼子村2人，梁坪村2人，唐台子村3人，红崖洼村1人，赵家塬村1人，辛坪村4人，杨坪沟村1人，大路洼村1人，常崾岘村1人，寨子坪村1人，沈家岭村2人，赵台村2人，瓦天沟村2人，何坪村5人。</t>
  </si>
  <si>
    <t>2019年“两后生”补助152人，其中：山城堡村22人，八里铺村30人，赵庄村8人，谢庄村12人，薛塬村14人，王山口子村12人，寨柯村23人，冯家沟村16人，郝掌村15人。</t>
  </si>
  <si>
    <t>补发2017年，2018年“两后生”补助16人，其中：山城堡村5人，八里铺村1人，赵庄村1人，谢庄村2人，薛塬村1人，寨柯村3人，冯家沟村3人。</t>
  </si>
  <si>
    <t>2019年“两后生”补助176人，其中：樊家川村36人，马驿沟村25人，郝集村17人，长城村10人，慕家河村39人，闫塬村19人，李崾岘村17人，马骏滩村13人。</t>
  </si>
  <si>
    <t>补发2017年，2018年“两后生”补助28人，其中：樊家川村9人，马驿沟村3人，郝集村2人，长城村1人，慕家河村6人，闫塬村1人，李崾岘村4人，马骏滩村2人。</t>
  </si>
  <si>
    <t>新建
/续建</t>
  </si>
  <si>
    <t>2020年春季2人，补发2019年秋季2人、2017年2人、2018年11人，其中：白塬村5人，马莲掌村1人，八珠塬村2人，冯家湾村1人，曹塬村1人，塔尔咀村4人，杏树沟村1人，苟塬村2人。</t>
  </si>
  <si>
    <t>2020年春季3人，补发2019年秋季3人、2017年1人、2018年1人，其中：曹旗村3人，高楼塬村4人，郭西掌村1人。</t>
  </si>
  <si>
    <t>2020年春季3人，补发2019年秋季3人、2017年4人、2018年11人，其中：陈渠子村7人，大树塬村1人，西阳洼村2人，兰家掌村3人，光明村1人，苇芝城村5人，龙柏山村2人。</t>
  </si>
  <si>
    <t>2020年春季12人，补发2019年秋季12人、2017年5人、2018年5人，其中：新集子村7人，大天子村7人，王团庄村2人，辛峁村7人，贾塬村4人，白塬畔村7人。</t>
  </si>
  <si>
    <t>2020年春季1人（杨坪沟村）</t>
  </si>
  <si>
    <t>2020年春季3人，补发2019年秋季3人、其中：潘老庄村2人，殷渠河村2人，喜家坪村2人。</t>
  </si>
  <si>
    <t>2020年春季12人，补发2019年秋季12人、2017年6人、2018年3人，其中：庙儿掌村5人，大堡条村4人，杨新庄村9人，盘龙村2人，宋家掌村6人，花儿掌村2人，王庄村5人。</t>
  </si>
  <si>
    <t>补发2017年13人、2018年27人，其中：樊家川村9人，马驿沟村5人，郝集村8人，长城村1人，闫塬村9人，李崾岘村6人，马骏滩村2人。</t>
  </si>
  <si>
    <t>2020年春季3人，补发2019年秋季2人，其中：陈掌村2人，汪天子村1人，许掌村2人。</t>
  </si>
  <si>
    <t>2020年春季3人，补发2019年秋季3人、2017年3人、2018年2人，其中：金庄塬村3人，刘解掌村2人，张家湾村5人，砂井子村1人。</t>
  </si>
  <si>
    <t>2020年春季6人，补发2019年秋季6人、2018年1人，其中：曳郭咀村4人，走马硷村3人，黑泉河村6人。</t>
  </si>
  <si>
    <t>2020年春季4人，补发2019年秋季4人，其中：张台村2人，郝东掌村2人，郜庄村2，桃树掌村2人。</t>
  </si>
  <si>
    <t>2020年春季1人，补发2019年秋季1人、2017年3人、2018年2人，其中：洪涝池村4人，当家洼村2人，花儿山村1人。</t>
  </si>
  <si>
    <t>2020年春季2人（西川村）</t>
  </si>
  <si>
    <t>2020年春季7人，补发2019年秋季7人、2017年2人、2018年2人，其中：耿塬畔村4人，洪德街村2人，梁岔村2人，河连湾村4人，肖关村4人，赵洼村2人。</t>
  </si>
  <si>
    <t>2020年春季2人，补发2019年秋季2人、2017年23人、2018年19人，其中：元峁村5人，魏洼村4人，苦水掌村3人，吊渠村2人，三角城村3人，杨掌村6人，万安村8人，红台村1人，樱桃掌村5人，安掌村3人，双庙村1人，陈掌村1人，代掌村1人，刘渠村3人。</t>
  </si>
  <si>
    <t>2020年春季12人，补发2019年秋季12人、2017年13人、2018年10人，其中：曹塬村4人，白塬村6人，马莲掌村3人，塔尔咀村7人，杏树沟村2人，湫坝沟村12人，八珠塬村4人，冯家湾村3人，瓦崾岘村3人，苟塬村1人，杏树沟村2人。</t>
  </si>
  <si>
    <t>2020年春季1人，补发2019年秋季1人（郜庄村2人）</t>
  </si>
  <si>
    <t>2020年春季3人，补发2019年秋季3人、2017年1人，其中：马塬村3人，梁岔村2人，新集子村2人。</t>
  </si>
  <si>
    <t>2020年春季2人，补发2019年秋季2人，其中：山西掌村2人，杨东掌村2人。</t>
  </si>
  <si>
    <t>2020年春季1人，补发2019年秋季1人（高寨村）</t>
  </si>
  <si>
    <t>2020年春季1人，补发2019年秋季1人（孟家寨村）</t>
  </si>
  <si>
    <t>2020年春季2人，补发2019年秋季2人（路家塬村）</t>
  </si>
  <si>
    <t>2020年春季7人，补发2019年秋季6人、2018年3人，其中：甜水街村3人，狼儿滩村3人，张铁村10人。</t>
  </si>
  <si>
    <t>2020年春季8人，补发2019年秋季8人，其中：曹李川村4人，大庄台村2人，井渠淌村2人，潘老庄村2人，吴城子村2人，张邓塬村2人，四合掌村2人。</t>
  </si>
  <si>
    <t>2020年春季1人，补发2019年秋季1人（魏家河村）</t>
  </si>
  <si>
    <t>2020年春季1人（耿家沟村）</t>
  </si>
  <si>
    <t>2020年春季1人，补发2019年秋季1人、2017年1人、2018年4人，其中：大树塬村2人，陈渠子村1人，兰家掌村1人，龙柏山村2人，苇芝城村1人。</t>
  </si>
  <si>
    <t>2020年春季4人，补发2019年秋季4人，其中：陈掌村2人，李塬村2人，小南沟村4人。</t>
  </si>
  <si>
    <t>2020年春季4人，补发2019年秋季4人、2017年1人、2018年3人，其中：安掌村2人，刘园子村2人，元峁村5人，代掌村1人，三角城村1人，刘渠村1人。</t>
  </si>
  <si>
    <t>2020年春季6人，补发2019年秋季6人、2017年6人、2018年2人，其中：常崾岘村5人，瓦天沟村2人，寨子坪村2人，梁坪村4人，杨坪沟村2人，尚西坪村2人，赵台村3人。</t>
  </si>
  <si>
    <t>2020年春季2人，补发2019年秋季2人、2018年1人，其中：长城村2人，闫塬村3人。</t>
  </si>
  <si>
    <t>2020年春季6人，补发2019年秋季6人、2018年3人，其中：薛塬村4人，八里铺村3人，冯家沟村3人，赵庄村3人，山城堡村2人。</t>
  </si>
  <si>
    <t>(三十四)</t>
  </si>
  <si>
    <t>产业道路
合计</t>
  </si>
  <si>
    <t>新建、续建</t>
  </si>
  <si>
    <t>2019.06
-
2020.12</t>
  </si>
  <si>
    <t>续建产业道路18条164.113公里，漫水桥1座15.64米，新建产业道路27条113.366公里。</t>
  </si>
  <si>
    <t>解决2.87万户贫困户出行及运输困难的问题</t>
  </si>
  <si>
    <t>交运局</t>
  </si>
  <si>
    <t>公路局</t>
  </si>
  <si>
    <t>产业道路</t>
  </si>
  <si>
    <t>2019.06
-
2020.06</t>
  </si>
  <si>
    <t>合道镇沈岭村沈洼至赵阳湾砂砾路5.26公里（总投资206万元，已安排152万元，本次安排40万元）。在项目建设过程中，鼓励施工单位采取以工代赈方式吸纳贫困劳动力务工，使贫困户实现务工增收。</t>
  </si>
  <si>
    <t>解决32户贫困户出行及运输困难的问题</t>
  </si>
  <si>
    <t>环交发〔2020〕3号</t>
  </si>
  <si>
    <t>合道镇沈岭村部至杨掌砂砾路5.466公里（总投资317万元，已安排241万元，本次安排60万元）。在项目建设过程中，鼓励施工单位采取以工代赈方式吸纳贫困劳动力务工，使贫困户实现务工增收。</t>
  </si>
  <si>
    <t>解决5户贫困户出行及运输困难的问题</t>
  </si>
  <si>
    <t>山城乡王山口子村村组砂砾路8.433公里，李洞子沟漫水桥1座15.64米（总投资255万元，已安排195万元，本次安排45万元）。在项目建设过程中，鼓励施工单位采取以工代赈方式吸纳贫困劳动力务工，使贫困户实现务工增收。</t>
  </si>
  <si>
    <t>解决51户贫困户出行及运输困难的问题</t>
  </si>
  <si>
    <t>虎洞镇半个城村部至大路洼村北沟崾岘砂砾路13.963公里（总投资417万元，已安排255万元，本次安排140万元）。在项目建设过程中，鼓励施工单位采取以工代赈方式吸纳贫困劳动力务工，使贫困户实现务工增收。</t>
  </si>
  <si>
    <t>解决58户贫困户出行及运输困难的问题</t>
  </si>
  <si>
    <t>虎洞镇张家湾村至刘大掌组砂砾路9.613公里（总投资470万元，已安排237万元，本次安排210万元）。在项目建设过程中，鼓励施工单位采取以工代赈方式吸纳贫困劳动力务工，使贫困户实现务工增收。</t>
  </si>
  <si>
    <t>解决16户贫困户出行及运输困难的问题</t>
  </si>
  <si>
    <t>环城镇肖川村裴淌至寺咀子砂砾路5.74公里（总投资281万元，已安排114万元，本次安排150万元）。在项目建设过程中，鼓励施工单位采取以工代赈方式吸纳贫困劳动力务工，使贫困户实现务工增收。</t>
  </si>
  <si>
    <t>解决9户贫困户出行及运输困难的问题</t>
  </si>
  <si>
    <t>山城乡大台子组—山城堡村丰台组砂砾路砂砾路8.975公里（总投资609万元，已安排448万元，本次安排130万元）。在项目建设过程中，鼓励施工单位采取以工代赈方式吸纳贫困劳动力务工，使贫困户实现务工增收。</t>
  </si>
  <si>
    <t>解决87户贫困户出行及运输困难的问题</t>
  </si>
  <si>
    <t>耿湾乡许家掌村虎家沟口至高湾塬砂砾路15.104公里（总投资440万元，已安排188万元，本次安排230万元）。在项目建设过程中，鼓励施工单位采取以工代赈方式吸纳贫困劳动力务工，使贫困户实现务工增收。</t>
  </si>
  <si>
    <t>解决18户贫困户出行及运输困难的问题</t>
  </si>
  <si>
    <t>樊家川镇马骏滩至慕咀至李崾岘砂砾路13公里（总投资488万元，已安排258万元，本次安排200万元）。在项目建设过程中，鼓励施工单位采取以工代赈方式吸纳贫困劳动力务工，使贫困户实现务工增收。</t>
  </si>
  <si>
    <t>解决62户贫困户出行及运输困难的问题</t>
  </si>
  <si>
    <t>环城镇赵小掌至许东塬砂砾路8.069公里（总投资262万元，已安排157万元，本次安排90万元）。在项目建设过程中，鼓励施工单位采取以工代赈方式吸纳贫困劳动力务工，使贫困户实现务工增收。</t>
  </si>
  <si>
    <t>解决11户贫困户出行及运输困难的问题</t>
  </si>
  <si>
    <t>演武乡佛岔至叶台沟至石板河砂砾路6.96公里（总投资210万元，已安排158万元，本次安排40万元）。在项目建设过程中，鼓励施工单位采取以工代赈方式吸纳贫困劳动力务工，使贫困户实现务工增收。</t>
  </si>
  <si>
    <t>解决33户贫困户出行及运输困难的问题</t>
  </si>
  <si>
    <t>八珠乡冯家湾村候家岔组至念沟组砂砾路3.372公里（总投资202万元，已安排80万元，本次安排110万元）。在项目建设过程中，鼓励施工单位采取以工代赈方式吸纳贫困劳动力务工，使贫困户实现务工增收。</t>
  </si>
  <si>
    <t>解决45户贫困户出行及运输困难的问题</t>
  </si>
  <si>
    <t>2020.03
-
2020.11</t>
  </si>
  <si>
    <t>木钵镇千只湖羊标准化养殖示范合作社砂砾路3.687公里（总投资154万元，本次安排40万元）。在项目建设过程中，鼓励施工单位采取以工代赈方式吸纳贫困劳动力务工，使贫困户实现务工增收。</t>
  </si>
  <si>
    <t>解决92户贫困户出行及运输困难的问题</t>
  </si>
  <si>
    <t>合道镇千只湖羊标准化养殖示范专业合作社砂砾路4.248公里（总投资94万元，本次安排24万元）。在项目建设过程中，鼓励施工单位采取以工代赈方式吸纳贫困劳动力务工，使贫困户实现务工增收。</t>
  </si>
  <si>
    <t>解决1080户贫困户出行及运输困难的问题</t>
  </si>
  <si>
    <t>樊家川镇千只湖羊标准化养殖示范合作社砂砾路0.6公里（总投资15万元，本次安排3万元）。在项目建设过程中，鼓励施工单位采取以工代赈方式吸纳贫困劳动力务工，使贫困户实现务工增收。</t>
  </si>
  <si>
    <t>解决184户贫困户出行及运输困难的问题</t>
  </si>
  <si>
    <t>洪德镇千只湖羊标准化养殖示范专业合作社砂砾路1.845公里（总投资36万元，本次安排9万元）。在项目建设过程中，鼓励施工单位采取以工代赈方式吸纳贫困劳动力务工，使贫困户实现务工增收。</t>
  </si>
  <si>
    <t>解决459户贫困户出行及运输困难的问题</t>
  </si>
  <si>
    <t>虎洞镇千只湖羊标准化养殖示范专业合作社砂砾路3.22公里（总投资53万元，本次安排13万元）。在项目建设过程中，鼓励施工单位采取以工代赈方式吸纳贫困劳动力务工，使贫困户实现务工增收。</t>
  </si>
  <si>
    <t>解决369户贫困户出行及运输困难的问题</t>
  </si>
  <si>
    <t>环城镇千只湖羊标准化养殖示范合作社砂砾路10.78公里（总投资213万元，本次安排55万元）。在项目建设过程中，鼓励施工单位采取以工代赈方式吸纳贫困劳动力务工，使贫困户实现务工增收。</t>
  </si>
  <si>
    <t>解决623户贫困户出行及运输困难的问题</t>
  </si>
  <si>
    <t>秦团庄乡千只湖羊标准化养殖示范专业合作社砂砾路6.8公里（总投资238万元，本次安排62万元）。在项目建设过程中，鼓励施工单位采取以工代赈方式吸纳贫困劳动力务工，使贫困户实现务工增收。</t>
  </si>
  <si>
    <t>解决493户贫困户出行及运输困难的问题</t>
  </si>
  <si>
    <t>曲子镇千只湖羊标准化养殖示范专业合作社砂砾路4公里（总投资140万元，本次安排36万元）。在项目建设过程中，鼓励施工单位采取以工代赈方式吸纳贫困劳动力务工，使贫困户实现务工增收。</t>
  </si>
  <si>
    <t>解决156户贫困户出行及运输困难的问题</t>
  </si>
  <si>
    <t>演武乡千只湖羊标准化养殖示范专业合作社砂砾路10.55公里（总投资369万元，本次安排96万元）。在项目建设过程中，鼓励施工单位采取以工代赈方式吸纳贫困劳动力务工，使贫困户实现务工增收。</t>
  </si>
  <si>
    <t>解决965户贫困户出行及运输困难的问题</t>
  </si>
  <si>
    <t>小南沟乡千只湖羊标准化养殖示范专业合作社砂砾路5.7公里（总投资200万元，本次安排52万元）。在项目建设过程中，鼓励施工单位采取以工代赈方式吸纳贫困劳动力务工，使贫困户实现务工增收。</t>
  </si>
  <si>
    <t>解决454户贫困户出行及运输困难的问题</t>
  </si>
  <si>
    <t>八珠乡千只湖羊标准化养殖示范专业合作社砂砾路7.03公里（总投资246万元，本次安排64万元）。在项目建设过程中，鼓励施工单位采取以工代赈方式吸纳贫困劳动力务工，使贫困户实现务工增收。</t>
  </si>
  <si>
    <t>解决560户贫困户出行及运输困难的问题</t>
  </si>
  <si>
    <t>山城乡千只湖羊标准化养殖示范专业合作社砂砾路1.7公里（总投资60万元，本次安排15万元）。在项目建设过程中，鼓励施工单位采取以工代赈方式吸纳贫困劳动力务工，使贫困户实现务工增收。</t>
  </si>
  <si>
    <t>解决361户贫困户出行及运输困难的问题</t>
  </si>
  <si>
    <t>南湫乡千只湖羊标准化养殖示范专业合作社砂砾路1.06公里（总投资37万元，本次安排9万元）。在项目建设过程中，鼓励施工单位采取以工代赈方式吸纳贫困劳动力务工，使贫困户实现务工增收。</t>
  </si>
  <si>
    <t>解决388户贫困户出行及运输困难的问题</t>
  </si>
  <si>
    <t>芦家湾乡千只湖羊标准化养殖示范专业合作社砂砾路12公里（总投资420万元，本次安排109万元）。在项目建设过程中，鼓励施工单位采取以工代赈方式吸纳贫困劳动力务工，使贫困户实现务工增收。</t>
  </si>
  <si>
    <t>解决990户贫困户出行及运输困难的问题</t>
  </si>
  <si>
    <t>罗山川乡千只湖羊标准化养殖示范专业合作社砂砾路0.6公里（总投资21万元，本次安排5万元）。在项目建设过程中，鼓励施工单位采取以工代赈方式吸纳贫困劳动力务工，使贫困户实现务工增收。</t>
  </si>
  <si>
    <t>解决209户贫困户出行及运输困难的问题</t>
  </si>
  <si>
    <t>天池乡千只湖羊标准化养殖示范合作社砂砾路6.65公里（总投资233万元，本次安排60万元）。在项目建设过程中，鼓励施工单位采取以工代赈方式吸纳贫困劳动力务工，使贫困户实现务工增收。</t>
  </si>
  <si>
    <t>解决1286户贫困户出行及运输困难的问题</t>
  </si>
  <si>
    <t>毛井镇千只湖羊标准化养殖示范合作社砂砾路1.6公里（总投资56万元，本次安排14万元）。在项目建设过程中，鼓励施工单位采取以工代赈方式吸纳贫困劳动力务工，使贫困户实现务工增收。</t>
  </si>
  <si>
    <t>解决428户贫困户出行及运输困难的问题</t>
  </si>
  <si>
    <t>车道镇千只湖羊标准化养殖示范合作社砂砾路7.8公里（总投资273万元，本次安排71万元）。在项目建设过程中，鼓励施工单位采取以工代赈方式吸纳贫困劳动力务工，使贫困户实现务工增收。</t>
  </si>
  <si>
    <t>解决894户贫困户出行及运输困难的问题</t>
  </si>
  <si>
    <t>甜水镇千只湖羊标准化养殖示范专业合作社砂砾路3.35公里（总投资117万元，本次安排30万元）。在项目建设过程中，鼓励施工单位采取以工代赈方式吸纳贫困劳动力务工，使贫困户实现务工增收。</t>
  </si>
  <si>
    <t>解决308户贫困户出行及运输困难的问题</t>
  </si>
  <si>
    <t>天池梁塬湖羊标准化养殖示范合作社砂砾路4.33公里（总投资259万元，本次安排67万元）。在项目建设过程中，鼓励施工单位采取以工代赈方式吸纳贫困劳动力务工，使贫困户实现务工增收。</t>
  </si>
  <si>
    <t>解决150户贫困户出行及运输困难的问题</t>
  </si>
  <si>
    <t>毛井镇丁连掌裴掌组万只湖羊标准化养殖场砂砾路4.9公里（总投资185万元，本次安排50万元）。在项目建设过程中，鼓励施工单位采取以工代赈方式吸纳贫困劳动力务工，使贫困户实现务工增收。</t>
  </si>
  <si>
    <t>解决49户贫困户出行及运输困难的问题</t>
  </si>
  <si>
    <t>八珠乡白塬村李咀组砂砾路9.225公里（总投资291万元，本次安排75万元）。在项目建设过程中，鼓励施工单位采取以工代赈方式吸纳贫困劳动力务工，使贫困户实现务工增收。</t>
  </si>
  <si>
    <t>解决124户贫困户出行及运输困难的问题</t>
  </si>
  <si>
    <t>赵台村</t>
  </si>
  <si>
    <t>赵台村兰掌湾梁至常崾岘吊岭山梁联村油路2.8公里（总投资182万元，本次安排41万元）。在项目建设过程中，鼓励施工单位采取以工代赈方式吸纳贫困劳动力务工，使贫困户实现务工增收。</t>
  </si>
  <si>
    <t>木钵镇千只湖羊标准化养殖示范合作社砂砾路3.687公里（总投资204.5569万元，已安排40万元，本次安排75万元）。在项目建设过程中，鼓励施工单位采取以工代赈方式吸纳贫困劳动力务工，使贫困户实现务工增收。</t>
  </si>
  <si>
    <t>合道镇千只湖羊标准化养殖示范专业合作社砂砾路4.248公里（总投资104.4832万元，已安排24万元，本次安排35万元）。在项目建设过程中，鼓励施工单位采取以工代赈方式吸纳贫困劳动力务工，使贫困户实现务工增收。</t>
  </si>
  <si>
    <t>樊家川镇千只湖羊标准化养殖示范合作社砂砾路0.6公里（总投资16.3327万元，已安排3万元，本次安排6万元）。在项目建设过程中，鼓励施工单位采取以工代赈方式吸纳贫困劳动力务工，使贫困户实现务工增收。</t>
  </si>
  <si>
    <t>洪德镇千只湖羊标准化养殖示范专业合作社砂砾路1.845公里（总投资38.6499万元，已安排9万元，本次安排13万元）。在项目建设过程中，鼓励施工单位采取以工代赈方式吸纳贫困劳动力务工，使贫困户实现务工增收。</t>
  </si>
  <si>
    <t>虎洞镇千只湖羊标准化养殖示范专业合作社砂砾路3.22公里（总投资61.2223万元，已安排13万元，本次安排21万元）。在项目建设过程中，鼓励施工单位采取以工代赈方式吸纳贫困劳动力务工，使贫困户实现务工增收。</t>
  </si>
  <si>
    <t>环城镇千只湖羊标准化养殖示范合作社砂砾路10.78公里（总投资231.3627万元，已安排55万元，本次安排75万元）。在项目建设过程中，鼓励施工单位采取以工代赈方式吸纳贫困劳动力务工，使贫困户实现务工增收。</t>
  </si>
  <si>
    <t>秦团庄乡千只湖羊标准化养殖示范专业合作社砂砾路5.445公里（总投资148.6615万元，已安排62万元，本次安排21万元）。在项目建设过程中，鼓励施工单位采取以工代赈方式吸纳贫困劳动力务工，使贫困户实现务工增收。</t>
  </si>
  <si>
    <t>演武乡千只湖羊标准化养殖示范专业合作社砂砾路6.682公里（总投资200.9493万元，已安排96万元，本次安排17万元）。在项目建设过程中，鼓励施工单位采取以工代赈方式吸纳贫困劳动力务工，使贫困户实现务工增收。</t>
  </si>
  <si>
    <t>小南沟乡千只湖羊标准化养殖示范专业合作社砂砾路5.675公里（总投资187.4363万元，已安排52万元，本次安排53万元）。在项目建设过程中，鼓励施工单位采取以工代赈方式吸纳贫困劳动力务工，使贫困户实现务工增收。</t>
  </si>
  <si>
    <t>八珠乡千只湖羊标准化养殖示范专业合作社砂砾路4.035公里（总投资136.1518万元，已安排64万元，本次安排12万元）。在项目建设过程中，鼓励施工单位采取以工代赈方式吸纳贫困劳动力务工，使贫困户实现务工增收。</t>
  </si>
  <si>
    <t>山城乡千只湖羊标准化养殖示范专业合作社砂砾路1.892公里（总投资42.9225万元，已安排15万元，本次安排9万元）。在项目建设过程中，鼓励施工单位采取以工代赈方式吸纳贫困劳动力务工，使贫困户实现务工增收。</t>
  </si>
  <si>
    <t>南湫乡千只湖羊标准化养殖示范专业合作社砂砾路0.885公里（总投资27.3226万元，已安排9万元，本次安排6万元）。在项目建设过程中，鼓励施工单位采取以工代赈方式吸纳贫困劳动力务工，使贫困户实现务工增收。</t>
  </si>
  <si>
    <t>芦家湾乡千只湖羊标准化养殖示范专业合作社砂砾路9.49公里（总投资359.3532万元，已安排109万元，本次安排92万元）。在项目建设过程中，鼓励施工单位采取以工代赈方式吸纳贫困劳动力务工，使贫困户实现务工增收。</t>
  </si>
  <si>
    <t>天池乡千只湖羊标准化养殖示范合作社砂砾路5.137公里（总投资188.7157万元，已安排60万元，本次安排46万元）。在项目建设过程中，鼓励施工单位采取以工代赈方式吸纳贫困劳动力务工，使贫困户实现务工增收。</t>
  </si>
  <si>
    <t>毛井镇千只湖羊标准化养殖示范合作社砂砾路1.387公里（总投资32.0668万元，已安排14万元，本次安排4万元）。在项目建设过程中，鼓励施工单位采取以工代赈方式吸纳贫困劳动力务工，使贫困户实现务工增收。</t>
  </si>
  <si>
    <t>车道镇千只湖羊标准化养殖示范合作社砂砾路7.612公里（总投资325.0689万元，已安排71万元，本次安排111万元）。在项目建设过程中，鼓励施工单位采取以工代赈方式吸纳贫困劳动力务工，使贫困户实现务工增收。</t>
  </si>
  <si>
    <t>天池梁塬湖羊标准化养殖示范合作社砂砾路4.33公里（总投资259.2671万元，已安排67万元，本次安排78万元）。在项目建设过程中，鼓励施工单位采取以工代赈方式吸纳贫困劳动力务工，使贫困户实现务工增收。</t>
  </si>
  <si>
    <t>八珠乡白塬村李咀组砂砾路9.225公里（总投资290.7871万元，已安排75万元，本次安排88万元）。在项目建设过程中，鼓励施工单位采取以工代赈方式吸纳贫困劳动力务工，使贫困户实现务工增收。</t>
  </si>
  <si>
    <t>产业道路
建设</t>
  </si>
  <si>
    <t>合道镇朱家塬至车窝坝砂砾路8.525公里（计划总投资254万元，2019年已安排60万元，本次安排180万元）。在项目建设过程中，鼓励施工单位采取以工代赈方式吸纳贫困劳动力务工，使贫困户实现务工增收。</t>
  </si>
  <si>
    <t>解决15户贫困户出行及运输困难的问题</t>
  </si>
  <si>
    <t>以工
代赈</t>
  </si>
  <si>
    <t>罗家沟至辛坪砂砾路5.789公里（计划总投资361万元，2019年已安排136万元，本次安排200万元）。在项目建设过程中，鼓励施工单位采取以工代赈方式吸纳贫困劳动力务工，使贫困户实现务工增收。</t>
  </si>
  <si>
    <t>耿湾乡四合塬村张塬组至耿河村吴家洼组砂砾路11.942公里（计划总投资340万元，已安排288.84475万元，本次安排30万元）。在项目建设过程中，鼓励施工单位采取以工代赈方式吸纳贫困劳动力务工，使贫困户实现务工增收。</t>
  </si>
  <si>
    <t>解决47户贫困户出行及运输困难的问题</t>
  </si>
  <si>
    <t>耿湾乡张台村至牛阳湾组砂砾路14.437公里（计划总投资468万元，2019年已安排268万元，本次安排176万元）。在项目建设过程中，鼓励施工单位采取以工代赈方式吸纳贫困劳动力务工，使贫困户实现务工增收。</t>
  </si>
  <si>
    <t>解决44户贫困户出行及运输困难的问题</t>
  </si>
  <si>
    <t>芦家湾乡财神崾岘至车道三角城村砂砾路11.22公里（计划总投资239万元，2019年已安排156万元，本次安排80万元）。在项目建设过程中，鼓励施工单位采取以工代赈方式吸纳贫困劳动力务工，使贫困户实现务工增收。</t>
  </si>
  <si>
    <t>解决37户贫困户出行及运输困难的问题</t>
  </si>
  <si>
    <t>芦家湾乡井川村上伊川至蒲家墩砂砾路8.2公里（计划总投资175万元，2019年已安排148万元，本次安排15万元）。在项目建设过程中，鼓励施工单位采取以工代赈方式吸纳贫困劳动力务工，使贫困户实现务工增收。</t>
  </si>
  <si>
    <t>洪德镇张崾岘村千只湖羊标准化养殖示范专业合作社砂砾路5.384公里（总投资37万元）。在项目建设过程中，鼓励施工单位采取以工代赈方式吸纳贫困劳动力务工，使贫困户实现务工增收。</t>
  </si>
  <si>
    <t>环交发〔2020〕180号</t>
  </si>
  <si>
    <t>环县曲子镇塘掌湖羊标准化养殖示范专业合作社道路0.727公里（总投资40万元）。在项目建设过程中，鼓励施工单位采取以工代赈方式吸纳贫困劳动力务工，使贫困户实现务工增收。</t>
  </si>
  <si>
    <t>解决261户贫困户出行及运输困难的问题</t>
  </si>
  <si>
    <t>耿湾乡四合塬村陈塬组前张塬道路工程（真旺富民肉羊养殖专业合作社）0.69公里（总投资42.002万元）。在项目建设过程中，鼓励施工单位采取以工代赈方式吸纳贫困劳动力务工，使贫困户实现务工增收。</t>
  </si>
  <si>
    <t>解决19户贫困户出行及运输困难的问题</t>
  </si>
  <si>
    <t>车道镇万安村刘上梁至常畔砂砾路工程2.66公里（总投资106.9万元）。在项目建设过程中，鼓励施工单位采取以工代赈方式吸纳贫困劳动力务工，使贫困户实现务工增收。</t>
  </si>
  <si>
    <t>解决42户贫困户出行及运输困难的问题</t>
  </si>
  <si>
    <t>(三十五)</t>
  </si>
  <si>
    <t>大燕麦草种植合计</t>
  </si>
  <si>
    <t>16个乡镇</t>
  </si>
  <si>
    <t>全县16个乡镇种植大燕麦草8万亩，每亩补助40元籽种购置费用。</t>
  </si>
  <si>
    <t>1</t>
  </si>
  <si>
    <t>贫困户种植大燕麦1128亩，其中：天池村150亩，张邓塬村250亩，梁河村150亩，殷屈河村200亩，苏北岔村215亩，潘老庄村163亩。</t>
  </si>
  <si>
    <t>环牧发〔2020〕91号</t>
  </si>
  <si>
    <t>2</t>
  </si>
  <si>
    <t>贫困户种植大燕麦2509亩，其中：杨家洼村135亩，吴家塬村260亩，佛岔村300亩，黄山村240亩，黑泉河村210亩，曳郭咀村163亩，刘坪村560亩，路家塬村480亩，走马硷村161亩。</t>
  </si>
  <si>
    <t>3</t>
  </si>
  <si>
    <t>贫困户种植大燕麦4900亩，其中：尚西坪村360亩，杨坪沟村280亩，大路洼村160亩，常崾岘村350亩，寨子坪村220亩，沈家岭村540亩，赵台村320亩，沈岭村620亩，陈旗塬村360亩，陶洼子村290亩，唐台子村420亩，红崖洼村260亩，赵塬村530亩，瓦天沟村190亩。</t>
  </si>
  <si>
    <t>4</t>
  </si>
  <si>
    <t>贫困户种植大燕麦1760亩，其中：高李湾81亩，楼房子116亩，西沟870亩，许家塬110亩，金村寺31亩，油坊塬108亩，金盆掌268亩，小庄子63亩，马家河61亩，董家塬52亩。</t>
  </si>
  <si>
    <t>5</t>
  </si>
  <si>
    <t>贫困户种植大燕麦4800亩，其中：慕家河村440亩，樊家川村680亩，马驿沟村580亩，郝集村920亩，长城村410亩，李崾岘村360亩，闫塬村450亩，马俊滩村960亩。</t>
  </si>
  <si>
    <t>6</t>
  </si>
  <si>
    <t>贫困户种植大燕麦800亩，其中：八珠塬村100亩，曹塬村150亩，瓦崾岘村210亩，杏树沟村86亩，塔尔咀村150亩，马连掌村104亩。</t>
  </si>
  <si>
    <t>7</t>
  </si>
  <si>
    <t>贫困户种植大燕麦1790亩，其中：陈汤塬50亩，北郭塬27亩，高龚塬204亩，耿家沟104亩，宁老庄365亩，唐塬474亩，赵小掌118亩，张淌78亩，杨庙掌170亩，肖川81亩，冉旗寨77亩，漫塬42亩。</t>
  </si>
  <si>
    <t>8</t>
  </si>
  <si>
    <t>贫困户种植大燕麦1180亩，其中：张塬村150亩，新集子村210亩，丁阳渠子村158亩，洪德街村110亩，赵洼村170亩，河连湾村160亩，许旗村110亩，肖关村112亩。</t>
  </si>
  <si>
    <t>9</t>
  </si>
  <si>
    <t>贫困户种植大燕麦6084亩，其中：甜水街村850亩，张铁村680亩，鲁掌村620亩，何塬村756亩，邱滩村1080亩，赵掌村780亩，高崾岘村480亩，狼儿滩村450亩，大良洼村300亩，七里墩村88亩。</t>
  </si>
  <si>
    <t>10</t>
  </si>
  <si>
    <t>贫困户种植大燕麦5856亩，其中：山城堡村640亩，八里铺村585亩，薛塬村680亩，王山口子村890亩，寨柯村650亩，冯家沟村780亩，郝掌村680亩，赵庄村台551亩，谢庄村400亩。</t>
  </si>
  <si>
    <t>11</t>
  </si>
  <si>
    <t>贫困户种植大燕麦8518亩，其中：代家洼村1500亩，党家洼村850亩，双井子村1600亩，岳后渠村1800亩，杨兴堡村1200亩，洪涝池村1050亩，花儿山村518亩。</t>
  </si>
  <si>
    <t>12</t>
  </si>
  <si>
    <t>贫困户种植大燕麦18781亩，其中：粉子山1650亩，杨胡套子村1900亩，李塬村村980亩，陈掌村村1810亩，小南沟村2650亩，李上山村2800亩，汪天子村1500亩，许掌村村1010亩，天子渠村2015亩，连川村村860亩，燕麦掌村1020亩，丁寨柯村586亩。</t>
  </si>
  <si>
    <t>13</t>
  </si>
  <si>
    <t>贫困户种植大燕麦12050亩，其中：元峁村1200亩，苦水掌村1060亩，双庙村500亩，王西掌村920亩，吊渠村610亩，三角城村860亩，杨掌村820亩，万安村786亩，魏洼村1200亩，陈掌村985亩，红台村520亩，樱桃掌村756亩，安掌村350亩，代掌村517亩，刘渠村466亩，刘园子村500亩。</t>
  </si>
  <si>
    <t>14</t>
  </si>
  <si>
    <t>贫困户种植大燕麦2200亩，其中：二条硷村230亩，砖城子村316亩，山西掌村256亩，杨东掌村310亩，红糜湾村324亩，施家滩村210亩，乔崾岘村156亩，丁连掌村212亩，大户掌村186亩。</t>
  </si>
  <si>
    <t>15</t>
  </si>
  <si>
    <t>贫困户种植大燕麦4824亩，其中：杨新庄村945亩，花儿掌村1729亩，庙儿掌村940亩，井川村662亩，宋家掌村548亩。</t>
  </si>
  <si>
    <t>16</t>
  </si>
  <si>
    <t>贫困户种植大燕麦2820亩，其中：白家掌150亩，邓寨子210亩，高楼塬180亩，井儿岔142亩，刘家塬218亩，二合塬186亩，坪子塬168亩，关营215亩，周湾210亩，木钵街120亩，殷家桥242亩，韩洼子368亩，罗家沟240亩，水坝滩171亩。</t>
  </si>
  <si>
    <t>(三十六)</t>
  </si>
  <si>
    <t>种畜补贴
合计</t>
  </si>
  <si>
    <t>扶持全县1454户贫困户调引种公羊1454头，每只补贴0.3万元。</t>
  </si>
  <si>
    <t>种畜补贴</t>
  </si>
  <si>
    <t>扶持全乡（镇）106户贫困户调引种公羊106头，每只补贴0.3万元其中：八珠塬村18户，曹塬村10户，冯家湾村2户，苟塬村8户，湫坝沟村10户，塔儿咀6户，杏树沟5户，白塬12户，
瓦崾岘35户。</t>
  </si>
  <si>
    <t>培育养殖示范户，带领贫困户发展湖羊养殖，增加贫困户养殖效益。</t>
  </si>
  <si>
    <t>扶持全乡（镇）91户贫困户调引种公羊91头，每只补贴0.3万元其中：陈掌村1户，代掌村4户，吊渠村10户，红台村4户，苦水掌13户，刘园子2户，双庙3户，万安10户，王西掌5户，魏洼5户，杨掌10户，殷桃掌1户，元峁4户，刘渠19户。</t>
  </si>
  <si>
    <t>扶持全乡（镇）39户贫困户调引种公羊39头，每只补贴0.3万元其中：樊家川村3户，郝集村8户，李崾岘村4户，马骏滩村2户，马驿沟村4户，慕家河村8户，长城村2户，闫塬村8户。</t>
  </si>
  <si>
    <t>扶持全乡（镇）77户贫困户调引种公羊77头，每只补贴0.3万元其中：郜庄村3户，耿河村2户，郝东掌村6户，黑城岔村2户，桃树掌村3户，万家湾村1户，张台村3户，潘掌村57户。</t>
  </si>
  <si>
    <t>扶持全乡（镇）142户贫困户调引种公羊142头，每只补贴0.3万元其中：常崾岘村1户，陈旗塬村6户，大路洼村4户，何家坪村7户，红崖洼村1户，梁坪村14户，尚西坪村9户，唐台子村2户，陶洼子村16户，瓦天沟村16户，辛坪村7户，杨坪沟村14户，赵家塬村4户，寨子坪村6户，朱家塬村4户，沈家岭村13户，赵台村18户。</t>
  </si>
  <si>
    <t>扶持全乡（镇）49户贫困户调引种公羊49头，每只补贴0.3万元其中：马塬村6户，私盐路村10户，苏长沟村1户，河连湾村1户，丁阳渠子11户，新集子20户。</t>
  </si>
  <si>
    <t>扶持全乡（镇）33户贫困户调引种公羊33头，每只补贴0.3万元其中：高庙湾村7户，半个城村5户，常兆台村5户，贾驿村4户，金庄塬村1户，刘解掌村5户，砂井子村1户，魏家河村2户，张大掌村3户。</t>
  </si>
  <si>
    <t>扶持全乡（镇）41户贫困户调引种公羊41头，每只补贴0.3万元其中：北郭塬村1户，城东塬村2户，耿家沟村10户，马坊塬村1户，唐塬村2户，杨庙掌村1户，鸳鸯沟村1户，冉旗寨村2户，十八里村1户，张淌村2户，赵小掌村14户，高龚塬村4户。</t>
  </si>
  <si>
    <t>扶持全乡（镇）43户贫困户调引种公羊43头，每只补贴0.3万元其中：盘龙村17户，大堡条村9户，宋家掌村1户，桃李湾村3户，小堡条村12户，王庄村1户。</t>
  </si>
  <si>
    <t>扶持全乡（镇）84户贫困户调引种公羊1头，每只补贴0.3万元其中：西阳洼村9户，苇芝城村4户，龙柏山村6户，兰家掌村19户，大树塬村22户，山水湾村1户，光明村6户，陈渠子17户。</t>
  </si>
  <si>
    <t>扶持全乡（镇）94户贫困户调引种公羊1头，每只补贴0.3万元其中：大户掌13户，丁连掌9户，二条俭6户，高家洼5户，黄寨柯6户，马趟1户，乔崾岘6户，山西掌11户，杨东掌21户，砖城子4户，红土咀9户，施家滩3户。</t>
  </si>
  <si>
    <t>扶持全乡（镇）210户贫困户调引种公羊1头，每只补贴0.3万元其中：白家掌15户，曹旗村13户，邓寨子12户，二合塬25户，高楼塬14户，高寨沟17户，郭西掌17户，韩洼子8户，周湾11户，井儿岔7户，刘家塬6户，罗家沟11户，木钵街2户，水坝滩11户，殷家桥6户，坪子塬35户。</t>
  </si>
  <si>
    <t>扶持全乡（镇）39户贫困户调引种公羊1头，每只补贴0.3万元其中：花儿山村4户，代家洼村11户，双井子村1户，洪涝池村7户，党家洼16户。</t>
  </si>
  <si>
    <t>扶持全乡（镇）100户贫困户调引种公羊1头，每只补贴0.3万元其中：贾塬村9户秦团庄村14户，王团庄23户，大天子村6户，白塬畔村16户，南掌堡子村5户，新集子村14户，新峁13户。</t>
  </si>
  <si>
    <t>扶持全乡（镇）23户贫困户调引种公羊1头，每只补贴0.3万元其中：金盆掌村5户，董家塬村3户，小庄子2户，五里桥1户，西沟4户，许家塬8户。</t>
  </si>
  <si>
    <t>扶持全乡（镇）80户贫困户调引种公羊1头，每只补贴0.3万元其中：冯家沟村11户，山城堡村9户，谢庄村7户，八里铺村5户，赵庄村4户，郝掌村4户，王山口子村8户，寨柯村11户，薛塬21户。</t>
  </si>
  <si>
    <t>17</t>
  </si>
  <si>
    <t>扶持全乡（镇）68户贫困户调引种公羊1头，每只补贴0.3万元其中：大方山村5户，四合掌村9户，鲜岔村2户，曹李川村3户，大庄台村1户，吴城子3户，喜家坪4户，潘老庄村4户，井渠淌2户，老庄湾村2户，殷屈河村6户，张邓塬村2户，梁家河村12户，苏北岔13户。</t>
  </si>
  <si>
    <t>18</t>
  </si>
  <si>
    <t>扶持全乡（镇）17户贫困户调引种公羊1头，每只补贴0.3万元其中：大良洼村4户，高崾岘村1户，何塬村2户，七里墩村3户，赵掌村7户。</t>
  </si>
  <si>
    <t>19</t>
  </si>
  <si>
    <t>扶持全乡（镇）88户贫困户调引种公羊1头，每只补贴0.3万元其中：汪天子10户，陈掌村18户，丁寨柯村9户，粉子山村1户，李上山6户，李塬村14户，连川3户，天子渠村12户，小南沟村3户，许掌村4户，燕麦掌村7户，杨胡套子村1户。</t>
  </si>
  <si>
    <t>20</t>
  </si>
  <si>
    <t>扶持全乡（镇）30户贫困户调引种公羊1头，每只补贴0.3万元其中：佛岔村16户，黄山村5户，刘坪村1户，吴家塬村1户，杨家洼村1户，走马硷村4户，黑泉河2户。</t>
  </si>
  <si>
    <t>(三十七)</t>
  </si>
  <si>
    <t>草棚补贴
合计</t>
  </si>
  <si>
    <t>洪德等3个乡镇</t>
  </si>
  <si>
    <t>扶持贫困户新建草棚113座</t>
  </si>
  <si>
    <t>草棚补贴</t>
  </si>
  <si>
    <t>扶持洪德镇109户贫困户新建草棚109座，其中：耿塬畔村3座，河连湾村8座，洪德街村5座，梁岔村13座，马塬村3座，苗河村13座，私盐路村14座，苏长沟24座，许旗村13座，张崾岘村9座，张塬村3座，赵洼村1座。</t>
  </si>
  <si>
    <t>扶持唐塬村2户贫困户新建草棚2座</t>
  </si>
  <si>
    <t>扶持毛井镇2户贫困户新建草棚2座，其中：黄寨柯村1座、丁连掌村1座。</t>
  </si>
  <si>
    <t>二</t>
  </si>
  <si>
    <t>基础设施建设</t>
  </si>
  <si>
    <t>农村安全饮水巩固提升工程合计</t>
  </si>
  <si>
    <t>环县环城镇等9乡镇农村人饮应急水源工程</t>
  </si>
  <si>
    <r>
      <rPr>
        <sz val="9"/>
        <rFont val="黑体"/>
        <charset val="134"/>
      </rPr>
      <t>新建107万m</t>
    </r>
    <r>
      <rPr>
        <sz val="9"/>
        <rFont val="宋体"/>
        <charset val="134"/>
      </rPr>
      <t>³</t>
    </r>
    <r>
      <rPr>
        <sz val="9"/>
        <rFont val="黑体"/>
        <charset val="134"/>
      </rPr>
      <t>调蓄水池1座，配套加压泵站1座(总投资8165万元，本次安排4389万元）。</t>
    </r>
  </si>
  <si>
    <t>解决县城和环城、洪德、曲子、木钵、虎洞、车道、毛井、芦家湾、小南沟9乡镇及其农村冬季供水能力不足问题。</t>
  </si>
  <si>
    <t>水务局</t>
  </si>
  <si>
    <t>自来水
公司</t>
  </si>
  <si>
    <t>环水发〔2019〕363号</t>
  </si>
  <si>
    <t>环县北部7乡镇农村安全饮水应急水源工程</t>
  </si>
  <si>
    <r>
      <rPr>
        <sz val="9"/>
        <rFont val="黑体"/>
        <charset val="134"/>
      </rPr>
      <t>新建30万m</t>
    </r>
    <r>
      <rPr>
        <sz val="9"/>
        <rFont val="宋体"/>
        <charset val="134"/>
      </rPr>
      <t>³</t>
    </r>
    <r>
      <rPr>
        <sz val="9"/>
        <rFont val="黑体"/>
        <charset val="134"/>
      </rPr>
      <t>蓄水池1座，配套提升泵房及附属设施(总投资780万元，本次安排477万元）。</t>
    </r>
  </si>
  <si>
    <t>解决县北7乡镇水量不足问题。</t>
  </si>
  <si>
    <t>环县机井及河道供水工程提升改造项目</t>
  </si>
  <si>
    <t>演武、天池等15个乡镇</t>
  </si>
  <si>
    <t>天池，演武，合道，八珠，曲子，木钵，车道，毛井，芦家湾，罗山，山城，小南沟，环城，樊家川，南湫15个乡镇机井及沟道水的配套自动化及设备改造且提升供水点(总投资860万元，本次安排680万元）。</t>
  </si>
  <si>
    <t>解决15个乡镇112个行政村126个自然村在干早年份的饮水水源困难问题。</t>
  </si>
  <si>
    <t>罗山乡等6处冻管改造项目</t>
  </si>
  <si>
    <t>罗山、小南沟、甜水、环城、耿湾、秦团庄</t>
  </si>
  <si>
    <t>冻管改造管线长度10.36km，修建闸阀井26座(总投资194.14万元，本次安排130万元）。</t>
  </si>
  <si>
    <t>解决6个乡镇6个行政村10.36km输水管线冬季供水冻管的问题。</t>
  </si>
  <si>
    <t>八珠乡农村饮水水源改造工程</t>
  </si>
  <si>
    <t>2019.07
-
2020.06</t>
  </si>
  <si>
    <t>八珠乡
八珠塬村</t>
  </si>
  <si>
    <r>
      <rPr>
        <sz val="9"/>
        <rFont val="黑体"/>
        <charset val="134"/>
      </rPr>
      <t>新建溢流坝1座，泄水闸1座，溢流平台1座，新建二级泵站1座，新建300m</t>
    </r>
    <r>
      <rPr>
        <sz val="9"/>
        <rFont val="宋体"/>
        <charset val="134"/>
      </rPr>
      <t>³</t>
    </r>
    <r>
      <rPr>
        <sz val="9"/>
        <rFont val="黑体"/>
        <charset val="134"/>
      </rPr>
      <t>蓄水池1座，配备潜水泵2台，多级离心泵2台；安装无塔供水系统2套，更换管道1998m，更换八珠塬机井水处理厂反渗透膜；新建控制井6座 (总投资383万元，已安排272万元，本次安排111万元）。</t>
    </r>
  </si>
  <si>
    <t>解决八珠塬村1186人、八珠乡街道1790人的饮水问题。</t>
  </si>
  <si>
    <t>农村饮水安全项目建设管理局</t>
  </si>
  <si>
    <t>解决县北7乡镇水量不足问题</t>
  </si>
  <si>
    <t>自来水公司</t>
  </si>
  <si>
    <t>环水发〔2020〕86号</t>
  </si>
  <si>
    <t>环县小南沟乡农村供水应急水源调蓄工程</t>
  </si>
  <si>
    <r>
      <rPr>
        <sz val="9"/>
        <rFont val="黑体"/>
        <charset val="134"/>
      </rPr>
      <t>新建2000m</t>
    </r>
    <r>
      <rPr>
        <sz val="9"/>
        <rFont val="宋体"/>
        <charset val="134"/>
      </rPr>
      <t>³</t>
    </r>
    <r>
      <rPr>
        <sz val="9"/>
        <rFont val="黑体"/>
        <charset val="134"/>
      </rPr>
      <t>钢筋混凝土调蓄水池2座，并配套附属工程(总投资395万元，本次安排200万元）。</t>
    </r>
  </si>
  <si>
    <t>解决了1个乡镇4个行政村12个自然组465户2077人饮水水量不足问题</t>
  </si>
  <si>
    <t>环县水务局</t>
  </si>
  <si>
    <t>蓄水池建设</t>
  </si>
  <si>
    <t>在二条俭刘渠组新建300方蓄水池1座</t>
  </si>
  <si>
    <t>解决刘渠组易地扶贫搬迁点群众饮水困难问题</t>
  </si>
  <si>
    <t>环水发〔2020〕43号</t>
  </si>
  <si>
    <t>环县净水厂更换加氯设备项目</t>
  </si>
  <si>
    <t>洪德等9个水厂</t>
  </si>
  <si>
    <t>更换9个水厂18套加氯设备。(总投资158.55万元，本次安排139.1万元）</t>
  </si>
  <si>
    <t>提升16个乡镇的水质问题</t>
  </si>
  <si>
    <t>木钵镇刘家塬韩塬泵站工程</t>
  </si>
  <si>
    <t>在刘家塬和韩塬蓄水池旁新建泵房2座，并配套安装自动化控制系统，其中刘家塬泵站安装离心泵4台，更换50KVA变压器1台；韩塬安装离心泵6台，更换63KVA变压器1台(总投资221.99万元，已安排175.62万元，本次安排15万元）。</t>
  </si>
  <si>
    <t>解134户贫困户524人的安全饮水问题</t>
  </si>
  <si>
    <t>环县南湫乡农村饮水调蓄水池工程</t>
  </si>
  <si>
    <r>
      <rPr>
        <sz val="9"/>
        <rFont val="黑体"/>
        <charset val="134"/>
      </rPr>
      <t>新建4000m</t>
    </r>
    <r>
      <rPr>
        <sz val="9"/>
        <rFont val="宋体"/>
        <charset val="134"/>
      </rPr>
      <t>³</t>
    </r>
    <r>
      <rPr>
        <sz val="9"/>
        <rFont val="黑体"/>
        <charset val="134"/>
      </rPr>
      <t>蓄水池1座，闸阀井、泄水井各1座，铺设HDPE100级160PE输水管道30m，HDPE100级200PE泄水管20m，修建水池安全防护围栏140m(总投资264.33万元，已安排207.32万元，本次安排19万元）。</t>
    </r>
  </si>
  <si>
    <t>解决432户贫困户1871人用水量不足问题</t>
  </si>
  <si>
    <t>环县洪德镇农村饮水调蓄水池工程</t>
  </si>
  <si>
    <r>
      <rPr>
        <sz val="9"/>
        <rFont val="黑体"/>
        <charset val="134"/>
      </rPr>
      <t>修建10000m</t>
    </r>
    <r>
      <rPr>
        <sz val="9"/>
        <rFont val="宋体"/>
        <charset val="134"/>
      </rPr>
      <t>³</t>
    </r>
    <r>
      <rPr>
        <sz val="9"/>
        <rFont val="黑体"/>
        <charset val="134"/>
      </rPr>
      <t>矩形调蓄水池1座，安全防护围栏210m，水池观测设施1处，C25排水渠230m，M7.5砂浆砌砖围墙180m，闸阀井3座，安装铁艺大门1副，镇墩3座，安装太阳能路灯8个，配套安装自动化控制1套(总投资678.81万元，已安排522万元，本次安排55万元）。</t>
    </r>
  </si>
  <si>
    <t>解决1617户贫困户7225人用水量不足问题</t>
  </si>
  <si>
    <t>环县毛井镇农村饮水调蓄水池工程</t>
  </si>
  <si>
    <t>新建5000m3矩形蓄水池1座，闸阀井、泄水井各1座，铺设HDPE100级160PE输水管道50m，HDPE100级200PE泄水管40m，修建水池安全防护围栏160m(总投资350.08万元，已安排275万元，本次安排27万元）。</t>
  </si>
  <si>
    <t>解决411户贫困户1815人用水量不足问题</t>
  </si>
  <si>
    <t>机井及淡化设备供水维修工程</t>
  </si>
  <si>
    <t>木钵等13个乡镇</t>
  </si>
  <si>
    <t>对木钵，八珠，合道，南湫，天池，曲子，车道，樊家川，芦家湾，山城，演武，罗山，小南沟等13个乡镇44处机井淡化设备，深井泵，院坪等进行维修改造 (总投资233.91万元，本次安排216.61万元）。</t>
  </si>
  <si>
    <t>解决600户贫困户1800人饮水问题</t>
  </si>
  <si>
    <t>第一批整合</t>
  </si>
  <si>
    <t>农村饮水
蓄水池工程</t>
  </si>
  <si>
    <t>小南沟等4个乡镇</t>
  </si>
  <si>
    <r>
      <rPr>
        <sz val="9"/>
        <rFont val="黑体"/>
        <charset val="134"/>
      </rPr>
      <t>在小南沟，虎洞，芦家湾，耿湾4个乡镇新建300m</t>
    </r>
    <r>
      <rPr>
        <sz val="9"/>
        <rFont val="宋体"/>
        <charset val="134"/>
      </rPr>
      <t>³</t>
    </r>
    <r>
      <rPr>
        <sz val="9"/>
        <rFont val="黑体"/>
        <charset val="134"/>
      </rPr>
      <t>蓄水池5座，闸阀井11座，埋设无缝钢管230m，供水管线1483m，维修管道管310m，Dg76无缝镀锌钢管20m (总投资122.46万元，已安排116万元，本次安排6.46万元）。</t>
    </r>
  </si>
  <si>
    <t>解决513户贫困户2052人饮水问题</t>
  </si>
  <si>
    <t>农村饮水加压泵站工程</t>
  </si>
  <si>
    <t>马坊塬，龚淌，唐塬3村新建闸阀井3座，DN63闸阀3只；新建管道泵安装井3座，配套DN90闸阀6只，配备变频泵各2台，各配套电缆线20m；管道穿越公路1处，配套DN63PE管15m；新建配电房2间，2台30KVA变压器，架设10KVA高压线路500m，低压线路600m，安装配电柜2面，10KVA高压计量箱2套(总投资61.15万元，已安排48.76万元，本次安排12.39万元）。</t>
  </si>
  <si>
    <t>解决214户贫困户850人供水水压、水量不足的问题</t>
  </si>
  <si>
    <t>环县三年脱贫攻坚农村饮水安全巩固提升项目管道延伸工程</t>
  </si>
  <si>
    <t>2018.10
-
2020.06</t>
  </si>
  <si>
    <t>秦团庄等9个乡镇</t>
  </si>
  <si>
    <r>
      <rPr>
        <sz val="9"/>
        <rFont val="黑体"/>
        <charset val="134"/>
      </rPr>
      <t>新建2000m</t>
    </r>
    <r>
      <rPr>
        <sz val="9"/>
        <rFont val="宋体"/>
        <charset val="134"/>
      </rPr>
      <t>³</t>
    </r>
    <r>
      <rPr>
        <sz val="9"/>
        <rFont val="黑体"/>
        <charset val="134"/>
      </rPr>
      <t>高位蓄水池1座，1000m</t>
    </r>
    <r>
      <rPr>
        <sz val="9"/>
        <rFont val="宋体"/>
        <charset val="134"/>
      </rPr>
      <t>³</t>
    </r>
    <r>
      <rPr>
        <sz val="9"/>
        <rFont val="黑体"/>
        <charset val="134"/>
      </rPr>
      <t>高位蓄水池1座，300m</t>
    </r>
    <r>
      <rPr>
        <sz val="9"/>
        <rFont val="宋体"/>
        <charset val="134"/>
      </rPr>
      <t>³</t>
    </r>
    <r>
      <rPr>
        <sz val="9"/>
        <rFont val="黑体"/>
        <charset val="134"/>
      </rPr>
      <t>高位蓄水池4座，200m</t>
    </r>
    <r>
      <rPr>
        <sz val="9"/>
        <rFont val="宋体"/>
        <charset val="134"/>
      </rPr>
      <t>³</t>
    </r>
    <r>
      <rPr>
        <sz val="9"/>
        <rFont val="黑体"/>
        <charset val="134"/>
      </rPr>
      <t>高位蓄水池1座，150m</t>
    </r>
    <r>
      <rPr>
        <sz val="9"/>
        <rFont val="宋体"/>
        <charset val="134"/>
      </rPr>
      <t>³</t>
    </r>
    <r>
      <rPr>
        <sz val="9"/>
        <rFont val="黑体"/>
        <charset val="134"/>
      </rPr>
      <t>高位蓄水池12座，100m</t>
    </r>
    <r>
      <rPr>
        <sz val="9"/>
        <rFont val="宋体"/>
        <charset val="134"/>
      </rPr>
      <t>³</t>
    </r>
    <r>
      <rPr>
        <sz val="9"/>
        <rFont val="黑体"/>
        <charset val="134"/>
      </rPr>
      <t>高位蓄水池2座，50m</t>
    </r>
    <r>
      <rPr>
        <sz val="9"/>
        <rFont val="宋体"/>
        <charset val="134"/>
      </rPr>
      <t>³</t>
    </r>
    <r>
      <rPr>
        <sz val="9"/>
        <rFont val="黑体"/>
        <charset val="134"/>
      </rPr>
      <t>高位蓄水池1座，150m</t>
    </r>
    <r>
      <rPr>
        <sz val="9"/>
        <rFont val="宋体"/>
        <charset val="134"/>
      </rPr>
      <t>³</t>
    </r>
    <r>
      <rPr>
        <sz val="9"/>
        <rFont val="黑体"/>
        <charset val="134"/>
      </rPr>
      <t>供水池12座，50m</t>
    </r>
    <r>
      <rPr>
        <sz val="9"/>
        <rFont val="宋体"/>
        <charset val="134"/>
      </rPr>
      <t>³</t>
    </r>
    <r>
      <rPr>
        <sz val="9"/>
        <rFont val="黑体"/>
        <charset val="134"/>
      </rPr>
      <t>供水池1座，50m</t>
    </r>
    <r>
      <rPr>
        <sz val="9"/>
        <rFont val="宋体"/>
        <charset val="134"/>
      </rPr>
      <t>³</t>
    </r>
    <r>
      <rPr>
        <sz val="9"/>
        <rFont val="黑体"/>
        <charset val="134"/>
      </rPr>
      <t>取水前池2座，10m3减压池8座，闸阀井224座，埋设各类输水管道181.76km，修建12m2配电房23间，架设低压线路5.7km，安装配电柜22面，潜水泵22台，自动化控制系统14套(总投资1965.93万元，已安排1688.8万元，本次安排105万元）。</t>
    </r>
  </si>
  <si>
    <t>解决10个行政村460户贫困户2033人饮水水量不足的问题</t>
  </si>
  <si>
    <t>机井淡化设备及维修工程</t>
  </si>
  <si>
    <t>八珠等4个乡镇</t>
  </si>
  <si>
    <t>八珠苟塬村安装淡化设备两套，维修院坪，屋顶；对罗山川乡大树塬安置点地沟内供水管线进行保温处理，对南湫乡应急抗旱水源工程进行维修，对环城镇十八里四沟门等四处安置点进行入户。</t>
  </si>
  <si>
    <t>解决100户贫困户330人饮水问题</t>
  </si>
  <si>
    <t>环城镇十八里村供水工程改造项目</t>
  </si>
  <si>
    <t>环城镇
十八里村</t>
  </si>
  <si>
    <r>
      <rPr>
        <sz val="9"/>
        <rFont val="黑体"/>
        <charset val="134"/>
      </rPr>
      <t>安装自动化上水设备4套，新建150m</t>
    </r>
    <r>
      <rPr>
        <sz val="9"/>
        <rFont val="宋体"/>
        <charset val="134"/>
      </rPr>
      <t>³</t>
    </r>
    <r>
      <rPr>
        <sz val="9"/>
        <rFont val="黑体"/>
        <charset val="134"/>
      </rPr>
      <t>高位蓄水池4座，50m</t>
    </r>
    <r>
      <rPr>
        <sz val="9"/>
        <rFont val="宋体"/>
        <charset val="134"/>
      </rPr>
      <t>³</t>
    </r>
    <r>
      <rPr>
        <sz val="9"/>
        <rFont val="黑体"/>
        <charset val="134"/>
      </rPr>
      <t>蓄水池3座，12㎡配电房3间，闸阀井12座，蓄水池围栏268m，埋设各类输水管道9.2km，安装潜水泵4台，配电柜4面，配套6/1KV铜质聚氯乙烯电缆900m，管道穿路3处，架设高压线路0.81km(总投资198.46万元，已安排139.4万元，本次安排48.98万元）。</t>
    </r>
  </si>
  <si>
    <t>解决环城镇十八里村四沟门、黄场子、鲁家寨4个组850人的饮水问题</t>
  </si>
  <si>
    <t>八珠乡念塬机井供水工程</t>
  </si>
  <si>
    <t>八珠乡
苟塬村</t>
  </si>
  <si>
    <r>
      <rPr>
        <sz val="9"/>
        <rFont val="黑体"/>
        <charset val="134"/>
      </rPr>
      <t>新建管理站1处，新建650m深机井1眼，安装潜水泵1台，配套上水钢管450m，电缆线450m；新建100m</t>
    </r>
    <r>
      <rPr>
        <sz val="9"/>
        <rFont val="宋体"/>
        <charset val="134"/>
      </rPr>
      <t>³</t>
    </r>
    <r>
      <rPr>
        <sz val="9"/>
        <rFont val="黑体"/>
        <charset val="134"/>
      </rPr>
      <t>沉淀池1座，新建闸阀井22座，安装变频加压泵系统1套，敷设管道6.8km，更换水表300套，配套DN32闸阀45个；新建配电房1间，安装50KVA的变压器1台，架设10KVA高压线路200m，低压线路100m，安装配电柜1面，安装变频控制柜1面，10KVA高压计量箱1套(总投资174.51万元，已安排125.5万元，本次安排32.26万元）。</t>
    </r>
  </si>
  <si>
    <t>解决200户贫困户850人的饮水问题</t>
  </si>
  <si>
    <t>机井供水工程（樊家川闫塬机井）</t>
  </si>
  <si>
    <t>新打600米机井1眼，配套潜水泵两台；修建200立方米蓄水池1座，配电管理房1间，铺设管道12.418KM；安装50KVA变压器1台，高压线400m，低压线200m,闸阀井29座(总投资177.8万元，已安排127.8万元，本次安排50万元）</t>
  </si>
  <si>
    <t>解决321户贫困户1224人的饮水问题</t>
  </si>
  <si>
    <t>深度贫困村蓄水池工程</t>
  </si>
  <si>
    <t>2018.06
-
2020.06</t>
  </si>
  <si>
    <t>木钵、天池2个乡镇</t>
  </si>
  <si>
    <r>
      <rPr>
        <sz val="9"/>
        <rFont val="黑体"/>
        <charset val="134"/>
      </rPr>
      <t>新建150m</t>
    </r>
    <r>
      <rPr>
        <sz val="9"/>
        <rFont val="宋体"/>
        <charset val="134"/>
      </rPr>
      <t>³</t>
    </r>
    <r>
      <rPr>
        <sz val="9"/>
        <rFont val="黑体"/>
        <charset val="134"/>
      </rPr>
      <t>蓄水池3座，每处配套500㎡集流场1处，其中：木钵镇罗家沟村1座，天池乡曹李川村1座，碾盘岭村1座。</t>
    </r>
  </si>
  <si>
    <t>解决54户贫困户243人饮水水量不足、供水保证率不高的问题</t>
  </si>
  <si>
    <t>小型集中工程维修改造项目</t>
  </si>
  <si>
    <t>合道等
7个乡镇</t>
  </si>
  <si>
    <t>合道，木钵，车道，环城，甜水，曲子，天池等7乡镇机井，沟道水等小型集中工程维修改造 (总投资170.89万元，已安排81.3万元，本次安排89.59万元）。</t>
  </si>
  <si>
    <t>解决580户贫困户2240人的饮水问题</t>
  </si>
  <si>
    <t>在刘家塬和韩塬蓄水池旁新建泵房2座，并配套安装自动化控制系统，其中刘家塬泵站安装离心泵4台，更换50KVA变压器1台；韩塬安装离心泵6台，更换63KVA变压器1台(总投资195.13万元，本次安排175.62万元）。</t>
  </si>
  <si>
    <r>
      <rPr>
        <sz val="9"/>
        <rFont val="黑体"/>
        <charset val="134"/>
      </rPr>
      <t>新建4000m</t>
    </r>
    <r>
      <rPr>
        <sz val="9"/>
        <rFont val="宋体"/>
        <charset val="134"/>
      </rPr>
      <t>³</t>
    </r>
    <r>
      <rPr>
        <sz val="9"/>
        <rFont val="黑体"/>
        <charset val="134"/>
      </rPr>
      <t>蓄水池1座，闸阀井，泄水井各1座，铺设HDPE100级160PE输水管道30m，HDPE100级200PE泄水管20m，修建水池安全防护围栏140m(总投资230.35万元，本次安排207.32万元）。</t>
    </r>
  </si>
  <si>
    <r>
      <rPr>
        <sz val="9"/>
        <rFont val="黑体"/>
        <charset val="134"/>
      </rPr>
      <t>新建10000m</t>
    </r>
    <r>
      <rPr>
        <sz val="9"/>
        <rFont val="宋体"/>
        <charset val="134"/>
      </rPr>
      <t>³</t>
    </r>
    <r>
      <rPr>
        <sz val="9"/>
        <rFont val="黑体"/>
        <charset val="134"/>
      </rPr>
      <t>矩形调蓄水池1座，安装安全防护围栏210m，水池观测设施1处，铁艺大门1副，太阳能路灯8个，自动化控制1套，建C25排水渠230m，M7.5砂浆砌砖围墙180m，闸阀井3座，镇墩3座(总投资579.99万元，本次安排522万元）。</t>
    </r>
  </si>
  <si>
    <r>
      <rPr>
        <sz val="9"/>
        <rFont val="黑体"/>
        <charset val="134"/>
      </rPr>
      <t>新建5000m</t>
    </r>
    <r>
      <rPr>
        <sz val="9"/>
        <rFont val="宋体"/>
        <charset val="134"/>
      </rPr>
      <t>³</t>
    </r>
    <r>
      <rPr>
        <sz val="9"/>
        <rFont val="黑体"/>
        <charset val="134"/>
      </rPr>
      <t>矩形蓄水池1座，闸阀井，泄水井各1座，铺设HDPE100级160PE输水管道50m，HDPE100级200PE泄水管40m，安装水池安全防护围栏160m(总投资305.8万元，本次安排275万元）。</t>
    </r>
  </si>
  <si>
    <t>环县农村饮水工程管线改造项目</t>
  </si>
  <si>
    <t>甜水，山城，耿湾，毛井，环城，车道，曲子，芦家湾，秦团庄9个乡镇冻管改造管线42.465km，其中降线处理18.75km，更换管道23.715km，新建闸阀井102座，镇墩14座(总投资329.18万元，本次安排296万元）。</t>
  </si>
  <si>
    <t>解决9个乡镇11个行政村251km输水管线冬季供水冻管的问题</t>
  </si>
  <si>
    <t>环县农村饮水五座泵站调蓄能力提升工程</t>
  </si>
  <si>
    <t>车道、甜水镇2个镇</t>
  </si>
  <si>
    <r>
      <rPr>
        <sz val="9"/>
        <rFont val="黑体"/>
        <charset val="134"/>
      </rPr>
      <t>新建200m</t>
    </r>
    <r>
      <rPr>
        <sz val="9"/>
        <rFont val="宋体"/>
        <charset val="134"/>
      </rPr>
      <t>³</t>
    </r>
    <r>
      <rPr>
        <sz val="9"/>
        <rFont val="黑体"/>
        <charset val="134"/>
      </rPr>
      <t>蓄水池2座，400m</t>
    </r>
    <r>
      <rPr>
        <sz val="9"/>
        <rFont val="宋体"/>
        <charset val="134"/>
      </rPr>
      <t>³</t>
    </r>
    <r>
      <rPr>
        <sz val="9"/>
        <rFont val="黑体"/>
        <charset val="134"/>
      </rPr>
      <t>蓄水池1座，500m</t>
    </r>
    <r>
      <rPr>
        <sz val="9"/>
        <rFont val="宋体"/>
        <charset val="134"/>
      </rPr>
      <t>³</t>
    </r>
    <r>
      <rPr>
        <sz val="9"/>
        <rFont val="黑体"/>
        <charset val="134"/>
      </rPr>
      <t>蓄水池2座，其中：甜水镇鲁掌村200m</t>
    </r>
    <r>
      <rPr>
        <sz val="9"/>
        <rFont val="宋体"/>
        <charset val="134"/>
      </rPr>
      <t>³</t>
    </r>
    <r>
      <rPr>
        <sz val="9"/>
        <rFont val="黑体"/>
        <charset val="134"/>
      </rPr>
      <t>蓄水池1座，赵掌村200m</t>
    </r>
    <r>
      <rPr>
        <sz val="9"/>
        <rFont val="宋体"/>
        <charset val="134"/>
      </rPr>
      <t>³</t>
    </r>
    <r>
      <rPr>
        <sz val="9"/>
        <rFont val="黑体"/>
        <charset val="134"/>
      </rPr>
      <t>蓄水池1座，狼儿滩400m</t>
    </r>
    <r>
      <rPr>
        <sz val="9"/>
        <rFont val="宋体"/>
        <charset val="134"/>
      </rPr>
      <t>³</t>
    </r>
    <r>
      <rPr>
        <sz val="9"/>
        <rFont val="黑体"/>
        <charset val="134"/>
      </rPr>
      <t>蓄水池1座，车道镇元峁村500m</t>
    </r>
    <r>
      <rPr>
        <sz val="9"/>
        <rFont val="宋体"/>
        <charset val="134"/>
      </rPr>
      <t>³</t>
    </r>
    <r>
      <rPr>
        <sz val="9"/>
        <rFont val="黑体"/>
        <charset val="134"/>
      </rPr>
      <t>蓄水池2座(总投资279万元，本次安排244.86万元）。</t>
    </r>
  </si>
  <si>
    <t>解决2023户贫困户8435人用水量不足问题</t>
  </si>
  <si>
    <r>
      <rPr>
        <sz val="9"/>
        <rFont val="黑体"/>
        <charset val="134"/>
      </rPr>
      <t>新建30万m</t>
    </r>
    <r>
      <rPr>
        <sz val="9"/>
        <rFont val="宋体"/>
        <charset val="134"/>
      </rPr>
      <t>³</t>
    </r>
    <r>
      <rPr>
        <sz val="9"/>
        <rFont val="黑体"/>
        <charset val="134"/>
      </rPr>
      <t>蓄水池1座，配套提升泵房及附属设施(总投资780万元，本次安排123万元）。</t>
    </r>
  </si>
  <si>
    <t>环县小南沟乡农村供水应急水源工程</t>
  </si>
  <si>
    <t>小南沟乡小南沟村</t>
  </si>
  <si>
    <r>
      <rPr>
        <sz val="9"/>
        <rFont val="黑体"/>
        <charset val="134"/>
      </rPr>
      <t>新建2000m</t>
    </r>
    <r>
      <rPr>
        <sz val="9"/>
        <rFont val="宋体"/>
        <charset val="134"/>
      </rPr>
      <t>³</t>
    </r>
    <r>
      <rPr>
        <sz val="9"/>
        <rFont val="黑体"/>
        <charset val="134"/>
      </rPr>
      <t>地下钢筋混凝土正方形蓄水池2座，边长为23.4m，深4.0m；安装水池安全防护围栏140m，围栏高度1.5m；埋设DN300PE上水管线600m，池子连接管道DN140PE 管线300m，新建闸阀井5座、管理站1座。配套安装自动化控制系统1套。（总投资396.79万元，已安排222.5万元，本次安排80万元）。</t>
    </r>
  </si>
  <si>
    <t>环水发〔2020〕187号</t>
  </si>
  <si>
    <t>维修改造20个乡镇130处机井供水点内部管理房、大门、院墙、院坪等；铺设部分管线及进行改线；更换管理房照明设备、窗帘等；安装取暖设施。（总投资944.07万元，已安排680万元，本次安排100万元）。</t>
  </si>
  <si>
    <t>解决15个乡镇112个行政村126个自然村在干早年份的饮水水源困难问题</t>
  </si>
  <si>
    <t>环县环城镇城东塬村供水工程改造项目</t>
  </si>
  <si>
    <t>环城镇
城东塬村</t>
  </si>
  <si>
    <t>新建上水管道1730m,采用无缝钢管。其中: dg159 钢管(壁厚8mm) 1350m, dg159钢管(壁厚6mm) 300m, dg108钢管(壁厚6mm) 50m, DN11OmmPE管( 1.6Mpa ) 50m。新建镇墩5座。修建1.8*1.8 圆形闸阀井3座。钢筋混凝土2*1.8*2矩形检查井1座。更换上水(YE2250-2) 卧式离心泵2台(1备1用)。维修更换供水管道2460m。其中: DN50mmPE1260m,DN40mmPE管566m,DN32mmPE管610m, DN25mmPE管24m,修建1.6*1.6圆形闸阀井1座。安装IRG65-160-4立式加压泵2台(1备1用)，安装配电控制柜1台。（总投资125.2万元，本次安排100万元）。</t>
  </si>
  <si>
    <t>解决360户群众供水高峰期水量、水压不足无法供水的问题</t>
  </si>
  <si>
    <t>环县农村水厂化验室购置水质化验设备项目</t>
  </si>
  <si>
    <t>8乡镇供水站</t>
  </si>
  <si>
    <t>购置化验设备（总投资120万元，本次安排100万元）</t>
  </si>
  <si>
    <t>化验农村自来水的水质</t>
  </si>
  <si>
    <t>环县农村饮水整改维修项目</t>
  </si>
  <si>
    <t>17乡镇</t>
  </si>
  <si>
    <r>
      <rPr>
        <sz val="9"/>
        <rFont val="黑体"/>
        <charset val="134"/>
      </rPr>
      <t>本工程主要解决17个供水站供水范围内的管线、闸阀井、水塔、农户配套设施存在的问题和隐患。主要建设内容为：演武供水站铺设管道90m,天池供水站铺设管道92m,甜水供水站铺设管道3168m,合道供水站清除淤泥507m</t>
    </r>
    <r>
      <rPr>
        <sz val="9"/>
        <rFont val="宋体"/>
        <charset val="134"/>
      </rPr>
      <t>³</t>
    </r>
    <r>
      <rPr>
        <sz val="9"/>
        <rFont val="黑体"/>
        <charset val="134"/>
      </rPr>
      <t>,八珠供水站铺设管道408m,</t>
    </r>
    <r>
      <rPr>
        <sz val="9"/>
        <rFont val="Arial"/>
        <charset val="134"/>
      </rPr>
      <t> </t>
    </r>
    <r>
      <rPr>
        <sz val="9"/>
        <rFont val="黑体"/>
        <charset val="134"/>
      </rPr>
      <t>樊家川供水站铺设管道421m,四合塬供水站铺设管道1163m,曲子供水站铺设管道1196m,山城供水站铺设管道5929m,环城供水站铺设管道7839m,耿湾供水站铺设管道2299m,</t>
    </r>
    <r>
      <rPr>
        <sz val="9"/>
        <rFont val="Arial"/>
        <charset val="134"/>
      </rPr>
      <t> </t>
    </r>
    <r>
      <rPr>
        <sz val="9"/>
        <rFont val="黑体"/>
        <charset val="134"/>
      </rPr>
      <t>罗山供水站铺设管道3235m,秦团庄供水站铺设管道1409m,虎洞供水站铺设管道10556m,木钵供水站铺设管道5692m,毛井供水站铺设管道4013m，洪德供水站铺设管道5672m。新建闸阀井共112座，安装C20砼预制井盖共55座，潜水泵9台，自吸泵4台并配套相关设施。（总投资766.53万元，本次安排468.5241万元）。</t>
    </r>
  </si>
  <si>
    <t>解决了17个乡镇95个行政村饮水问题</t>
  </si>
  <si>
    <t>环县农村供水入户软管改造项目</t>
  </si>
  <si>
    <t>环城镇等20个乡镇</t>
  </si>
  <si>
    <t>安装入户软管19293套。（总投资297.37万元，本次安排240万元）</t>
  </si>
  <si>
    <t>解决了20个乡镇133个行政村16585户71410人的冬季供水问题</t>
  </si>
  <si>
    <t>场窖、小电井工程合计</t>
  </si>
  <si>
    <t>17个乡镇</t>
  </si>
  <si>
    <t>建档立卡贫困户新建一场一窖432处，每处补助0.5万元，共补助216万元；新建集流场59处，每处补助0.2万元，共补助11.8万元；新建砖砌窖287眼，每处补助0.3万元，共补助86.1万元；新打小电井117眼，每眼补助0.4万元，共补助46.8万元。</t>
  </si>
  <si>
    <t>解决9个行政村49户贫困户223人的饮水问题</t>
  </si>
  <si>
    <t>场窖、小电井工程</t>
  </si>
  <si>
    <t>新建一场一窖11处、小电井8眼、集流场1处、砖砌窖29眼、其中：八珠原村一场一窖1处、砖砌窖4眼，白原村一场一窖1处、砖砌窖15眼，曹塬村一场一窖2处，苟塬村一场一窖1处、砖砌窖2眼，马莲掌村一场一窖3处、小电井3眼、集流场1处、砖砌窖2眼，湫坝沟村砖砌窖4眼，塔儿咀村砖砌窖1眼，瓦崾岘村一场一窖3处、砖砌窖1眼，杏树沟村小电井5眼。</t>
  </si>
  <si>
    <t>新建一场一窖6处、小电井19眼、其中：黄山村一场一窖2处，走马硷村一场一窖1处，路家塬村一场一窖3处、小电井3眼，佛岔村小电井6眼，黑泉河村小电井1眼，刘坪村小电井1眼，吴家塬村小电井3眼，杨家洼村小电井2眼，走马硷村小电井3眼。</t>
  </si>
  <si>
    <t>解决9个行政村25户贫困户99人的饮水问题</t>
  </si>
  <si>
    <t>新建一场一窖12处、集流场5处、砖砌窖2眼、其中：安掌村一场一窖2处、砖砌窖1眼，红台村一场一窖1处，刘园子村一场一窖3处，万安村一场一窖1处，魏洼村一场一窖2处、集流场3处，杨掌村一场一窖2处，元峁村一场一窖1处、集流场1处、砖砌窖1眼，吊渠村集流场1处。</t>
  </si>
  <si>
    <t>解决8个行政村19户贫困户83人的饮水问题</t>
  </si>
  <si>
    <t>新建一场一窖17处、小电井5眼、砖砌窖24眼、其中：郝集村一场一窖6处，长城村一场一窖1处，李崾岘村一场一窖3处、小电井1眼、砖砌窖2眼，马骏滩村一场一窖6处、小电井2眼、砖砌窖7眼，闫塬村一场一窖1处、砖砌窖1眼，慕家河村小电井2眼、砖砌窖9眼，樊家川村砖砌窖5眼。</t>
  </si>
  <si>
    <t>解决7个行政村46户贫困户214人的饮水问题</t>
  </si>
  <si>
    <t>新建一场一窖24处、集流场3处、砖砌窖29眼、其中：郜庄村一场一窖2处、砖砌窖1眼，韩老庄村一场一窖3处、集流场1处，黑城岔村一场一窖2处、砖砌窖3眼，潘掌村一场一窖2处，四合原村一场一窖1处，桃树掌村一场一窖4处、砖砌窖3眼，天桥村一场一窖2处、集流场1处、砖砌窖6眼，许掌村一场一窖2处，张台村一场一窖6处、集流场1处、砖砌窖2眼，耿河村砖砌窖14眼。</t>
  </si>
  <si>
    <t>解决10个行政村56户贫困户263人的饮水问题</t>
  </si>
  <si>
    <t>新建一场一窖15处、砖砌窖5眼、其中：大户塬村一场一窖1处，丁阳渠子村一场一窖2处，耿塬畔村一场一窖2处，洪德街村一场一窖2处，寇河村一场一窖2处、梁岔村一场一窖2处，私盐路村一场一窖1处，许旗村一场一窖1处，张崾岘村一场一窖2处，马塬村砖砌窖5眼。</t>
  </si>
  <si>
    <t>解决10个行政村20户贫困户88人的饮水问题</t>
  </si>
  <si>
    <t>新建一场一窖13处、小电井1眼、砖砌窖4眼、其中：北郭塬村一场一窖2处，马坊塬村一场一窖4处，漫塬村一场一窖1处，唐塬村一场一窖1处，张淌村一场一窖1处，赵小掌村一场一窖3处、砖砌窖4眼，冉旗寨村一场一窖1处，耿家沟村小电井1眼。</t>
  </si>
  <si>
    <t>解决8个行政村18户贫困户73人的饮水问题</t>
  </si>
  <si>
    <t>新建一场一窖28处、砖砌窖3眼、其中：大堡条村一场一窖1处，花儿掌村一场一窖3处、砖砌窖2眼，庙儿掌村一场一窖2处，盘龙村一场一窖22处，桃李湾村砖砌窖1眼。</t>
  </si>
  <si>
    <t>解决5个行政村31户贫困户151人的饮水问题</t>
  </si>
  <si>
    <t>新建一场一窖15处、集流场2处、其中：丁连掌村一场一窖2处，二条俭村一场一窖1处，高家洼村一场一窖1处，红土咀村一场一窖2处，黄寨柯村一场一窖1处、集流场1处，马趟村一场一窖1处，乔崾岘村一场一窖2处、集流场1处，杨东掌村一场一窖3处，山西掌村一场一窖2处。</t>
  </si>
  <si>
    <t>解决9个行政村17户贫困户75人的饮水问题</t>
  </si>
  <si>
    <t>新建一场一窖22处、集流场1处、砖砌窖3眼、其中：狼儿滩村一场一窖22处，高崾岘村集流场1处，张铁村砖砌窖3眼。</t>
  </si>
  <si>
    <t>解决3个行政村26户贫困户112人的饮水问题</t>
  </si>
  <si>
    <t>新建一场一窖18处、集流场2处、砖砌窖7眼、其中：白家掌村一场一窖3处，高楼塬村一场一窖1处、集流场1处、砖砌窖3眼，高寨村一场一窖1处、砖砌窖1眼，郭西掌村一场一窖1处，井儿岔村一场一窖1处、砖砌窖1眼，罗家沟村一场一窖1处，坪子塬村一场一窖8处、砖砌窖1眼，水坝滩村一场一窖1处、砖砌窖1眼，木钵街村一场一窖1处，关营村集流场1处。</t>
  </si>
  <si>
    <t>解决10个行政村27户贫困户142人的饮水问题</t>
  </si>
  <si>
    <t>新建一场一窖4处、砖砌窖9处、其中：贾塬村一场一窖3处、砖砌窖9处，南掌堡子村一场一窖1处。</t>
  </si>
  <si>
    <t>解决2个行政村13户贫困户54人的饮水问题</t>
  </si>
  <si>
    <t>新建一场一窖10处、小电井1眼、集流场1处、砖砌窖8眼、其中：董家塬村砖砌窖1眼，金村寺村一场一窖1处，金盆掌村一场一窖1处，刘旗村小电井1眼，马家河村一场一窖2处，孟家寨村一场一窖1处，宋家塬村砖砌窖1眼，五里桥村一场一窖1处，西沟村砖砌窖2眼，小庄子村一场一窖1处、砖砌窖1眼，许家塬村一场一窖3处、砖砌窖1眼，油坊塬村集流场1处、砖砌窖2眼。</t>
  </si>
  <si>
    <t>解决12个行政村20户贫困户71人的饮水问题</t>
  </si>
  <si>
    <t>新建一场一窖14处、集流场2处、砖砌窖8眼、其中：半个城一场一窖1处、砖砌窖1眼，常兆台村一场一窖2处，高庙湾村一场一窖2处、集流场1处、砖砌窖3眼，贾驿村一场一窖1处，金庄塬村一场一窖1处，刘解掌村一场一窖1处，砂井子村一场一窖3处，魏家河村一场一窖1处，张大掌村一场一窖1处、砖砌窖2眼，张家湾村一场一窖1处、集流场1处、砖砌窖2眼。</t>
  </si>
  <si>
    <t>解决10个行政村24户贫困户98人的饮水问题</t>
  </si>
  <si>
    <t>新建一场一窖7处、砖砌窖2眼、其中：八里铺村一场一窖1处，冯家沟村一场一窖2处，郝掌村一场一窖1处，山城堡村一场一窖1处，王山口子村一场一窖1处，寨柯村一场一窖1处，谢庄村砖砌窖2眼。</t>
  </si>
  <si>
    <t>解决7个行政村9户贫困户31人的饮水问题</t>
  </si>
  <si>
    <t>新建一场一窖8处、集流场3处、砖砌窖5眼、其中：丁寨柯村一场一窖2处，粉子山村一场一窖2处、集流场3处、砖砌窖4眼，李塬村一场一窖1处，汪天子村一场一窖2处，小南沟村一场一窖1处，李上山村砖砌窖1眼。</t>
  </si>
  <si>
    <t>解决6个行政村16户77人的饮水问题</t>
  </si>
  <si>
    <t>新建一场一窖6处、集流场3处、其中：大树塬村一场一窖1处，龙柏山村一场一窖2处、集流场1处，山水湾村一场一窖2处，西阳洼村一场一窖1处，陈渠子村集流场2处。</t>
  </si>
  <si>
    <t>解决5个行政村9户贫困户43人的饮水问题</t>
  </si>
  <si>
    <t>新建一场一窖2处、小电井3眼、集流场1处，砖砌窖1眼，其中：曹塬村一场一窖1处，塔儿咀村集流场1处、小电井2眼，湫坝沟村小电井1眼、砖砌窖1眼，白塬村一场一窖1处。</t>
  </si>
  <si>
    <t>解决4个行政村7户贫困户30人的饮水问题</t>
  </si>
  <si>
    <t>新建一场一窖2处，小电井14眼，其中：路家塬村小电井2眼，佛岔村一场一窖1处、小电井4眼，黄山村一场一窖1处，曳郭咀村小电井4眼，杨家洼小电井4眼。</t>
  </si>
  <si>
    <t>解决5个行政村16户贫困户53人的饮水问题</t>
  </si>
  <si>
    <t>新建一场一窖5处、砖砌窖3眼，其中：安掌村一场一窖1处、砖砌窖3眼，代掌村一场一窖1处，刘园子村一场一窖3处。</t>
  </si>
  <si>
    <t>解决3个行政村8户贫困户20人的饮水问题</t>
  </si>
  <si>
    <t>新建一场一窖7处，其中：樊家川村一场一窖2处，马驿沟村一场一窖2处，郝集村一场一窖2处，李崾岘村一场一窖1处。</t>
  </si>
  <si>
    <t>解决4个行政村7户贫困户29人的饮水问题</t>
  </si>
  <si>
    <t>新建一场一窖1处、集流场1处、砖砌窖10眼，其中：郜庄村集流场1处，潘掌村砖砌窖1眼，黑城岔村砖砌窖1眼，耿河村一场一窖1处、砖砌窖4眼，桃树掌村砖砌窖2眼，天桥村砖砌窖2眼。</t>
  </si>
  <si>
    <t>解决6个行政村12户贫困户55人的饮水问题</t>
  </si>
  <si>
    <t>新建一场一窖7处，集流场1处、砖砌窖15眼，其中：耿塬畔村一场一窖2处、集流场1处、砖砌窖1眼，梁岔村砖砌窖1眼，马塬村砖砌窖11眼，私盐路村一场一窖1处，苏长沟村一场一窖1处，肖关村一场一窖1处，新集子村一场一窖1处，张崾岘村一场一窖1处、砖砌窖2眼。</t>
  </si>
  <si>
    <t>解决8个行政村23户贫困户110人的饮水问题</t>
  </si>
  <si>
    <t>新建一场一窖8处、小电井1眼、砖砌窖8眼，其中：高龚塬村一场一窖1处，白草塬村一场一窖1处，北郭塬村砖砌窖1眼，宁老庄村一场一窖2处、砖砌窖1眼，杨庙掌一场一窖1处，张滩滩村一场一窖1处，张淌村小电井1眼，赵小掌村一场一窖2处、砖砌窖6眼。</t>
  </si>
  <si>
    <t>解决7个行政村17户贫困户81人的饮水问题</t>
  </si>
  <si>
    <t>新建一场一窖2处，其中：庙儿掌村一场一窖1处，小堡条村一场一窖1处。</t>
  </si>
  <si>
    <t>解决2个行政村2户贫困户11人的饮水问题</t>
  </si>
  <si>
    <t>新建一场一窖2处、砖砌窖3眼，其中：龙柏山村砖砌窖1眼，兰家掌村砖砌窖1眼，大树塬村一场一窖2处，光明村砖砌窖1眼。</t>
  </si>
  <si>
    <t>解决4个行政村5户贫困户25人的饮水问题</t>
  </si>
  <si>
    <t>新建砖砌窖3眼，其中：坪子塬村砖砌窖2眼，白家掌村砖砌窖1眼。</t>
  </si>
  <si>
    <t>解决2个行政村3户贫困户13人的饮水问题</t>
  </si>
  <si>
    <t>新建砖砌窖5眼，其中：贾塬村砖砌窖5眼。</t>
  </si>
  <si>
    <t>解决1个行政村5户贫困户23人的饮水问题</t>
  </si>
  <si>
    <t>新建一场一窖1处、小电井1眼，其中：金盆掌村一场一窖1处，许家塬村小电井1眼。</t>
  </si>
  <si>
    <t>解决2个行政村2户贫困户6人的饮水问题</t>
  </si>
  <si>
    <t>新建一场一窖3处、砖砌窖2眼，其中：常兆台村砖砌窖1眼，半个城村一场一窖3处，张大掌村砖砌窖1眼。</t>
  </si>
  <si>
    <t>解决3个行政村5户贫困户27人的饮水问题</t>
  </si>
  <si>
    <t>新建小电井4眼，其中：四合掌村小电井1眼，殷屈河村小电井1眼，潘老庄村小电井2眼。</t>
  </si>
  <si>
    <t>解决3个行政村4户贫困户13人的饮水问题</t>
  </si>
  <si>
    <t>新建一场一窖3处、砖砌窖2眼，其中：杨胡套子村砖砌窖1眼，李上山村一场一窖2处，小南沟村一场一窖1处，连川村砖砌窖1眼。</t>
  </si>
  <si>
    <t>解决4个行政村5户17人的饮水问题</t>
  </si>
  <si>
    <t>新建一场一窖2处，其中：二条俭村一场一窖1处，乔崾岘村一场一窖1处。</t>
  </si>
  <si>
    <t>解决2个行政村2户贫困户7人的饮水问题</t>
  </si>
  <si>
    <t>新建一场一窖24处、小电井7眼、集流场3处、砖砌窖23眼，其中：常崾岘村一场一窖3处、砖砌窖2眼，陈旗塬村一场一窖4处、集流场1处、砖砌窖1眼，大路洼村一场一窖3处，红崖洼村一场一窖1处，梁坪村集流场1处、砖砌窖2眼，尚西坪村小电井1眼、砖砌窖2眼，沈家岭村小电井2眼、砖砌窖2眼，唐台子村一场一窖3处、小电井1眼，陶洼子村一场一窖1处，瓦天沟村一场一窖4处、砖砌窖1眼，杨坪沟村砖砌窖1眼，寨子坪村小电井1眼、砖砌窖5眼，赵家塬村一场一窖4处、砖砌窖1眼，赵台村一场一窖1处、小电井1眼、砖砌窖4眼，朱家塬村小电井1眼、集流场1处、砖砌窖2眼。</t>
  </si>
  <si>
    <t>解决15个行政村57户贫困户260人的饮水问题</t>
  </si>
  <si>
    <t>新建集流场1处、砖砌窖1眼，其中：冯家沟村集流场1处，谢庄村砖砌窖1眼。</t>
  </si>
  <si>
    <t>新建一场一窖2处、小电井12眼、集流场1处，砖砌窖16眼，其中：杏树沟村砖砌窖1眼，塔儿咀村集流场1处、小电井3眼，瓦崾岘村砖砌窖1眼，马莲掌村一场一窖2处、小电井9眼、砖砌窖12眼，湫坝沟村砖砌窖1眼，白塬村砖砌窖1眼。</t>
  </si>
  <si>
    <t>解决6个行政村31户128人的饮水问题</t>
  </si>
  <si>
    <t>环脱贫领办发[2020]54号</t>
  </si>
  <si>
    <t>新建一场一窖1处、砖砌窖1眼，其中：潘掌村一场一窖1处，桃树掌村砖砌窖1眼。</t>
  </si>
  <si>
    <t>解决2个行政村2户7人的饮水问题</t>
  </si>
  <si>
    <t>新建一场一窖5处，集流场1处、砖砌窖11眼，其中：丁阳渠子村一场一窖1处、砖砌窖2眼，马塬村集流场1处、砖砌窖4眼，肖关村砖砌窖2处，苗河村一场一窖1处，梁岔村一场一窖1处、砖砌窖1眼，李塬村一场一窖1处，李达掌村一场一窖1处，苏长沟村砖砌窖1眼，张崾岘村砖砌窖1眼。</t>
  </si>
  <si>
    <t>解决9个行政村17户86人的饮水问题</t>
  </si>
  <si>
    <t>新建砖砌窖1眼，其中：杨庙掌砖砌窖1眼。</t>
  </si>
  <si>
    <t>解决1个行政村1户4人的饮水问题</t>
  </si>
  <si>
    <t>新建砖砌窖1眼（宋掌村）</t>
  </si>
  <si>
    <t>解决1个行政村1户6人的饮水问题</t>
  </si>
  <si>
    <t>新建一场一窖1处、砖砌窖1眼（贾塬村)。</t>
  </si>
  <si>
    <t>解决1个行政村2户5人的饮水问题</t>
  </si>
  <si>
    <t>新建一场一窖1处、砖砌窖1眼，其中：小庄子村一场一窖1处，许家塬村砖砌窖1眼。</t>
  </si>
  <si>
    <t>解决2个行政村2户5人的饮水问题</t>
  </si>
  <si>
    <t>新建一场一窖15处、小电井6眼、集流场5处、砖砌窖1眼，其中：天池村小电井1眼，张邓塬村一场一窖1处，殷屈河村一场一窖2处，苏北岔村集流场1处，潘老庄村小电井1眼、砖砌窖1眼，碾盘岭村小电井1眼，吴城子村小电井1眼，井渠淌村一场一窖12处、小电井2眼，四合掌村集流场4处。</t>
  </si>
  <si>
    <t>解决9个行政村27户128人的饮水问题</t>
  </si>
  <si>
    <t>新建一场一窖1处（燕麦掌村）</t>
  </si>
  <si>
    <t>解决1个行政村1户2人的饮水问题</t>
  </si>
  <si>
    <t>新建一场一窖1处、砖砌窖2眼，其中：张家湾村一场一窖1处，魏家河村砖砌窖1眼，刘解掌村砖砌窖1眼。</t>
  </si>
  <si>
    <t>解决3个行政村3户14人的饮水问题</t>
  </si>
  <si>
    <t>新建一场一窖10处、集流场3处，其中：二条俭村一场一窖1处、集流场1处，山西掌村一场一窖2处、杨东掌村一场一窖2处，乔崾岘村一场一窖1处，黄寨柯村一场一窖1处、集流场1处，丁连掌村一场一窖1处，红土咀村一场一窖2处，高家洼村集流场1处。</t>
  </si>
  <si>
    <t>解决8个行政村13户55人的饮水问题</t>
  </si>
  <si>
    <t>新建一场一窖1处、集流场1处，其中：郝庄村一场一窖1处，谢庄村集流场1处。</t>
  </si>
  <si>
    <t>新建一场一窖2处、砖砌窖1眼、小电井12眼，其中：佛岔村小电井5眼，黄山村一场一窖1处、砖砌窖1眼，刘坪村一场一窖1处，杨家洼村小电井2眼，走马硷村小电井5眼。</t>
  </si>
  <si>
    <t>解决5个行政村15户贫困户61人的饮水问题</t>
  </si>
  <si>
    <t>新建一场一窖12处、集流场6处、砖砌窖19眼，其中：陈掌村一场一窖1处，代掌村一场一窖1处，刘园子村一场一窖6处、集流场1处、砖砌窖19眼，魏洼村一场一窖1处、集流场3处，杨掌村一场一窖1处，元峁村一场一窖2处、集流场2处。</t>
  </si>
  <si>
    <t>解决6个行政村37户贫困户143人的饮水问题</t>
  </si>
  <si>
    <t>新建一场一窖5处，其中：马驿沟村1处，郝集村1处，马骏滩村3处。</t>
  </si>
  <si>
    <t>解决3个行政村5户贫困户18人的饮水问题</t>
  </si>
  <si>
    <t>新建一场一窖16处、集流场4处、砖砌窖10眼，其中：韩老庄村一场一窖3处，集流场1处，黑城岔村一场一窖2处、砖砌窖1眼，四合原村一场一窖2处，天桥村一场一窖5处、集流场1处、砖砌窖4眼，许掌村一场一窖2处、砖砌窖1眼，张台村一场一窖2处、集流场2处、砖砌窖4眼。</t>
  </si>
  <si>
    <t>解决6个行政村30户贫困户140人的饮水问题</t>
  </si>
  <si>
    <t>新建一场一窖34处、集流场1处、小电井5眼，其中：常崾岘村一场一窖1处，陈旗塬村一场一窖27处，大路洼村一场一窖1处，合坪村一场一窖1处，尚西坪村小电井1眼；唐台子村小电井1眼；瓦天沟村小电井2眼；辛坪村小电井1眼；杨坪沟村一场一窖1处，赵塬村一场一窖2处，朱家塬村一场一窖1处、集流场1处。</t>
  </si>
  <si>
    <t>解决11个行政村40户贫困户190人的饮水问题</t>
  </si>
  <si>
    <t>新建一场一窖3处、集流场2处，其中：李达掌村一场一窖1处，洪德街村一场一窖1处，丁阳渠子村一场一窖1处，许旗村集流场1处，肖关村集流场1处。</t>
  </si>
  <si>
    <t>解决5个行政村5户贫困户23人的饮水问题</t>
  </si>
  <si>
    <t>新建一场一窖1处、小电井1眼，其中：耿家沟小电井1眼，漫塬村一场一窖1处。</t>
  </si>
  <si>
    <t>新建一场一窖1处、集流场1处，其中：庙儿掌村一场一窖1处，盘龙村集流场1处。</t>
  </si>
  <si>
    <t>解决2个行政村2户贫困户9人的饮水问题</t>
  </si>
  <si>
    <t>新建一场一窖1处、集流场1处（山西掌村）</t>
  </si>
  <si>
    <t>解决1个行政村2户贫困户7人的饮水问题</t>
  </si>
  <si>
    <t>新建一场一窖1处、砖砌窖1眼，其中：坪子塬村一场一窖1处，水坝滩村砖砌窖1眼。</t>
  </si>
  <si>
    <t>解决2个行政村2户贫困户10人的饮水问题</t>
  </si>
  <si>
    <t>新建一场一窖1处（南掌堡子村）</t>
  </si>
  <si>
    <t>解决1个行政村1户贫困户6人的饮水问题</t>
  </si>
  <si>
    <t>新建一场一窖4处、砖砌窖1眼、小电井2眼，其中：董家塬一场一窖1处，五里桥村一场一窖1处，宋家塬村砖砌窖1眼，许家塬村一场一窖2处，小电井2眼。</t>
  </si>
  <si>
    <t>解决4个行政村7户贫困户24人的饮水问题</t>
  </si>
  <si>
    <t>新建一场一窖3处，其中：山城堡村1处，寨柯村2处。</t>
  </si>
  <si>
    <t>解决2个行政村3户贫困户7人的饮水问题</t>
  </si>
  <si>
    <t>新建一场一窖5处、砖砌窖2眼、小电井13眼，其中：曹李川村小电井1眼，老庄湾村小电井3眼，碾盘岭村一场一窖1处、小电井3眼，四合掌村小电井2眼，苏北岔村小电井1眼，喜家坪村小电井3眼，张邓塬村一场一窖4处、砖砌窖2眼。</t>
  </si>
  <si>
    <t>解决7个行政村20户贫困户76人的饮水问题</t>
  </si>
  <si>
    <t>新建一场一窖6处、集流场3处，其中：丁寨柯村一场一窖2处，粉子山村集流场1处，李塬村一场一窖1处，连川村集流场1处，汪天子村一场一窖1处，小南沟村集流场1处，燕麦掌村一场一窖2处。</t>
  </si>
  <si>
    <t>解决7个行政村9户贫困户43人的饮水问题</t>
  </si>
  <si>
    <t>新建砖砌窖4眼、小电井2眼，其中：马连掌村小电井2眼，湫坝沟村砖砌窖1眼，瓦崾岘村砖砌窖3眼。</t>
  </si>
  <si>
    <t>解决3个行政村6户贫困户25人的饮水问题</t>
  </si>
  <si>
    <t>兜底户
场窖工程</t>
  </si>
  <si>
    <t>建档立卡贫困户新建一场一窖127处，每处补助1.1万元，共补助139.2万元（有1户已享受补助0.5万元）；集流场12处，每处补助0.4万元，共补助4.8万元；砖砌窖5处，每处补助0.7万元，共补助3.5万元</t>
  </si>
  <si>
    <t>解决15个乡镇71个行政村144户442人的安全饮水问题</t>
  </si>
  <si>
    <t>新建一场一窖6处、集流场2处、砖砌窖3处，其中：马莲掌村一场一窖4处、集流场1处、砖砌窖1处，冯家湾村集流场1处，白塬村一场一窖2处，八珠塬村砖砌窖2处。</t>
  </si>
  <si>
    <t>解决11户贫困户28人的安全饮水问题</t>
  </si>
  <si>
    <t>新建一场一窖9处，其中：安掌村4处，元峁村2处，三角城村1处，樱桃掌村1处，代掌村1处。</t>
  </si>
  <si>
    <t>解决9户贫困户26人的安全饮水问题</t>
  </si>
  <si>
    <t>新建一场一窖6处、集流场1处，其中：陈旗塬村一场一窖1处，大路洼村一场一窖1处，沈家岭村一场一窖1处，辛坪村集流场1处，杨坪沟村一场一窖1处，赵台村一场一窖1处，瓦天沟村一场一窖1处。</t>
  </si>
  <si>
    <t>解决7户贫困户25人的安全饮水问题</t>
  </si>
  <si>
    <t>新建一场一窖8处、集流场4处，其中：马塬村集流场2处，丁阳渠村一场一窖3处，新集子村一场一窖1处，梁岔村一场一窖2处、集流场2处，私盐路村一场一窖1处，耿塬畔村一场一窖1处。</t>
  </si>
  <si>
    <t>解决12户贫困户34人的安全饮水问题</t>
  </si>
  <si>
    <t>新建一场一窖16处，其中：庙儿掌村5处，王庄村5处，桃李湾村6处。</t>
  </si>
  <si>
    <t>解决16户贫困户49人的安全饮水问题</t>
  </si>
  <si>
    <t>新建一场一窖5处，其中：苇芝城村3处，陈渠子村1处，山水湾村1处。</t>
  </si>
  <si>
    <t>解决5户贫困户8人的安全饮水问题</t>
  </si>
  <si>
    <t>新建一场一窖12处，其中：红糜湾村1处，丁连掌村2处，大户掌村3处，施家滩村2处，杨东掌村4处。</t>
  </si>
  <si>
    <t>解决12户贫困户52人的安全饮水问题</t>
  </si>
  <si>
    <t>新建一场一窖2处、集流场1处、砖砌窖1处，其中：高寨村一场一窖2处，郭西掌村集流场1处，关营村砖砌窖1处。</t>
  </si>
  <si>
    <t>解决4户贫困户7人的安全饮水问题</t>
  </si>
  <si>
    <t>新建一场一窖9处，其中：许家塬村3处，油坊塬村1处，小庄子村3处，高李湾村2处。</t>
  </si>
  <si>
    <t>解决9户贫困户18人的安全饮水问题</t>
  </si>
  <si>
    <t>新建一场一窖1处（四合掌村）</t>
  </si>
  <si>
    <t>解决1户贫困户2人的安全饮水问题</t>
  </si>
  <si>
    <t>新建一场一窖6处，其中：小南沟村1处，许掌村1处，李塬村2处，粉子山村1处，杨胡套子村1处。</t>
  </si>
  <si>
    <t>解决6户贫困户25人的安全饮水问题</t>
  </si>
  <si>
    <t>新建一场一窖5处，其中：路家塬村2处，杨家洼村1处，黄山村2处。</t>
  </si>
  <si>
    <t>解决5户贫困户13人的安全饮水问题</t>
  </si>
  <si>
    <t>新建一场一窖14处，其中：李崾岘村1处，闫塬村5处，马骏滩村1处，樊家川村1处，马驿沟村1处，慕家河村1处，长城村1处，郝集村3处。</t>
  </si>
  <si>
    <t>解决14户贫困户46人的安全饮水问题</t>
  </si>
  <si>
    <t>新建一场一窖18处、集流场4处、砖砌窖1处，其中：大良洼村一场一窖3处，高崾岘村一场一窖1处，何塬村一场一窖1处，狼儿滩村一场一窖3处，鲁掌村一场一窖3处、集流场3场、砖砌窖1处，邱滩村一场一窖1处，张铁村一场一窖5处，赵掌村一场一窖1处、集流场1处。</t>
  </si>
  <si>
    <t>解决23户贫困户76人的安全饮水问题</t>
  </si>
  <si>
    <t>新建一场一窖10处，其中：宁老庄村3处，高龚塬村1处，赵小掌村1处，北郭塬村1处（已补助0.5万元），陈汤塬村1处，冉旗寨村3处。</t>
  </si>
  <si>
    <t>解决10户贫困户33人的安全饮水问题</t>
  </si>
  <si>
    <t>窖水净化设施配套项目合计</t>
  </si>
  <si>
    <t>天池等3个乡镇</t>
  </si>
  <si>
    <t>安装窖水水质净化设施5394套，每套补助2960.38元</t>
  </si>
  <si>
    <t>解决5394户22903人的水质净化问题</t>
  </si>
  <si>
    <t>窖水净化设施配套项目</t>
  </si>
  <si>
    <t>安装窖水水质净化设施188套，其中：井渠淌村47套，老庄湾村10套，潘老庄村14套，大庄台村28套，苏北岔村57套，天池村27套，殷屈河村5套。</t>
  </si>
  <si>
    <t>解决7个行政村188户862人的水质净化问题</t>
  </si>
  <si>
    <t>安装窖水水质净化设566施套，其中：陈掌村95套，李塬村95套，连川村127套，汪天子村66套，许掌村75套，燕麦掌村54套，杨胡套子村54套。</t>
  </si>
  <si>
    <t>解决7个行政村566户2547人的水质净化问题</t>
  </si>
  <si>
    <t>安装窖水装水质净化设292施套，其中：佛岔村56套，黄山村35套，刘坪村17套，路家塬村116套，吴家塬村24套，曳郭嘴村19套，走马硷村10套，杨家洼村15套。</t>
  </si>
  <si>
    <t>解决8个行政村292户1277人的水质净化问题</t>
  </si>
  <si>
    <t>安装窖水水质净化设施417套，其中：八珠塬村7套，白塬村70套，曹塬村31套，冯家湾村102套，杏树沟村53套，苟塬村22套，马连掌村24套，塔儿咀村108套。</t>
  </si>
  <si>
    <t>解决8个行政村417户贫困户1487人的窖水水质净化问题</t>
  </si>
  <si>
    <t>安装窖水水质净化设施682套，其中：元峁村50套，苦水掌村9套，双庙村8套，王西掌村81套，吊渠村28套，三角城村28套，杨掌村58套，万安村105套，魏洼村40套，陈掌村21套，红台村20套，樱桃掌村67套，安掌村91套，代掌村12套，刘渠村31套，刘园子村33套。</t>
  </si>
  <si>
    <t>解决16个行政村682户2812人的窖水水质净化问题</t>
  </si>
  <si>
    <t>安装窖水水质净化设施108套，其中：苇芝城村49套，兰家掌村14套，大树塬村18套，陈渠子村23套，山水湾村2套，光明村2套。</t>
  </si>
  <si>
    <t>解决6个行政村108户444人的窖水水质净化问题</t>
  </si>
  <si>
    <t>安装窖水水质净化设施405套，其中：常崾岘村33套，陈旗塬村19套，大路洼村38套，合坪村16套，红崖洼村7套，梁坪村21套，尚西坪村19套，沈岭村7套，唐台子村9套，陶洼子村25套，瓦天沟村23套，辛坪村53套，杨坪沟村47套，寨子坪村23套，赵台村37套，赵塬村28套。</t>
  </si>
  <si>
    <t>解决16个行政村405户1797人的窖水水质净化问题</t>
  </si>
  <si>
    <t>安装窖水水质净化设施108套，其中：白塬畔村5套，大天子村6套，贾塬村7套，南掌堡子村81套，秦团庄村1套，王团庄村6套，新峁村2套。</t>
  </si>
  <si>
    <t>解决7个行政村108户416人的窖水水质净化问题</t>
  </si>
  <si>
    <t>安装水质净化设施715套，其中：郜庄村22套，耿河村66套，郝东掌村39套，黑城岔村36套，潘掌村50套，四合原村26套，桃树掌村86套，早流渠村56套，天桥村90套，韩老庄村56套，万家湾村28套，许家掌村108套，张台村52套。</t>
  </si>
  <si>
    <t>解决14个行政村715户3221人的窖水水质净化问题</t>
  </si>
  <si>
    <t>安装水质净化设施67套，其中：苗河村16套，河连湾村8套，大户塬村1套，张崾岘村7套，张塬村15套，赵洼村20套。</t>
  </si>
  <si>
    <t>解决6个行政村67户286人的窖水水质净化问题</t>
  </si>
  <si>
    <t>安装水质净化设施103套，其中：张家湾村14户，高庙湾村37户，贾驿村5户，金庄原村8户，砂井子村28户，魏家河村11户。</t>
  </si>
  <si>
    <t>解决6个行政村103户455人的窖水水质净化问题</t>
  </si>
  <si>
    <t>安装窖水水质净化设施5套，其中：花儿掌村2套，王庄村3套。</t>
  </si>
  <si>
    <t>解决2个行政村5户21人的窖水水质净化问题</t>
  </si>
  <si>
    <t>安装窖水水质净化设施2套，其中：乔崾岘村1套，丁连掌村1套。</t>
  </si>
  <si>
    <t>解决2个行政村2户5人的窖水水质净化问题</t>
  </si>
  <si>
    <t>安装水质净化设施374套，其中：殷家桥村23套，高寨村10套，郭西掌村75套，二合塬村71套，井儿岔村46套，水坝滩村27套，周湾村16套，高楼塬村43套，罗家沟村11套，坪子塬村16套，关营村7套，曹旗村26套，木钵街村3套。</t>
  </si>
  <si>
    <t>解决13行政村374户1660人的窖水水质净化问题</t>
  </si>
  <si>
    <t>安装水质净化设施136套，其中：代家洼村86套，党家洼村19套，洪涝池村31套。</t>
  </si>
  <si>
    <t>解决3行政村136户535人的窖水水质净化问题</t>
  </si>
  <si>
    <t>安装水质净化设施224套，其中：董家塬村5套，高李湾村8套，金村寺村19套，金盆掌村20套，刘旗村6套，楼房子村16套，马家河村2套，孟家寨村13套，双城村5套，宋家塬村24套，五里桥村10套，西沟村41套，小庄子村39套，油坊塬村16套。</t>
  </si>
  <si>
    <t>解决14个行政村224户873人的窖水水质净化问题</t>
  </si>
  <si>
    <t>安装水质净化设施127套，其中：山城堡村36套，薛塬村4套，八里铺村32套，冯家沟村19套，郝掌村19套，谢庄村9套，寨柯村8套。</t>
  </si>
  <si>
    <t>解决7个行政村127户551人的窖水水质净化问题</t>
  </si>
  <si>
    <t>安装水质净化设施260套，其中：天池村24套，张邓塬村61套，梁河村16套，殷屈河村14套，苏北岔村15套，潘老庄村15套，大庄台村10套，四合掌村15套，井渠淌村23套，碾盘岭村5套，大方山村11套，喜家坪村23套，曹李川村12套，吴城子村16套。</t>
  </si>
  <si>
    <t>解决14个行政村260户1100人的窖水水质净化问题</t>
  </si>
  <si>
    <t>安装水质净化设101施套，其中：许掌村14套，陈掌村2村，粉子山村1套，李塬村4套，汪天子村2套，杨胡套子村3套，丁寨柯村75套。</t>
  </si>
  <si>
    <t>解决7个行政村101户445人的窖水水质净化问题</t>
  </si>
  <si>
    <t>安装水质净化设18施套，其中：路家塬村2套，佛岔村7套，杨家洼村6套，走马硷村2套，曳郭咀村1套。</t>
  </si>
  <si>
    <t>解决5个行政村18户84人的窖水水质净化问题</t>
  </si>
  <si>
    <t>安装水质净化设施197套，其中：郝集村133套，马骏滩村5套，慕家河村19套，闫塬40套。</t>
  </si>
  <si>
    <t>解决4个行政村197户839人的窖水水质净化问题</t>
  </si>
  <si>
    <t>安装水质净化设施299套，其中：耿家沟村29套，漫塬村21套，十五沟村6套，杨庙掌村21套，高龚塬村44套，北郭塬村29套，白草塬村11套，冉旗寨村1套，十八里村13套，唐塬村8套，肖川村45套，鸳鸯沟村13套，张淌村6套，张滩滩村2套，西川村40套，红星村3套，城东塬村7套。</t>
  </si>
  <si>
    <t>解决17个行政村299户1186人的水质净化问题</t>
  </si>
  <si>
    <t>小型水利工程合计</t>
  </si>
  <si>
    <t>淤地坝除险加固合计</t>
  </si>
  <si>
    <t>2019.05
-
2020.11</t>
  </si>
  <si>
    <t>7个乡（镇）</t>
  </si>
  <si>
    <t>对小掌沟等14座病险淤地坝采用维修坝体，增设溢洪道等措施进行除险加固维修。采取以工代赈的方式实施项目，吸纳贫困家庭劳动力参与工程建设，并及时足额发放劳务报酬，增加贫困群众工资性收入。</t>
  </si>
  <si>
    <t>淤地坝安全运行，生态经济效益正常发挥，已淤坝地不再缩减，“饭碗田”稳产高产。</t>
  </si>
  <si>
    <t>环县小掌沟骨干坝除险加固工程</t>
  </si>
  <si>
    <t>增设溢洪道，维修进坝道路（总投资145万元，已安排116万元）。采取以工代赈的方式实施项目，吸纳贫困家庭劳动力参与工程建设，并及时足额发放劳务报酬，增加贫困群众工资性收入。</t>
  </si>
  <si>
    <t>环县小台沟骨干坝除险加固工程</t>
  </si>
  <si>
    <t>增设溢洪道，维修进坝道路（总投资118万元，已安排94万元）。采取以工代赈的方式实施项目，吸纳贫困家庭劳动力参与工程建设，并及时足额发放劳务报酬，增加贫困群众工资性收入。</t>
  </si>
  <si>
    <t>环县郝家沟骨干坝除险加固工程</t>
  </si>
  <si>
    <t>增设溢洪道，维修进坝道路（总投资101万元，已安排80万元）。采取以工代赈的方式实施项目，吸纳贫困家庭劳动力参与工程建设，并及时足额发放劳务报酬，增加贫困群众工资性收入。</t>
  </si>
  <si>
    <t>环县花儿掌1#骨干坝除险加固工程</t>
  </si>
  <si>
    <t>增设溢洪道，维修进坝道路（总投资66万元，已安排53万元）。采取以工代赈的方式实施项目，吸纳贫困家庭劳动力参与工程建设，并及时足额发放劳务报酬，增加贫困群众工资性收入。</t>
  </si>
  <si>
    <t>环县汪旗沟1#骨干坝除险加固工程</t>
  </si>
  <si>
    <t>增设溢洪道，维修进坝道路（总投资106万元，已安排85万元）。采取以工代赈的方式实施项目，吸纳贫困家庭劳动力参与工程建设，并及时足额发放劳务报酬，增加贫困群众工资性收入。</t>
  </si>
  <si>
    <t>环县汪旗沟2#骨干坝除险加固工程</t>
  </si>
  <si>
    <t>增设溢洪道，维修进坝道路（总投资103万元，已安排82万元）。采取以工代赈的方式实施项目，吸纳贫困家庭劳动力参与工程建设，并及时足额发放劳务报酬，增加贫困群众工资性收入。</t>
  </si>
  <si>
    <t>环县三十里铺2#骨干坝除险加固工程</t>
  </si>
  <si>
    <t>增设溢洪道，维修进坝道路（总投资99万元，已安排79万元）。采取以工代赈的方式实施项目，吸纳贫困家庭劳动力参与工程建设，并及时足额发放劳务报酬，增加贫困群众工资性收入。</t>
  </si>
  <si>
    <t>环县安乐掌骨干坝除险加固工程</t>
  </si>
  <si>
    <t>增设溢洪道，维修进坝道路（总投资143万元，已安排114万元）。采取以工代赈的方式实施项目，吸纳贫困家庭劳动力参与工程建设，并及时足额发放劳务报酬，增加贫困群众工资性收入。</t>
  </si>
  <si>
    <t>环县程家掌1#骨干坝除险加固工程</t>
  </si>
  <si>
    <t>增设溢洪道，维修进坝道路（总投资102万元，已安排82万元）。采取以工代赈的方式实施项目，吸纳贫困家庭劳动力参与工程建设，并及时足额发放劳务报酬，增加贫困群众工资性收入。</t>
  </si>
  <si>
    <t>环县程家掌2#骨干坝除险加固工程</t>
  </si>
  <si>
    <t>增设溢洪道，维修进坝道路（总投资71万元，已安排57万元）。采取以工代赈的方式实施项目，吸纳贫困家庭劳动力参与工程建设，并及时足额发放劳务报酬，增加贫困群众工资性收入。</t>
  </si>
  <si>
    <t>环县赵梁沟骨干坝除险加固工程</t>
  </si>
  <si>
    <t>增设溢洪道，维修进坝道路（总投资91万元，已安排73万元）。采取以工代赈的方式实施项目，吸纳贫困家庭劳动力参与工程建设，并及时足额发放劳务报酬，增加贫困群众工资性收入。</t>
  </si>
  <si>
    <t>环县耿家沟骨干坝除险加固工程</t>
  </si>
  <si>
    <t>增设溢洪道，维修进坝道路（总投资130万元，已安排104万元）。采取以工代赈的方式实施项目，吸纳贫困家庭劳动力参与工程建设，并及时足额发放劳务报酬，增加贫困群众工资性收入。</t>
  </si>
  <si>
    <t>环县张台子骨干坝除险加固工程</t>
  </si>
  <si>
    <t>增设溢洪道，维修进坝道路（总投资113万元，已安排90万元）。采取以工代赈的方式实施项目，吸纳贫困家庭劳动力参与工程建设，并及时足额发放劳务报酬，增加贫困群众工资性收入。</t>
  </si>
  <si>
    <t>环县石新庄骨干坝除险加固工程</t>
  </si>
  <si>
    <t>增设溢洪道，维修进坝道路（总投资140万元，已安排112万元）。采取以工代赈的方式实施项目，吸纳贫困家庭劳动力参与工程建设，并及时足额发放劳务报酬，增加贫困群众工资性收入。</t>
  </si>
  <si>
    <t>淤地坝除险加固</t>
  </si>
  <si>
    <t>2020.05
-
2020.11</t>
  </si>
  <si>
    <t>8个乡（镇）</t>
  </si>
  <si>
    <t>对安乐坟等24座病险淤地坝采用维修坝体，增设溢洪道等措施进行除险加固维修。采取以工代赈的方式实施项目，吸纳贫困家庭劳动力参与工程建设，并及时足额发放劳务报酬，增加贫困群众工资性收入。</t>
  </si>
  <si>
    <t>赵掌沟骨干坝除险加固工程</t>
  </si>
  <si>
    <t>对水毁溢洪道进行维修。采取以工代赈的方式实施项目，吸纳贫困家庭劳动力参与工程建设，并及时足额发放劳务报酬，增加贫困群众工资性收入。</t>
  </si>
  <si>
    <t>黄岔沟骨干坝除险加固工程</t>
  </si>
  <si>
    <t>清理被土掩埋的卧管孔塞，对水毁泄水陡坡进行维修。采取以工代赈的方式实施项目，吸纳贫困家庭劳动力参与工程建设，并及时足额发放劳务报酬，增加贫困群众工资性收入。</t>
  </si>
  <si>
    <t>李家湾沟骨干坝除险加固工程</t>
  </si>
  <si>
    <t>对水毁泄水陡坡和右岸山体结合串水处进行维修。采取以工代赈的方式实施项目，吸纳贫困家庭劳动力参与工程建设，并及时足额发放劳务报酬，增加贫困群众工资性收入。</t>
  </si>
  <si>
    <t>陈掌骨干坝除险加固工程</t>
  </si>
  <si>
    <t>条子掌骨干坝除险加固工程</t>
  </si>
  <si>
    <t>维修坝体和溢洪道中下部位损坏侧墙。采取以工代赈的方式实施项目，吸纳贫困家庭劳动力参与工程建设，并及时足额发放劳务报酬，增加贫困群众工资性收入。</t>
  </si>
  <si>
    <t>范家湾骨干坝除险加固工程</t>
  </si>
  <si>
    <t>维修坝体。采取以工代赈的方式实施项目，吸纳贫困家庭劳动力参与工程建设，并及时足额发放劳务报酬，增加贫困群众工资性收入。</t>
  </si>
  <si>
    <t>三咀骨干坝除险加固工程</t>
  </si>
  <si>
    <t>维修坝体背水坡和溢洪道。采取以工代赈的方式实施项目，吸纳贫困家庭劳动力参与工程建设，并及时足额发放劳务报酬，增加贫困群众工资性收入。</t>
  </si>
  <si>
    <t>董山拐沟骨干坝除险加固工程</t>
  </si>
  <si>
    <t>维修坝体和溢洪道。采取以工代赈的方式实施项目，吸纳贫困家庭劳动力参与工程建设，并及时足额发放劳务报酬，增加贫困群众工资性收入。</t>
  </si>
  <si>
    <t>段家沟一号骨干坝除险加固工程</t>
  </si>
  <si>
    <t>维修溢洪道侧墙和末端，对过路涵护坡进行整修。采取以工代赈的方式实施项目，吸纳贫困家庭劳动力参与工程建设，并及时足额发放劳务报酬，增加贫困群众工资性收入。</t>
  </si>
  <si>
    <t>杨滩沟骨干坝除险加固工程</t>
  </si>
  <si>
    <t>维修排水管和泄水建筑物。采取以工代赈的方式实施项目，吸纳贫困家庭劳动力参与工程建设，并及时足额发放劳务报酬，增加贫困群众工资性收入。</t>
  </si>
  <si>
    <t>杨庄沟骨干坝除险加固工程</t>
  </si>
  <si>
    <t>马杖沟骨干坝除险加固工程</t>
  </si>
  <si>
    <t>二道沟骨干坝除险加固工程</t>
  </si>
  <si>
    <t>钻洞子淤地坝除险加固工程</t>
  </si>
  <si>
    <t>维修坝体和新建溢洪道。采取以工代赈的方式实施项目，吸纳贫困家庭劳动力参与工程建设，并及时足额发放劳务报酬，增加贫困群众工资性收入。</t>
  </si>
  <si>
    <t>左家台淤地坝除险加固工程</t>
  </si>
  <si>
    <t>环县庙儿掌骨干坝除险加固工程</t>
  </si>
  <si>
    <t>增设溢洪道，维修进坝道。采取以工代赈的方式实施项目，吸纳贫困家庭劳动力参与工程建设，并及时足额发放劳务报酬，增加贫困群众工资性收入。</t>
  </si>
  <si>
    <t>环县水泉湾骨干坝除险加固工程</t>
  </si>
  <si>
    <t>增设溢洪道，增加坝坡排水工程。采取以工代赈的方式实施项目，吸纳贫困家庭劳动力参与工程建设，并及时足额发放劳务报酬，增加贫困群众工资性收入。</t>
  </si>
  <si>
    <t>环县姬家沟骨干坝除险加固工程</t>
  </si>
  <si>
    <t>增设溢洪道，维修坝体。采取以工代赈的方式实施项目，吸纳贫困家庭劳动力参与工程建设，并及时足额发放劳务报酬，增加贫困群众工资性收入。</t>
  </si>
  <si>
    <t>环县下芦湾骨干坝除险加固工程</t>
  </si>
  <si>
    <t>增设溢洪道，维修进坝道路。采取以工代赈的方式实施项目，吸纳贫困家庭劳动力参与工程建设，并及时足额发放劳务报酬，增加贫困群众工资性收入。</t>
  </si>
  <si>
    <t>环县庙洼沟骨干坝除险加固工程</t>
  </si>
  <si>
    <t>增设溢洪道，回填坝体冲坑。采取以工代赈的方式实施项目，吸纳贫困家庭劳动力参与工程建设，并及时足额发放劳务报酬，增加贫困群众工资性收入。</t>
  </si>
  <si>
    <t>环县西沟骨干坝除险加固工程</t>
  </si>
  <si>
    <t>环县安乐坟骨干坝除险加固工程</t>
  </si>
  <si>
    <t>环县贺家沟骨干坝除险加固工程</t>
  </si>
  <si>
    <t>增设溢洪道，维修进坝道路，增设坝体排水工程。采取以工代赈的方式实施项目，吸纳贫困家庭劳动力参与工程建设，并及时足额发放劳务报酬，增加贫困群众工资性收入。</t>
  </si>
  <si>
    <t>环县花儿掌2#骨干坝除险加固工程</t>
  </si>
  <si>
    <t>增设溢洪道，维修进坝道路（总投资129万元，已安排44万元）。采取以工代赈的方式实施项目，吸纳贫困家庭劳动力参与工程建设，并及时足额发放劳务报酬，增加贫困群众工资性收入。</t>
  </si>
  <si>
    <t>国家水土保持重点工程环县2019年小流域综合治理（环城镇西川村魏家塬土地综合整治）项目</t>
  </si>
  <si>
    <t>2019.06
-
2020.05</t>
  </si>
  <si>
    <t>环城镇
西川村</t>
  </si>
  <si>
    <t>新修梯田122.24公顷，营造水保林277.73公顷，田间道路9.8公顷，封禁治理665.98公顷（总投资428.57，已安排300万元）。采取以工代赈的方式实施项目，其中贫困家庭劳动力在工程建设用工中要占一定比例，并及时足额发放劳务报酬，增加贫困群众工资性收入。</t>
  </si>
  <si>
    <t>防治水土流失，形成生物措施和工程措施配套的水土保持综合防护体系，增加口粮田，缓洪拦沙，减蚀固沟，改善当地群众生产生活和交通条件。</t>
  </si>
  <si>
    <t>庆阳市水保局</t>
  </si>
  <si>
    <t>环县水保局</t>
  </si>
  <si>
    <t>庆水保发（2019）116</t>
  </si>
  <si>
    <t>易地扶贫搬迁贷款贴息</t>
  </si>
  <si>
    <t>易地扶贫搬迁贷款贴息资金2220万元</t>
  </si>
  <si>
    <t>解决贫困群众易地扶贫搬迁资金短缺问题</t>
  </si>
  <si>
    <t>撤并建制村通硬化路工程</t>
  </si>
  <si>
    <t>2018.03
-
2020.10</t>
  </si>
  <si>
    <t>木钵、樊家川、环城、合道、耿湾、曲子、车道等6个乡镇</t>
  </si>
  <si>
    <t>续建撤并建制村通硬化路工程17条116.942公里，其中：环县郝老庄至杨李塬撤并建制村通硬化路工程（主线，支线一，支线二，支线三，支线四，支线五，支线六，支线七），环县白草滩至甘沟撤并建制村通硬化路工程（主线，支线一，支线二，支线三，支线四，支线五），环县寺洼至牛寨柯撤并建制村通硬化路工程（支线一，支线二，支线三）116.942公里（计划总9088万元，已安排7259万元，本次安排1422万元）。在项目建设过程中，鼓励施工单位采取以工代赈方式吸纳贫困劳动力务工，使贫困户实现务工增收。</t>
  </si>
  <si>
    <t>解决21个行政村1230户贫困户出行及运输困难的问题</t>
  </si>
  <si>
    <t>村组道路
建设合计</t>
  </si>
  <si>
    <t>续建、新建</t>
  </si>
  <si>
    <t>续建村组道路19条163.088公里，新建村组道路90条701.98公里、漫水桥3座。</t>
  </si>
  <si>
    <t>解决171个行政村1.98万户户贫困户出行及运输困难的问题</t>
  </si>
  <si>
    <t>村组道路</t>
  </si>
  <si>
    <t>洪德镇河连湾村至新集子油路工程13.1公里（总投资1018万元，已安排850万元，本次安排115万元）。在项目建设过程中，鼓励施工单位采取以工代赈方式吸纳贫困劳动力务工，使贫困户实现务工增收。</t>
  </si>
  <si>
    <t>解决63户贫困户出行及运输困难的问题</t>
  </si>
  <si>
    <t>车道镇安掌村部至窦城子四台湾砂砾路8.34公里（总投资248万元，已安排213万元，本次安排20万元）。在项目建设过程中，鼓励施工单位采取以工代赈方式吸纳贫困劳动力务工，使贫困户实现务工增收。</t>
  </si>
  <si>
    <t>解决6户贫困户出行及运输困难的问题</t>
  </si>
  <si>
    <t>车道镇安掌村窦城子小台子至黄蒿湾崾岘砂砾路8.4公里（总投资243万元，已安排215万元，本次安排15万元）。在项目建设过程中，鼓励施工单位采取以工代赈方式吸纳贫困劳动力务工，使贫困户实现务工增收。</t>
  </si>
  <si>
    <t>解决7户贫困户出行及运输困难的问题</t>
  </si>
  <si>
    <t>车道镇陈掌村蔡坡至村部砂砾路7.53公里（总投资349万元，已安排227万元，本次安排100万元）。在项目建设过程中，鼓励施工单位采取以工代赈方式吸纳贫困劳动力务工，使贫困户实现务工增收。</t>
  </si>
  <si>
    <t>解决70户贫困户出行及运输困难的问题</t>
  </si>
  <si>
    <t>洪德镇私盐路至大台子砂砾路5.974公里，漫水桥5座（总投资600万元，已安排364万元，本次安排230万元）。在项目建设过程中，鼓励施工单位采取以工代赈方式吸纳贫困劳动力务工，使贫困户实现务工增收。</t>
  </si>
  <si>
    <t>八珠乡马莲掌至塔尔咀砂砾路15.668公里（总投资729万元，已安排473万元，本次安排220万元）。在项目建设过程中，鼓励施工单位采取以工代赈方式吸纳贫困劳动力务工，使贫困户实现务工增收。</t>
  </si>
  <si>
    <t>南湫乡徐西掌组至雷家沟组砂砾路6.09公里（总投资138万元，已安排120万元，本次安排10万元）。在项目建设过程中，鼓励施工单位采取以工代赈方式吸纳贫困劳动力务工，使贫困户实现务工增收。</t>
  </si>
  <si>
    <t>解决52户贫困户出行及运输困难的问题</t>
  </si>
  <si>
    <t>曲子镇西沟村塘掌至西沟村湫沟砂砾路13.24公里（总投资368万元，已安排198万元，本次安排150万元）。在项目建设过程中，鼓励施工单位采取以工代赈方式吸纳贫困劳动力务工，使贫困户实现务工增收。</t>
  </si>
  <si>
    <t>解决4户贫困户出行及运输困难的问题</t>
  </si>
  <si>
    <t>曲子镇西沟村周塬至西沟村孙三岔砂砾路6.155公里（总投资394万元，已安排280万元，本次安排90万元）。在项目建设过程中，鼓励施工单位采取以工代赈方式吸纳贫困劳动力务工，使贫困户实现务工增收。</t>
  </si>
  <si>
    <t>曲子镇小庄子尖角台至牛旺沟砂砾路12.07公里（总投资356万元，已安排157万元，本次安排180万元）。在项目建设过程中，鼓励施工单位采取以工代赈方式吸纳贫困劳动力务工，使贫困户实现务工增收。</t>
  </si>
  <si>
    <t>曲子镇高李湾村斗沟渠组至堡子山组砂砾路3.28公里（总投资184万元，已安排80万元，本次安排95万元）。在项目建设过程中，鼓励施工单位采取以工代赈方式吸纳贫困劳动力务工，使贫困户实现务工增收。</t>
  </si>
  <si>
    <t>罗山川乡光明村堡子渠组崖峁子至赵洼村赵洼组砂砾路8.339公里（总投资352万元，已安排198万元，本次安排130万元）。在项目建设过程中，鼓励施工单位采取以工代赈方式吸纳贫困劳动力务工，使贫困户实现务工增收。</t>
  </si>
  <si>
    <t>解决41户贫困户出行及运输困难的问题</t>
  </si>
  <si>
    <t>虎洞镇常兆台村部至张洼砂砾路4.5公里（总投资351万元，已安排214万元，本次安排120万元）。在项目建设过程中，鼓励施工单位采取以工代赈方式吸纳贫困劳动力务工，使贫困户实现务工增收。</t>
  </si>
  <si>
    <t>解决40户贫困户出行及运输困难的问题</t>
  </si>
  <si>
    <t>车道镇常兆台村付咀子至安掌村桑树崾岘砂砾路5.96公里（总投资180万元，已安排136万元，本次安排35万元）。在项目建设过程中，鼓励施工单位采取以工代赈方式吸纳贫困劳动力务工，使贫困户实现务工增收。</t>
  </si>
  <si>
    <t>解决8户贫困户出行及运输困难的问题</t>
  </si>
  <si>
    <t>甜水镇张铁村老国道至王洼子砂砾路3公里，老国道至武新庄砂砾路3公里（总投资152万元，本次安排36万元）。在项目建设过程中，鼓励施工单位采取以工代赈方式吸纳贫困劳动力务工，使贫困户实现务工增收。</t>
  </si>
  <si>
    <t>解决13户贫困户出行及运输困难的问题</t>
  </si>
  <si>
    <t>张铁村</t>
  </si>
  <si>
    <t>张铁村吴高山至陈渠至潘山砂砾路7公里（总投资304万元，本次安排72万元）。在项目建设过程中，鼓励施工单位采取以工代赈方式吸纳贫困劳动力务工，使贫困户实现务工增收。</t>
  </si>
  <si>
    <t>毛井镇红土咀村至尚渠组沥青路7公里（总投资455万元，本次安排109万元）。在项目建设过程中，鼓励施工单位采取以工代赈方式吸纳贫困劳动力务工，使贫困户实现务工增收。</t>
  </si>
  <si>
    <t>解决98户贫困户出行及运输困难的问题</t>
  </si>
  <si>
    <t>黄寨柯村至堡子梁组沥青路3.954公里（总投资257万元，本次安排61万元）。在项目建设过程中，鼓励施工单位采取以工代赈方式吸纳贫困劳动力务工，使贫困户实现务工增收。</t>
  </si>
  <si>
    <t>解决149户贫困户出行及运输困难的问题</t>
  </si>
  <si>
    <t>乔崾岘村至刘半掌组沥青路6.33公里（总投资411万元，本次安排98万元）。在项目建设过程中，鼓励施工单位采取以工代赈方式吸纳贫困劳动力务工，使贫困户实现务工增收。</t>
  </si>
  <si>
    <t>解决194户贫困户出行及运输困难的问题</t>
  </si>
  <si>
    <t>黄寨柯村至黄庄组沥青路3.5公里（总投资228万元，本次安排54万元）。在项目建设过程中，鼓励施工单位采取以工代赈方式吸纳贫困劳动力务工，使贫困户实现务工增收。</t>
  </si>
  <si>
    <t>马趟村至平路渠组沥青路3.914公里（总投资254万元，本次安排61万元）。在项目建设过程中，鼓励施工单位采取以工代赈方式吸纳贫困劳动力务工，使贫困户实现务工增收。</t>
  </si>
  <si>
    <t>解决151户贫困户出行及运输困难的问题</t>
  </si>
  <si>
    <t>马趟村至郭堡子组沥青路4.541公里（总投资295万元，本次安排70万元）。在项目建设过程中，鼓励施工单位采取以工代赈方式吸纳贫困劳动力务工，使贫困户实现务工增收。</t>
  </si>
  <si>
    <t>马趟村至筛子掌组沥青路7.479公里（总投资486万元，本次安排116万元）。在项目建设过程中，鼓励施工单位采取以工代赈方式吸纳贫困劳动力务工，使贫困户实现务工增收。</t>
  </si>
  <si>
    <t>合道镇陶洼子村田台子组至天池苏北岔村田原组砂砾路5公里（总投资175万元，本次安排42万元）。在项目建设过程中，鼓励施工单位采取以工代赈方式吸纳贫困劳动力务工，使贫困户实现务工增收。</t>
  </si>
  <si>
    <t>解决349户贫困户出行及运输困难的问题</t>
  </si>
  <si>
    <t>环城镇十八里村十八里组至慕家河村慕家岔组油路工程25公里（总投资1913万元，本次安排459万元）。在项目建设过程中，鼓励施工单位采取以工代赈方式吸纳贫困劳动力务工，使贫困户实现务工增收。</t>
  </si>
  <si>
    <t>解决262户贫困户出行及运输困难的问题</t>
  </si>
  <si>
    <t>罗山川乡陈台组至南湫花儿山砂砾路（龙柏山村-陈台组，龙柏山村-丁河组）10公里（总投资350万元，本次安排84万元）。在项目建设过程中，鼓励施工单位采取以工代赈方式吸纳贫困劳动力务工，使贫困户实现务工增收。</t>
  </si>
  <si>
    <t>解决168户贫困户出行及运输困难的问题</t>
  </si>
  <si>
    <t>龙柏山村至西阳洼村砂砾路7.54公里（龙柏山村-丁河组），漫水桥1座20米（总投资264万元，本次安排63万元）。在项目建设过程中，鼓励施工单位采取以工代赈方式吸纳贫困劳动力务工，使贫困户实现务工增收。</t>
  </si>
  <si>
    <t>木钵镇罗家沟村罗家沟组至宗堡子组砂砾路（罗家沟村-宗堡子组）10.746公里（总投资414万元，本次安排99万元）。在项目建设过程中，鼓励施工单位采取以工代赈方式吸纳贫困劳动力务工，使贫困户实现务工增收。</t>
  </si>
  <si>
    <t>解决85户贫困户出行及运输困难的问题</t>
  </si>
  <si>
    <t>环城镇张淌村袁掌崾岘至宋家沟口砂砾路（张淌村-石堡子组）5.5公里（总投资193万元，本次安排46万元）。在项目建设过程中，鼓励施工单位采取以工代赈方式吸纳贫困劳动力务工，使贫困户实现务工增收。</t>
  </si>
  <si>
    <t>张淌村部至薛掌沟口砂砾路3.5公里（张淌村-薛掌组）（总投资123万元，本次安排29万元）。在项目建设过程中，鼓励施工单位采取以工代赈方式吸纳贫困劳动力务工，使贫困户实现务工增收。</t>
  </si>
  <si>
    <t>梁阳山至转咀塬砂砾路（张淌村-园子洼组）3.5公里（总投资123万元，本次安排29万元）。在项目建设过程中，鼓励施工单位采取以工代赈方式吸纳贫困劳动力务工，使贫困户实现务工增收。</t>
  </si>
  <si>
    <t>耿湾乡耿河村村部至小李原组砂砾路（耿河村-慕油房组）6公里（总投资210万元，本次安排54.01万元）。在项目建设过程中，鼓励施工单位采取以工代赈方式吸纳贫困劳动力务工，使贫困户实现务工增收。</t>
  </si>
  <si>
    <t>虎洞镇半个城村西塬畔通组砂砾路8公里（总投资280万元，本次安排67万元）。在项目建设过程中，鼓励施工单位采取以工代赈方式吸纳贫困劳动力务工，使贫困户实现务工增收。</t>
  </si>
  <si>
    <t>解决110户贫困户出行及运输困难的问题</t>
  </si>
  <si>
    <t>洪德镇寇河至211国道道路7.3公里（总投资292万元，本次安排70万元）。在项目建设过程中，鼓励施工单位采取以工代赈方式吸纳贫困劳动力务工，使贫困户实现务工增收。</t>
  </si>
  <si>
    <t>解决158户贫困户出行及运输困难的问题</t>
  </si>
  <si>
    <t>樊家川镇慕家河村慕洼子组至赵东塬组至邓寨子村砂砾路（慕家河村-赵东塬组，慕家河村-慕洼子组，邓寨子村-邓阳湾组）6公里（总投资210万元，本次安排50万元）。在项目建设过程中，鼓励施工单位采取以工代赈方式吸纳贫困劳动力务工，使贫困户实现务工增收。</t>
  </si>
  <si>
    <t>解决222户贫困户出行及运输困难的问题</t>
  </si>
  <si>
    <t>漫水桥
建设</t>
  </si>
  <si>
    <t>新建万安街沟漫水桥1座。在项目建设过程中，鼓励施工单位采取以工代赈方式吸纳贫困劳动力务工，使贫困户实现务工增收。</t>
  </si>
  <si>
    <t>解决255户贫困户出行及运输困难的问题</t>
  </si>
  <si>
    <t>新修魏洼村村部至刘梁组与殷家城交界处砂砾路6公里。在项目建设过程中，鼓励施工单位采取以工代赈方式吸纳贫困劳动力务工，使贫困户实现务工增收。</t>
  </si>
  <si>
    <t>解决205户贫困户出行及运输困难的问题</t>
  </si>
  <si>
    <t>环县罗山川乡龙柏山村陈台组至南湫华儿山砂砾路工程12.56公里。在项目建设过程中，鼓励施工单位采取以工代赈方式吸纳贫困劳动力务工，使贫困户实现务工增收</t>
  </si>
  <si>
    <t>县公路局</t>
  </si>
  <si>
    <t>环交发〔2020〕158号</t>
  </si>
  <si>
    <t>毛井镇红土咀村至尚渠组沥青路9.41公里（总投资584.0082万元，已安排109万元，本次安排216.438万元）。在项目建设过程中，鼓励施工单位采取以工代赈方式吸纳贫困劳动力务工，使贫困户实现务工增收。</t>
  </si>
  <si>
    <t>环交发〔2020〕75号</t>
  </si>
  <si>
    <t>毛井镇黄寨柯村至堡子梁组沥青路3.954公里（总投资198.1609万元，已安排61万元，本次安排50万元）。在项目建设过程中，鼓励施工单位采取以工代赈方式吸纳贫困劳动力务工，使贫困户实现务工增收。</t>
  </si>
  <si>
    <t>毛井镇乔崾岘村至刘半掌组沥青路6.33公里（总投资335.7219万元，已安排98万元，本次安排90万元）。在项目建设过程中，鼓励施工单位采取以工代赈方式吸纳贫困劳动力务工，使贫困户实现务工增收。</t>
  </si>
  <si>
    <t>毛井镇黄寨柯村至黄庄组沥青路3.211公里（总投资169.6421万元，已安排54万元，本次安排41万元）。在项目建设过程中，鼓励施工单位采取以工代赈方式吸纳贫困劳动力务工，使贫困户实现务工增收。</t>
  </si>
  <si>
    <t>毛井镇马趟村至郭堡子组沥青路4.541公里（总投资244.6715万元，已安排70万元，本次安排67万元）。在项目建设过程中，鼓励施工单位采取以工代赈方式吸纳贫困劳动力务工，使贫困户实现务工增收。</t>
  </si>
  <si>
    <t>毛井镇马趟村至筛子掌组沥青路5.083公里（总投资315.0381万元，已安排116万元，本次安排60万元）。在项目建设过程中，鼓励施工单位采取以工代赈方式吸纳贫困劳动力务工，使贫困户实现务工增收。</t>
  </si>
  <si>
    <t>环城镇十八里村十八里组至慕家河村慕家岔组油路工程23.237公里（总投资1791.7275万元，已安排459万元，本次安排544万元）。在项目建设过程中，鼓励施工单位采取以工代赈方式吸纳贫困劳动力务工，使贫困户实现务工增收。</t>
  </si>
  <si>
    <t>罗山川乡龙柏山村陈台组至南湫华儿山砂砾路12.56公里（总投资728.0611万元，已安排84万元，本次安排62万元）。在项目建设过程中，鼓励施工单位采取以工代赈方式吸纳贫困劳动力务工，使贫困户实现务工增收。</t>
  </si>
  <si>
    <t>罗山川乡龙柏山村至西阳洼村砂砾路7.54公里，漫水桥1座20米（总投资470万元，已安排63万元，本次安排31万元）。在项目建设过程中，鼓励施工单位采取以工代赈方式吸纳贫困劳动力务工，使贫困户实现务工增收。</t>
  </si>
  <si>
    <t>木钵镇罗家沟村罗家沟组至宗堡子组砂砾路10.746公里（总投资492.2293万元，已安排99万元，本次安排177万元）。在项目建设过程中，鼓励施工单位采取以工代赈方式吸纳贫困劳动力务工，使贫困户实现务工增收。</t>
  </si>
  <si>
    <t>环城镇张淌村袁掌崾岘至宋家沟口砂砾路5.845公里（总投资285.2982万元，已安排46万元，本次安排114万元）。在项目建设过程中，鼓励施工单位采取以工代赈方式吸纳贫困劳动力务工，使贫困户实现务工增收。</t>
  </si>
  <si>
    <t>环城镇张淌村部至薛掌沟口砂砾路5.158公里（总投资182.0242万元，已安排29万元，本次安排73万元）。在项目建设过程中，鼓励施工单位采取以工代赈方式吸纳贫困劳动力务工，使贫困户实现务工增收。</t>
  </si>
  <si>
    <t>耿湾乡耿河村村部至小李原组砂砾路8.39公里（总投资220.7908万元，已安排54.01万元，本次安排70万元）。在项目建设过程中，鼓励施工单位采取以工代赈方式吸纳贫困劳动力务工，使贫困户实现务工增收。</t>
  </si>
  <si>
    <t>樊家川镇慕家河村慕洼子组至赵东塬组至邓寨子村砂砾路7.427公里（总投资246.1895万元，已安排50万元，本次安排88万元）。在项目建设过程中，鼓励施工单位采取以工代赈方式吸纳贫困劳动力务工，使贫困户实现务工增收。</t>
  </si>
  <si>
    <t>甜水镇何塬组至白家沟组砂砾路工程7.089公里（总投资253.1348万元，本次安排142万元）。在项目建设过程中，鼓励施工单位采取以工代赈方式吸纳贫困劳动力务工，使贫困户实现务工增收。</t>
  </si>
  <si>
    <t>甜水镇何塬组至张崾岘组砂砾路工程9.8公里（总投资251.1232万元，本次安排141万元）。在项目建设过程中，鼓励施工单位采取以工代赈方式吸纳贫困劳动力务工，使贫困户实现务工增收。</t>
  </si>
  <si>
    <t>环城镇唐塬村沈阳山至西川沈家塬砂砾路工程8.819公里（总投资490.3497万元，本次安排275万元）。在项目建设过程中，鼓励施工单位采取以工代赈方式吸纳贫困劳动力务工，使贫困户实现务工增收。</t>
  </si>
  <si>
    <t>解决109户贫困户出行及运输困难的问题</t>
  </si>
  <si>
    <t>洪德镇赵洼村李山口组漫水桥工程0.38公里（总投资194.2698万元，本次安排109万元）。在项目建设过程中，鼓励施工单位采取以工代赈方式吸纳贫困劳动力务工，使贫困户实现务工增收。</t>
  </si>
  <si>
    <t>解决145户贫困户出行及运输困难的问题</t>
  </si>
  <si>
    <t>耿湾乡四合塬村至井崾岘砂砾路0.7公里（总投资56万元，本次安排11万元）。在项目建设过程中，鼓励施工单位采取以工代赈方式吸纳贫困劳动力务工，使贫困户实现务工增收。</t>
  </si>
  <si>
    <t>环县耿湾乡梁庄崾岘口至梁庄前掌砂砾路工程5.27公里。在项目建设过程中，鼓励施工单位采取以工代赈方式吸纳贫困劳动力务工，使贫困户实现务工增收。</t>
  </si>
  <si>
    <t>解决212户贫困户出行及运输困难的问题</t>
  </si>
  <si>
    <t>环县曲子镇西沟村道桥至颜新庄砂砾路工程7.12公里。在项目建设过程中，鼓励施工单位采取以工代赈方式吸纳贫困劳动力务工，使贫困户实现务工增收。</t>
  </si>
  <si>
    <t>环县洪德镇丁阳渠子村高阴山老庄壕油路至魏阳湾砂砾路工程6.196公里。在项目建设过程中，鼓励施工单位采取以工代赈方式吸纳贫困劳动力务工，使贫困户实现务工增收。</t>
  </si>
  <si>
    <t>环县南湫乡党家洼村小掌子组至小口子组砂砾路工程8.79公里。在项目建设过程中，鼓励施工单位采取以工代赈方式吸纳贫困劳动力务工，使贫困户实现务工增收。</t>
  </si>
  <si>
    <t>解决256户贫困户出行及运输困难的问题</t>
  </si>
  <si>
    <t>罗山川乡苇芝城熊咀子组至王洼子组高洼子砂砾路11公里，建漫水桥2座，计划总投资741万元，本次安排630万元。在项目建设过程中，鼓励施工单位采取以工代赈方式吸纳贫困劳动力务工，使贫困户实现务工增收。</t>
  </si>
  <si>
    <t>解决22户贫困户出行及运输困难的问题</t>
  </si>
  <si>
    <t>彩票公益金</t>
  </si>
  <si>
    <t>曲子镇金村寺村田塬畔组至油坊塬村部（金村寺村-田塬畔组，油坊原村-小王旗组）7.1公里，计划总投资256万元，本次安排217万元。在项目建设过程中，鼓励施工单位采取以工代赈方式吸纳贫困劳动力务工，使贫困户实现务工增收。</t>
  </si>
  <si>
    <t>解决12户贫困户出行及运输困难的问题</t>
  </si>
  <si>
    <t>曲子镇金村寺村金村寺组至庆城庙塬至许家塬曲许公路（金村寺村-金村寺组，金村寺村-双塬组）8.5公里，计划总投资433万元，本次安排368万元。在项目建设过程中，鼓励施工单位采取以工代赈方式吸纳贫困劳动力务工，使贫困户实现务工增收。</t>
  </si>
  <si>
    <t>解决10户贫困户出行及运输困难的问题</t>
  </si>
  <si>
    <t>环城镇张崾岘至沈家庄至椅子山砂砾路（张淌村-沈家庄组）12.5公里，计划总投资438万元，本次安排363万元。在项目建设过程中，鼓励施工单位采取以工代赈方式吸纳贫困劳动力务工，使贫困户实现务工增收。</t>
  </si>
  <si>
    <t>演武乡黑泉河村至冯新庄组砂砾路（接车道）4公里，计划总投资226万元，本次安排190万元。在项目建设过程中，鼓励施工单位采取以工代赈方式吸纳贫困劳动力务工，使贫困户实现务工增收。</t>
  </si>
  <si>
    <t>解决20户贫困户出行及运输困难的问题</t>
  </si>
  <si>
    <t>甜水镇鲁城至潘山砂砾路(张铁村-潘山组)10公里，计划总投资273万元，本次安排232万元。在项目建设过程中，鼓励施工单位采取以工代赈方式吸纳贫困劳动力务工，使贫困户实现务工增收。</t>
  </si>
  <si>
    <t>解决17户贫困户出行及运输困难的问题</t>
  </si>
  <si>
    <t>未脱贫村
村组道路</t>
  </si>
  <si>
    <t>小南沟乡粉子山村马庄组至韩川组砂砾路7.2公里（总投资252万元，本次安排126万元）。在项目建设过程中，鼓励施工单位采取以工代赈方式吸纳贫困劳动力务工，使贫困户实现务工增收。</t>
  </si>
  <si>
    <t>解决121户贫困户出行及运输困难的问题</t>
  </si>
  <si>
    <t>南湫乡代家洼村双庙组至朱家山组通组砂砾路7公里（总投资245万元，本次安排122万元）。在项目建设过程中，鼓励施工单位采取以工代赈方式吸纳贫困劳动力务工，使贫困户实现务工增收。</t>
  </si>
  <si>
    <t>解决363户贫困户出行及运输困难的问题</t>
  </si>
  <si>
    <t>南湫乡洪涝池村徐沟泉组通组砂砾路7公里（总投资245万元，本次安排122万元）。在项目建设过程中，鼓励施工单位采取以工代赈方式吸纳贫困劳动力务工，使贫困户实现务工增收。</t>
  </si>
  <si>
    <t>解决310户贫困户出行及运输困难的问题</t>
  </si>
  <si>
    <t>南湫乡岳后渠村至黄天池组砂砾路8公里（总投资280万元，本次安排140万元）。在项目建设过程中，鼓励施工单位采取以工代赈方式吸纳贫困劳动力务工，使贫困户实现务工增收。</t>
  </si>
  <si>
    <t>解决36户贫困户出行及运输困难的问题</t>
  </si>
  <si>
    <t>车道镇三角城村阳山林场至小福地，张咀子沟至小庙掌崾岘砂砾路5.5公里（总投资193万元，本次安排96万元）。在项目建设过程中，鼓励施工单位采取以工代赈方式吸纳贫困劳动力务工，使贫困户实现务工增收。</t>
  </si>
  <si>
    <t>产业专业村村组道路</t>
  </si>
  <si>
    <t>甜水镇张铁村老国道至王洼子砂砾路2.96公里，甜水镇张铁村老国道至武新庄砂砾路3.04公里（总投资151.6687万元，已安排108万元，本次安排47.466万元）。</t>
  </si>
  <si>
    <t>解决210户贫困户出行及运输困难的问题</t>
  </si>
  <si>
    <t>山城乡薛塬至八里铺芦沟11公里（总投资385万元，本次安排76万元）。在项目建设过程中，鼓励施工单位采取以工代赈方式吸纳贫困劳动力务工，使贫困户实现务工增收。</t>
  </si>
  <si>
    <t>解决464户贫困户出行及运输困难的问题</t>
  </si>
  <si>
    <t>樊家川镇闫塬村红旗组周儿塬油路口至李崾岘油路口砂砾路2.4公里（总投资84万元，本次安排16.5万元）。在项目建设过程中，鼓励施工单位采取以工代赈方式吸纳贫困劳动力务工，使贫困户实现务工增收。</t>
  </si>
  <si>
    <t>车道镇刘渠村部至刘渠组砂砾路16公里（总投资560万元，本次安排109万元）。在项目建设过程中，鼓励施工单位采取以工代赈方式吸纳贫困劳动力务工，使贫困户实现务工增收。</t>
  </si>
  <si>
    <t>解决46户贫困户出行及运输困难的问题</t>
  </si>
  <si>
    <t>小南沟乡陈掌村马路塬组至悬马壕砂砾路2.642公里（总投资111万元，本次安排22万元）。在项目建设过程中，鼓励施工单位采取以工代赈方式吸纳贫困劳动力务工，使贫困户实现务工增收。</t>
  </si>
  <si>
    <t>洪德镇梁岔村龚河至丁阳渠村梁塬组砂砾路5.9公里（总投资537万元，本次安排106万元）。在项目建设过程中，鼓励施工单位采取以工代赈方式吸纳贫困劳动力务工，使贫困户实现务工增收。</t>
  </si>
  <si>
    <t>合道镇辛坪村敬家山至里湾掌砂砾路7.77公里（总投资357.5323万元，本次安排195）。在项目建设过程中，鼓励施工单位采取以工代赈方式吸纳贫困劳动力务工，使贫困户实现务工增收。</t>
  </si>
  <si>
    <t>木钵郭西掌村至李畔畔组至殷家桥村砂砾路8.112公里（总投资295.8907万元，本次安排162万元）。在项目建设过程中，鼓励施工单位采取以工代赈方式吸纳贫困劳动力务工，使贫困户实现务工增收。</t>
  </si>
  <si>
    <t>解决35户贫困户出行及运输困难的问题</t>
  </si>
  <si>
    <t>南湫乡代家洼至乔儿咀砂砾路13.878公里（总投资264.9868万元，本次安排145万元）。在项目建设过程中，鼓励施工单位采取以工代赈方式吸纳贫困劳动力务工，使贫困户实现务工增收。</t>
  </si>
  <si>
    <t>合道镇尚西坪村唐洼组唐洼路口至尚西坪组席梁通组砂砾路8.6公里（总投资480万元，本次安排96万元）。在项目建设过程中，鼓励施工单位采取以工代赈方式吸纳贫困劳动力务工，使贫困户实现务工增收。</t>
  </si>
  <si>
    <t>解决139户贫困户出行及运输困难的问题</t>
  </si>
  <si>
    <t>合道镇梁坪村漫水桥工程52米（总投资150万元，本次安排30万元）。在项目建设过程中，鼓励施工单位采取以工代赈方式吸纳贫困劳动力务工，使贫困户实现务工增收。</t>
  </si>
  <si>
    <t>八珠乡冯家湾村安家掌至李大台至石旗塬砂砾路4.5公里（总投资240万元，本次安排48万元）。在项目建设过程中，鼓励施工单位采取以工代赈方式吸纳贫困劳动力务工，使贫困户实现务工增收。</t>
  </si>
  <si>
    <t>解决75户贫困户出行及运输困难的问题</t>
  </si>
  <si>
    <t>八珠乡塔儿咀村寨子沟桥梁工程27.54米（总投资80万元，本次安排16万元）。在项目建设过程中，鼓励施工单位采取以工代赈方式吸纳贫困劳动力务工，使贫困户实现务工增收。</t>
  </si>
  <si>
    <t>解决65户贫困户出行及运输困难的问题</t>
  </si>
  <si>
    <t>合道寨子坪柳洼组至路坪瓦厂砂砾路4公里（总投资140万元，本次安排28万元）。在项目建设过程中，鼓励施工单位采取以工代赈方式吸纳贫困劳动力务工，使贫困户实现务工增收。</t>
  </si>
  <si>
    <t>解决67户贫困户出行及运输困难的问题</t>
  </si>
  <si>
    <t>演武乡佛岔至叶台碾子崾岘砂砾路4.8公里（总投资172万元，本次安排34万元）。在项目建设过程中，鼓励施工单位采取以工代赈方式吸纳贫困劳动力务工，使贫困户实现务工增收。</t>
  </si>
  <si>
    <t>解决163户贫困户出行及运输困难的问题</t>
  </si>
  <si>
    <t>合道镇朱家塬村牛条湾至堡子沟砂砾10公里（总投资350万元，本次安排70万元）。在项目建设过程中，鼓励施工单位采取以工代赈方式吸纳贫困劳动力务工，使贫困户实现务工增收。</t>
  </si>
  <si>
    <t>洪德镇梁岔至董沟门砂砾路2公里，漫水桥1座（总投资120万元，本次安排24万元）。在项目建设过程中，鼓励施工单位采取以工代赈方式吸纳贫困劳动力务工，使贫困户实现务工增收。</t>
  </si>
  <si>
    <t>樊家川镇马驿沟城子组至冉旗寨陈塬砂砾路5公里，漫水桥1座（总投资265万元，本次安排53万元）。在项目建设过程中，鼓励施工单位采取以工代赈方式吸纳贫困劳动力务工，使贫困户实现务工增收。</t>
  </si>
  <si>
    <t>合道镇陶洼子至红崖洼硬化路8.3公里（总投资600万元，本次安排117万元）。在项目建设过程中，鼓励施工单位采取以工代赈方式吸纳贫困劳动力务工，使贫困户实现务工增收。</t>
  </si>
  <si>
    <t>解决100户贫困户出行及运输困难的问题</t>
  </si>
  <si>
    <t>毛井镇山西掌至芦家湾乡井川联网路16公里（总投资960万元，本次安排188万元）。在项目建设过程中，鼓励施工单位采取以工代赈方式吸纳贫困劳动力务工，使贫困户实现务工增收。</t>
  </si>
  <si>
    <t>解决1045户贫困户出行及运输困难的问题</t>
  </si>
  <si>
    <t>洪德镇李达掌村部至山兴园合作社砂砾路4.586公里（总投资208.0786万元，本次安排113万元）。在项目建设过程中，鼓励施工单位采取以工代赈方式吸纳贫困劳动力务工，使贫困户实现务工增收。</t>
  </si>
  <si>
    <t>解决23户贫困户出行及运输困难的问题</t>
  </si>
  <si>
    <t>天池乡殷屈河村贾塬组康湾至贾塬组中咀梁砂砾路6公里（总投资210万元，本次安排42万元）。在项目建设过程中，鼓励施工单位采取以工代赈方式吸纳贫困劳动力务工，使贫困户实现务工增收。</t>
  </si>
  <si>
    <t>解决419户贫困户出行及运输困难的问题</t>
  </si>
  <si>
    <t>天池乡梁家河村至曲子楼房子油路9.3公里（总投资326万元，本次安排65万元）。在项目建设过程中，鼓励施工单位采取以工代赈方式吸纳贫困劳动力务工，使贫困户实现务工增收。</t>
  </si>
  <si>
    <t>解决268户贫困户出行及运输困难的问题</t>
  </si>
  <si>
    <t>环城镇城东沟至宁老庄张石咀油路2公里（总投资130万元，本次安排26万元）。在项目建设过程中，鼓励施工单位采取以工代赈方式吸纳贫困劳动力务工，使贫困户实现务工增收。</t>
  </si>
  <si>
    <t>解决1388户贫困户出行及运输困难的问题</t>
  </si>
  <si>
    <t>洪德大户塬至苗河油路8公里（总投资520万元，本次安排102万元）。在项目建设过程中，鼓励施工单位采取以工代赈方式吸纳贫困劳动力务工，使贫困户实现务工增收。</t>
  </si>
  <si>
    <t>环城镇张滩滩村至郭山沟砂砾路0.11公里（总投资60万元，本次安排10万元）。在项目建设过程中，鼓励施工单位采取以工代赈方式吸纳贫困劳动力务工，使贫困户实现务工增收。</t>
  </si>
  <si>
    <t>解决57户贫困户出行及运输困难的问题</t>
  </si>
  <si>
    <t>环县洪德镇苗河至大户塬油路工程9.462公里。在项目建设过程中，鼓励施工单位采取以工代赈方式吸纳贫困劳动力务工，使贫困户实现务工增收。</t>
  </si>
  <si>
    <t>2019.01
-
2020.12</t>
  </si>
  <si>
    <t>八珠乡白塬村李咀组砂砾路续建工程12.9公里，补助资金77.7万元（总投资162.7万元，2018年已安排85万元）。在项目建设过程中，鼓励施工单位采取以工代赈方式吸纳贫困劳动力务工，使贫困户实现务工增收。</t>
  </si>
  <si>
    <t>环城镇张淌村梁阳山至转咀塬砂砾路3.987公里（总投资126.9705万元，已安排29万元，本次安排43.4万元）。在项目建设过程中，鼓励施工单位采取以工代赈方式吸纳贫困劳动力务工，使贫困户实现务工增收。</t>
  </si>
  <si>
    <t>木钵镇韩洼子至八珠乡苟塬砂砾路10公里（总投资350万元，本次安排77.7万元）。在项目建设过程中，鼓励施工单位采取以工代赈方式吸纳贫困劳动力务工，使贫困户实现务工增收。</t>
  </si>
  <si>
    <t>环县虎洞镇半个城村西塬畔通组砂砾路工程9.278公里。在项目建设过程中，鼓励施工单位采取以工代赈方式吸纳贫困劳动力务工，使贫困户实现务工增收。</t>
  </si>
  <si>
    <t>环县八珠乡冯家湾村安家掌至李大台至石旗塬砂砾路工程7.248公里。在项目建设过程中，鼓励施工单位采取以工代赈方式吸纳贫困劳动力务工，使贫困户实现务工增收。</t>
  </si>
  <si>
    <t>环县合道镇尚西坪村唐家洼组至席梁组砂砾路工程7.803公里。在项目建设过程中，鼓励施工单位采取以工代赈方式吸纳贫困劳动力务工，使贫困户实现务工增收。</t>
  </si>
  <si>
    <t>环县木钵镇韩洼子至八珠乡苟塬砂砾路工程10.077公里。在项目建设过程中，鼓励施工单位采取以工代赈方式吸纳贫困劳动力务工，使贫困户实现务工增收。</t>
  </si>
  <si>
    <t>环县合道镇陶洼子至红崖洼道路硬化工程8.188公里。在项目建设过程中，鼓励施工单位采取以工代赈方式吸纳贫困劳动力务工，使贫困户实现务工增收。</t>
  </si>
  <si>
    <t>环县合道镇寨子坪柳洼组至路坪瓦厂砂砾路工程3.763公里。在项目建设过程中，鼓励施工单位采取以工代赈方式吸纳贫困劳动力务工，使贫困户实现务工增收。</t>
  </si>
  <si>
    <t>环县合道镇朱家塬村牛条湾至堡子沟砂砾路工程11.57公里。在项目建设过程中，鼓励施工单位采取以工代赈方式吸纳贫困劳动力务工，使贫困户实现务工增收。</t>
  </si>
  <si>
    <t>环县车道镇刘渠村部至刘渠组砂砾路工程20.194公里。在项目建设过程中，鼓励施工单位采取以工代赈方式吸纳贫困劳动力务工，使贫困户实现务工增收。</t>
  </si>
  <si>
    <t>环县罗山川乡龙柏山村至西阳洼村砂砾路工程7.54公里。在项目建设过程中，鼓励施工单位采取以工代赈方式吸纳贫困劳动力务工，使贫困户实现务工增收。</t>
  </si>
  <si>
    <t>环县洪德镇梁岔村龚河至丁阳渠村梁塬组砂砾路工程5.9公里。在项目建设过程中，鼓励施工单位采取以工代赈方式吸纳贫困劳动力务工，使贫困户实现务工增收。</t>
  </si>
  <si>
    <t>环县环城镇城东沟至宁老庄张石咀油路工程2.09公里。在项目建设过程中，鼓励施工单位采取以工代赈方式吸纳贫困劳动力务工，使贫困户实现务工增收。</t>
  </si>
  <si>
    <t>环县环城镇张滩滩村至郭山沟砂砾路工程0.11公里。在项目建设过程中，鼓励施工单位采取以工代赈方式吸纳贫困劳动力务工，使贫困户实现务工增收。</t>
  </si>
  <si>
    <t>环县罗山川乡陈渠子村石家坝至洪德新集子砂砾路工程16.841公里。在项目建设过程中，鼓励施工单位采取以工代赈方式吸纳贫困劳动力务工，使贫困户实现务工增收。</t>
  </si>
  <si>
    <t>解决270户贫困户出行及运输困难的问题</t>
  </si>
  <si>
    <t>毛井镇山西掌至芦家湾乡井川联网路17.62公里。在项目建设过程中，鼓励施工单位采取以工代赈方式吸纳贫困劳动力务工，使贫困户实现务工增收。</t>
  </si>
  <si>
    <t>解决1046户贫困户出行及运输困难的问题</t>
  </si>
  <si>
    <t>环县樊家川镇马驿沟城子组至冉旗寨陈塬砂砾路工程4.88公里。在项目建设过程中，鼓励施工单位采取以工代赈方式吸纳贫困劳动力务工，使贫困户实现务工增收。</t>
  </si>
  <si>
    <t>环县合道镇梁坪村西沟渠至柳树湾砂砾路工程（梁坪村漫水桥工程）5.577公里。在项目建设过程中，鼓励施工单位采取以工代赈方式吸纳贫困劳动力务工，使贫困户实现务工增收。</t>
  </si>
  <si>
    <t>樊家川镇红旗组周儿塬油路口至李崾岘油路口砂砾2.552公里。在项目建设过程中，鼓励施工单位采取以工代赈方式吸纳贫困劳动力务工，使贫困户实现务工增收。</t>
  </si>
  <si>
    <t>新修二条俭村至后掌至雅阳洼砂砾路16公里。在项目建设过程中，鼓励施工单位采取以工代赈方式吸纳贫困劳动力务工，使贫困户实现务工增收。</t>
  </si>
  <si>
    <t>解决161户贫困户出行及运输困难的问题</t>
  </si>
  <si>
    <t>毛政发〔2020〕92号</t>
  </si>
  <si>
    <t>新修甜水镇张铁村吴高山至潘山砂砾路7公里。在项目建设过程中，鼓励施工单位采取以工代赈方式吸纳贫困劳动力务工，使贫困户实现务工增收。</t>
  </si>
  <si>
    <t>环县毛井镇红土嘴村尚渠至张咀咀砂砾路工程5.1公里。在项目建设过程中，鼓励施工单位采取以工代赈方式吸纳贫困劳动力务工，使贫困户实现务工增收。</t>
  </si>
  <si>
    <t>解决28户贫困户出行及运输困难的问题</t>
  </si>
  <si>
    <t>洪德镇丁阳渠子村高阴山老庄壕油路至魏阳湾，赵湾砂砾路6公里，配套漫水桥一座（总投资210万元，本次安排42万元）。在项目建设过程中，鼓励施工单位采取以工代赈方式吸纳贫困劳动力务工，使贫困户实现务工增收。</t>
  </si>
  <si>
    <t>罗山川乡山水湾村至洪德镇新集子砂砾路工程16.115公里（总投资586.269万元，本次安排327万元）。在项目建设过程中，鼓励施工单位采取以工代赈方式吸纳贫困劳动力务工，使贫困户实现务工增收。</t>
  </si>
  <si>
    <t>解决141户贫困户出行及运输困难的问题</t>
  </si>
  <si>
    <t>芦家湾乡王庄村庄科组贺铺至车道镇三角城张嘴子砂砾路12.173公里（总投资598.7535万元，本次安排332.9万元）。在项目建设过程中，鼓励施工单位采取以工代赈方式吸纳贫困劳动力务工，使贫困户实现务工增收。</t>
  </si>
  <si>
    <t>解决54户贫困户出行及运输困难的问题</t>
  </si>
  <si>
    <t>虎洞镇张湾村张湾组砂砾路10.68公里（总投资373万元，本次安排75万元）。在项目建设过程中，鼓励施工单位采取以工代赈方式吸纳贫困劳动力务工，使贫困户实现务工增收。</t>
  </si>
  <si>
    <t>木钵镇坪子塬村柏林沟组狼刺湾至豆家塬砂砾路9.301公里（总投资341.6471万元，本次安排191万元）。在项目建设过程中，鼓励施工单位采取以工代赈方式吸纳贫困劳动力务工，使贫困户实现务工增收。</t>
  </si>
  <si>
    <t>解决43户贫困户出行及运输困难的问题</t>
  </si>
  <si>
    <t>小南沟乡汪天子村至前台组砂砾路4.5公里（总投资133.1911万元，本次安排75万元）。在项目建设过程中，鼓励施工单位采取以工代赈方式吸纳贫困劳动力务工，使贫困户实现务工增收。</t>
  </si>
  <si>
    <t>耿湾乡潘掌村梁庄崾岘路口至梁庄前掌砂砾路5.27公里（总投资158万元，本次安排32万元）。在项目建设过程中，鼓励施工单位采取以工代赈方式吸纳贫困劳动力务工，使贫困户实现务工增收。</t>
  </si>
  <si>
    <t>南湫乡党家洼村小掌子至小口子砂砾路8.79公里（总投资308万元，本次安排62万元）。在项目建设过程中，鼓励施工单位采取以工代赈方式吸纳贫困劳动力务工，使贫困户实现务工增收。</t>
  </si>
  <si>
    <t>合道镇陶洼子村田台子组至天池苏北岔村田原组砂砾路9.318公里（总投资454.0028万元，已安排42万元，本次安排212万元）。在项目建设过程中，鼓励施工单位采取以工代赈方式吸纳贫困劳动力务工，使贫困户实现务工增收。</t>
  </si>
  <si>
    <t>秦团庄乡新峁村至章阳山组砂砾路5.24公里（总投资183万元，本次安排37万元）。在项目建设过程中，鼓励施工单位采取以工代赈方式吸纳贫困劳动力务工，使贫困户实现务工增收。</t>
  </si>
  <si>
    <t>解决24户贫困户出行及运输困难的问题</t>
  </si>
  <si>
    <t>罗山川乡陈渠子村石家坝至洪德新集子砂砾路16.841公里（总投资589万元，本次安排118万元）。在项目建设过程中，鼓励施工单位采取以工代赈方式吸纳贫困劳动力务工，使贫困户实现务工增收。</t>
  </si>
  <si>
    <t>环城镇高龚塬村彭塬组砂砾路8.101公里（总投资234.9506万元，本次安排132万元）。在项目建设过程中，鼓励施工单位采取以工代赈方式吸纳贫困劳动力务工，使贫困户实现务工增收。</t>
  </si>
  <si>
    <t>环城镇漫塬村张阳庄组漫庄至宁老庄村油坊崾岘组砂砾路11.226公里（总投资463.9243万元，本次安排260万元）。在项目建设过程中，鼓励施工单位采取以工代赈方式吸纳贫困劳动力务工，使贫困户实现务工增收。</t>
  </si>
  <si>
    <t>解决105户贫困户出行及运输困难的问题</t>
  </si>
  <si>
    <t>合道镇沈岭村张坪组至寨子坪村阳湾砂砾路10.078公里（总投资353万元，本次安排71万元）。在项目建设过程中，鼓励施工单位采取以工代赈方式吸纳贫困劳动力务工，使贫困户实现务工增收。</t>
  </si>
  <si>
    <t>八珠乡瓦崾岘村咀梢塬组吕家沟底至瓦崾岘组老庄台砂砾路9公里（总投资315万元，本次安排63万元）。在项目建设过程中，鼓励施工单位采取以工代赈方式吸纳贫困劳动力务工，使贫困户实现务工增收。</t>
  </si>
  <si>
    <t>毛井镇红土嘴村至尚渠组砂砾路5.1公里（总投资179万元，本次安排36万元）。在项目建设过程中，鼓励施工单位采取以工代赈方式吸纳贫困劳动力务工，使贫困户实现务工增收。</t>
  </si>
  <si>
    <t>毛井镇施家滩村至堡子趟组砂砾路3.5公里（总投资123万元，本次安排25万元）。在项目建设过程中，鼓励施工单位采取以工代赈方式吸纳贫困劳动力务工，使贫困户实现务工增收。</t>
  </si>
  <si>
    <t>解决53户贫困户出行及运输困难的问题</t>
  </si>
  <si>
    <t>曲子镇西沟村道桥至颜新庄砂砾路7.2公里（总投资252万元，本次安排50万元）。在项目建设过程中，鼓励施工单位采取以工代赈方式吸纳贫困劳动力务工，使贫困户实现务工增收。</t>
  </si>
  <si>
    <t>曲子镇许家塬村芦草峁至孙家塬砂砾路4公里（总投资140万元，本次安排28万元）。在项目建设过程中，鼓励施工单位采取以工代赈方式吸纳贫困劳动力务工，使贫困户实现务工增收。</t>
  </si>
  <si>
    <t>八珠乡白塬村余峁子组罗家山至郑掌崾岘砂砾路8公里（总投资280万元，本次安排56万元）。在项目建设过程中，鼓励施工单位采取以工代赈方式吸纳贫困劳动力务工，使贫困户实现务工增收。</t>
  </si>
  <si>
    <t>合道镇赵台村村部至阴台组砂砾路5公里（总投资175万元，本次安排35万元）。在项目建设过程中，鼓励施工单位采取以工代赈方式吸纳贫困劳动力务工，使贫困户实现务工增收。</t>
  </si>
  <si>
    <t>环县环城镇唐塬村沈阳山至西川沈家塬砂砾路工程8.819公里。在项目建设过程中，鼓励施工单位采取以工代赈方式吸纳贫困劳动力务工，使贫困户实现务工增收。</t>
  </si>
  <si>
    <t>环县洪德镇寇河至211国道道路工程9.22公里。在项目建设过程中，鼓励施工单位采取以工代赈方式吸纳贫困劳动力务工，使贫困户实现务工增收。</t>
  </si>
  <si>
    <t>小南沟乡陈掌村马路塬组至悬马壕砂砾路2.642公里。在项目建设过程中，鼓励施工单位采取以工代赈方式吸纳贫困劳动力务工，使贫困户实现务工增收。</t>
  </si>
  <si>
    <t>解决贫困户出行及运输困难的问题</t>
  </si>
  <si>
    <t>洪德镇寇河至211国道道路工程9.22公里。在项目建设过程中，鼓励施工单位采取以工代赈方式吸纳贫困劳动力务工，使贫困户实现务工增收。</t>
  </si>
</sst>
</file>

<file path=xl/styles.xml><?xml version="1.0" encoding="utf-8"?>
<styleSheet xmlns="http://schemas.openxmlformats.org/spreadsheetml/2006/main">
  <numFmts count="12">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
    <numFmt numFmtId="177" formatCode="0.0000_ "/>
    <numFmt numFmtId="178" formatCode="0.0000_);[Red]\(0.0000\)"/>
    <numFmt numFmtId="179" formatCode="0_ "/>
    <numFmt numFmtId="180" formatCode="0.000_);[Red]\(0.000\)"/>
    <numFmt numFmtId="181" formatCode="0_);[Red]\(0\)"/>
    <numFmt numFmtId="182" formatCode="0.00_);[Red]\(0.00\)"/>
    <numFmt numFmtId="183" formatCode="0.000_ "/>
  </numFmts>
  <fonts count="32">
    <font>
      <sz val="11"/>
      <color theme="1"/>
      <name val="宋体"/>
      <charset val="134"/>
      <scheme val="minor"/>
    </font>
    <font>
      <sz val="9"/>
      <name val="黑体"/>
      <charset val="134"/>
    </font>
    <font>
      <sz val="9"/>
      <name val="方正小标宋简体"/>
      <charset val="134"/>
    </font>
    <font>
      <sz val="9"/>
      <name val="宋体"/>
      <charset val="134"/>
    </font>
    <font>
      <sz val="9"/>
      <name val="宋体"/>
      <charset val="134"/>
      <scheme val="major"/>
    </font>
    <font>
      <sz val="9"/>
      <name val="宋体"/>
      <charset val="134"/>
      <scheme val="minor"/>
    </font>
    <font>
      <b/>
      <sz val="9"/>
      <name val="黑体"/>
      <charset val="134"/>
    </font>
    <font>
      <sz val="20"/>
      <name val="方正小标宋简体"/>
      <charset val="134"/>
    </font>
    <font>
      <b/>
      <sz val="9"/>
      <name val="宋体"/>
      <charset val="134"/>
    </font>
    <font>
      <sz val="10"/>
      <name val="黑体"/>
      <charset val="134"/>
    </font>
    <font>
      <sz val="11"/>
      <color indexed="8"/>
      <name val="宋体"/>
      <charset val="134"/>
    </font>
    <font>
      <sz val="12"/>
      <name val="宋体"/>
      <charset val="134"/>
    </font>
    <font>
      <b/>
      <sz val="13"/>
      <color theme="3"/>
      <name val="宋体"/>
      <charset val="134"/>
      <scheme val="minor"/>
    </font>
    <font>
      <sz val="11"/>
      <color rgb="FF3F3F76"/>
      <name val="宋体"/>
      <charset val="0"/>
      <scheme val="minor"/>
    </font>
    <font>
      <u/>
      <sz val="11"/>
      <color rgb="FF800080"/>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sz val="11"/>
      <color theme="1"/>
      <name val="宋体"/>
      <charset val="0"/>
      <scheme val="minor"/>
    </font>
    <font>
      <sz val="11"/>
      <color rgb="FFFA7D00"/>
      <name val="宋体"/>
      <charset val="0"/>
      <scheme val="minor"/>
    </font>
    <font>
      <i/>
      <sz val="11"/>
      <color rgb="FF7F7F7F"/>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theme="1"/>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9"/>
      <name val="Arial"/>
      <charset val="134"/>
    </font>
  </fonts>
  <fills count="38">
    <fill>
      <patternFill patternType="none"/>
    </fill>
    <fill>
      <patternFill patternType="gray125"/>
    </fill>
    <fill>
      <patternFill patternType="solid">
        <fgColor theme="3" tint="0.799981688894314"/>
        <bgColor indexed="64"/>
      </patternFill>
    </fill>
    <fill>
      <patternFill patternType="solid">
        <fgColor theme="3" tint="0.799951170384838"/>
        <bgColor indexed="64"/>
      </patternFill>
    </fill>
    <fill>
      <patternFill patternType="solid">
        <fgColor theme="6" tint="0.8"/>
        <bgColor indexed="64"/>
      </patternFill>
    </fill>
    <fill>
      <patternFill patternType="solid">
        <fgColor theme="0"/>
        <bgColor indexed="64"/>
      </patternFill>
    </fill>
    <fill>
      <patternFill patternType="solid">
        <fgColor rgb="FFFFFFFF"/>
        <bgColor indexed="64"/>
      </patternFill>
    </fill>
    <fill>
      <patternFill patternType="solid">
        <fgColor rgb="FFFFCC99"/>
        <bgColor indexed="64"/>
      </patternFill>
    </fill>
    <fill>
      <patternFill patternType="solid">
        <fgColor theme="5"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rgb="FFF2F2F2"/>
        <bgColor indexed="64"/>
      </patternFill>
    </fill>
    <fill>
      <patternFill patternType="solid">
        <fgColor theme="7"/>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A5A5A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8">
    <xf numFmtId="0" fontId="0" fillId="0" borderId="0">
      <alignment vertical="center"/>
    </xf>
    <xf numFmtId="42" fontId="0" fillId="0" borderId="0" applyFont="0" applyFill="0" applyBorder="0" applyAlignment="0" applyProtection="0">
      <alignment vertical="center"/>
    </xf>
    <xf numFmtId="0" fontId="18" fillId="11" borderId="0" applyNumberFormat="0" applyBorder="0" applyAlignment="0" applyProtection="0">
      <alignment vertical="center"/>
    </xf>
    <xf numFmtId="0" fontId="13" fillId="7" borderId="11"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18" fillId="12"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5" fillId="1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7" borderId="13" applyNumberFormat="0" applyFont="0" applyAlignment="0" applyProtection="0">
      <alignment vertical="center"/>
    </xf>
    <xf numFmtId="0" fontId="15"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10" applyNumberFormat="0" applyFill="0" applyAlignment="0" applyProtection="0">
      <alignment vertical="center"/>
    </xf>
    <xf numFmtId="0" fontId="10" fillId="0" borderId="0">
      <alignment vertical="center"/>
    </xf>
    <xf numFmtId="0" fontId="12" fillId="0" borderId="10" applyNumberFormat="0" applyFill="0" applyAlignment="0" applyProtection="0">
      <alignment vertical="center"/>
    </xf>
    <xf numFmtId="0" fontId="15" fillId="21" borderId="0" applyNumberFormat="0" applyBorder="0" applyAlignment="0" applyProtection="0">
      <alignment vertical="center"/>
    </xf>
    <xf numFmtId="0" fontId="22" fillId="0" borderId="14" applyNumberFormat="0" applyFill="0" applyAlignment="0" applyProtection="0">
      <alignment vertical="center"/>
    </xf>
    <xf numFmtId="0" fontId="15" fillId="25" borderId="0" applyNumberFormat="0" applyBorder="0" applyAlignment="0" applyProtection="0">
      <alignment vertical="center"/>
    </xf>
    <xf numFmtId="0" fontId="27" fillId="30" borderId="16" applyNumberFormat="0" applyAlignment="0" applyProtection="0">
      <alignment vertical="center"/>
    </xf>
    <xf numFmtId="0" fontId="29" fillId="30" borderId="11" applyNumberFormat="0" applyAlignment="0" applyProtection="0">
      <alignment vertical="center"/>
    </xf>
    <xf numFmtId="0" fontId="30" fillId="37" borderId="17" applyNumberFormat="0" applyAlignment="0" applyProtection="0">
      <alignment vertical="center"/>
    </xf>
    <xf numFmtId="0" fontId="18" fillId="36" borderId="0" applyNumberFormat="0" applyBorder="0" applyAlignment="0" applyProtection="0">
      <alignment vertical="center"/>
    </xf>
    <xf numFmtId="0" fontId="15" fillId="29" borderId="0" applyNumberFormat="0" applyBorder="0" applyAlignment="0" applyProtection="0">
      <alignment vertical="center"/>
    </xf>
    <xf numFmtId="0" fontId="19" fillId="0" borderId="12" applyNumberFormat="0" applyFill="0" applyAlignment="0" applyProtection="0">
      <alignment vertical="center"/>
    </xf>
    <xf numFmtId="0" fontId="26" fillId="0" borderId="15" applyNumberFormat="0" applyFill="0" applyAlignment="0" applyProtection="0">
      <alignment vertical="center"/>
    </xf>
    <xf numFmtId="0" fontId="17" fillId="10" borderId="0" applyNumberFormat="0" applyBorder="0" applyAlignment="0" applyProtection="0">
      <alignment vertical="center"/>
    </xf>
    <xf numFmtId="0" fontId="28" fillId="33" borderId="0" applyNumberFormat="0" applyBorder="0" applyAlignment="0" applyProtection="0">
      <alignment vertical="center"/>
    </xf>
    <xf numFmtId="0" fontId="18" fillId="32" borderId="0" applyNumberFormat="0" applyBorder="0" applyAlignment="0" applyProtection="0">
      <alignment vertical="center"/>
    </xf>
    <xf numFmtId="0" fontId="15" fillId="24" borderId="0" applyNumberFormat="0" applyBorder="0" applyAlignment="0" applyProtection="0">
      <alignment vertical="center"/>
    </xf>
    <xf numFmtId="0" fontId="18" fillId="15" borderId="0" applyNumberFormat="0" applyBorder="0" applyAlignment="0" applyProtection="0">
      <alignment vertical="center"/>
    </xf>
    <xf numFmtId="0" fontId="18" fillId="28" borderId="0" applyNumberFormat="0" applyBorder="0" applyAlignment="0" applyProtection="0">
      <alignment vertical="center"/>
    </xf>
    <xf numFmtId="0" fontId="18" fillId="27" borderId="0" applyNumberFormat="0" applyBorder="0" applyAlignment="0" applyProtection="0">
      <alignment vertical="center"/>
    </xf>
    <xf numFmtId="0" fontId="18" fillId="20" borderId="0" applyNumberFormat="0" applyBorder="0" applyAlignment="0" applyProtection="0">
      <alignment vertical="center"/>
    </xf>
    <xf numFmtId="0" fontId="15" fillId="23" borderId="0" applyNumberFormat="0" applyBorder="0" applyAlignment="0" applyProtection="0">
      <alignment vertical="center"/>
    </xf>
    <xf numFmtId="0" fontId="10" fillId="0" borderId="0" applyProtection="0"/>
    <xf numFmtId="0" fontId="15" fillId="31" borderId="0" applyNumberFormat="0" applyBorder="0" applyAlignment="0" applyProtection="0">
      <alignment vertical="center"/>
    </xf>
    <xf numFmtId="0" fontId="18" fillId="14" borderId="0" applyNumberFormat="0" applyBorder="0" applyAlignment="0" applyProtection="0">
      <alignment vertical="center"/>
    </xf>
    <xf numFmtId="0" fontId="18" fillId="35" borderId="0" applyNumberFormat="0" applyBorder="0" applyAlignment="0" applyProtection="0">
      <alignment vertical="center"/>
    </xf>
    <xf numFmtId="0" fontId="15" fillId="22" borderId="0" applyNumberFormat="0" applyBorder="0" applyAlignment="0" applyProtection="0">
      <alignment vertical="center"/>
    </xf>
    <xf numFmtId="0" fontId="0" fillId="0" borderId="0"/>
    <xf numFmtId="0" fontId="18" fillId="19" borderId="0" applyNumberFormat="0" applyBorder="0" applyAlignment="0" applyProtection="0">
      <alignment vertical="center"/>
    </xf>
    <xf numFmtId="0" fontId="15" fillId="26" borderId="0" applyNumberFormat="0" applyBorder="0" applyAlignment="0" applyProtection="0">
      <alignment vertical="center"/>
    </xf>
    <xf numFmtId="0" fontId="15" fillId="13" borderId="0" applyNumberFormat="0" applyBorder="0" applyAlignment="0" applyProtection="0">
      <alignment vertical="center"/>
    </xf>
    <xf numFmtId="0" fontId="11" fillId="0" borderId="0">
      <alignment vertical="center"/>
    </xf>
    <xf numFmtId="0" fontId="18" fillId="18" borderId="0" applyNumberFormat="0" applyBorder="0" applyAlignment="0" applyProtection="0">
      <alignment vertical="center"/>
    </xf>
    <xf numFmtId="0" fontId="15" fillId="34" borderId="0" applyNumberFormat="0" applyBorder="0" applyAlignment="0" applyProtection="0">
      <alignment vertical="center"/>
    </xf>
    <xf numFmtId="0" fontId="10" fillId="0" borderId="0"/>
    <xf numFmtId="0" fontId="0" fillId="0" borderId="0">
      <alignment vertical="center"/>
    </xf>
    <xf numFmtId="0" fontId="10" fillId="0" borderId="0">
      <alignment vertical="center"/>
    </xf>
    <xf numFmtId="0" fontId="11" fillId="0" borderId="0"/>
  </cellStyleXfs>
  <cellXfs count="234">
    <xf numFmtId="0" fontId="0" fillId="0" borderId="0" xfId="0">
      <alignment vertical="center"/>
    </xf>
    <xf numFmtId="0" fontId="1" fillId="0" borderId="0" xfId="54" applyNumberFormat="1" applyFont="1" applyFill="1" applyBorder="1" applyAlignment="1">
      <alignment vertical="center" wrapText="1"/>
    </xf>
    <xf numFmtId="0" fontId="2" fillId="0" borderId="0" xfId="54" applyNumberFormat="1" applyFont="1" applyFill="1" applyBorder="1" applyAlignment="1">
      <alignment vertical="center" wrapText="1"/>
    </xf>
    <xf numFmtId="0" fontId="1" fillId="2" borderId="0" xfId="54" applyNumberFormat="1" applyFont="1" applyFill="1" applyBorder="1" applyAlignment="1">
      <alignment vertical="center" wrapText="1"/>
    </xf>
    <xf numFmtId="0" fontId="1" fillId="3" borderId="0" xfId="54" applyNumberFormat="1" applyFont="1" applyFill="1" applyBorder="1" applyAlignment="1">
      <alignment vertical="center" wrapText="1"/>
    </xf>
    <xf numFmtId="0" fontId="3" fillId="0" borderId="0" xfId="54" applyNumberFormat="1" applyFont="1" applyFill="1" applyBorder="1" applyAlignment="1">
      <alignment vertical="center" wrapText="1"/>
    </xf>
    <xf numFmtId="0" fontId="4" fillId="0" borderId="0" xfId="54" applyNumberFormat="1" applyFont="1" applyFill="1" applyBorder="1" applyAlignment="1">
      <alignment vertical="center" wrapText="1"/>
    </xf>
    <xf numFmtId="0" fontId="3" fillId="3" borderId="0" xfId="54" applyNumberFormat="1" applyFont="1" applyFill="1" applyBorder="1" applyAlignment="1">
      <alignment vertical="center" wrapText="1"/>
    </xf>
    <xf numFmtId="0" fontId="1" fillId="3" borderId="0" xfId="54" applyNumberFormat="1" applyFont="1" applyFill="1" applyAlignment="1">
      <alignment vertical="center" wrapText="1"/>
    </xf>
    <xf numFmtId="0" fontId="4" fillId="0" borderId="0" xfId="54" applyNumberFormat="1" applyFont="1" applyFill="1" applyAlignment="1">
      <alignment vertical="center" wrapText="1"/>
    </xf>
    <xf numFmtId="0" fontId="5" fillId="0" borderId="0" xfId="54" applyNumberFormat="1" applyFont="1" applyFill="1" applyAlignment="1">
      <alignment vertical="center" wrapText="1"/>
    </xf>
    <xf numFmtId="0" fontId="3" fillId="0" borderId="0" xfId="54" applyNumberFormat="1" applyFont="1" applyFill="1" applyAlignment="1">
      <alignment vertical="center" wrapText="1"/>
    </xf>
    <xf numFmtId="0" fontId="1" fillId="0" borderId="0" xfId="54" applyNumberFormat="1" applyFont="1" applyFill="1" applyAlignment="1">
      <alignment vertical="center" wrapText="1"/>
    </xf>
    <xf numFmtId="0" fontId="1" fillId="4" borderId="0" xfId="54" applyNumberFormat="1" applyFont="1" applyFill="1" applyAlignment="1">
      <alignment vertical="center" wrapText="1"/>
    </xf>
    <xf numFmtId="0" fontId="4" fillId="4" borderId="0" xfId="54" applyNumberFormat="1" applyFont="1" applyFill="1" applyAlignment="1">
      <alignment vertical="center" wrapText="1"/>
    </xf>
    <xf numFmtId="0" fontId="6" fillId="2" borderId="0" xfId="0" applyNumberFormat="1" applyFont="1" applyFill="1" applyAlignment="1">
      <alignment vertical="center" wrapText="1"/>
    </xf>
    <xf numFmtId="0" fontId="1" fillId="0" borderId="0" xfId="0" applyFont="1" applyFill="1" applyAlignment="1">
      <alignment vertical="center" wrapText="1"/>
    </xf>
    <xf numFmtId="0" fontId="6" fillId="2" borderId="0" xfId="54" applyNumberFormat="1" applyFont="1" applyFill="1" applyBorder="1" applyAlignment="1">
      <alignment vertical="center" wrapText="1"/>
    </xf>
    <xf numFmtId="0" fontId="6" fillId="2" borderId="0" xfId="54" applyNumberFormat="1" applyFont="1" applyFill="1" applyAlignment="1">
      <alignment vertical="center" wrapText="1"/>
    </xf>
    <xf numFmtId="0" fontId="6" fillId="2" borderId="0" xfId="0" applyFont="1" applyFill="1" applyAlignment="1">
      <alignment vertical="center" wrapText="1"/>
    </xf>
    <xf numFmtId="0" fontId="3" fillId="0" borderId="0" xfId="54" applyNumberFormat="1" applyFont="1" applyFill="1" applyBorder="1" applyAlignment="1">
      <alignment horizontal="center" vertical="center" wrapText="1"/>
    </xf>
    <xf numFmtId="0" fontId="3" fillId="0" borderId="0" xfId="54" applyNumberFormat="1" applyFont="1" applyFill="1" applyBorder="1" applyAlignment="1">
      <alignment horizontal="justify" vertical="center" wrapText="1"/>
    </xf>
    <xf numFmtId="0" fontId="3" fillId="0" borderId="0" xfId="54" applyNumberFormat="1" applyFont="1" applyFill="1" applyBorder="1" applyAlignment="1">
      <alignment horizontal="left" vertical="center" wrapText="1"/>
    </xf>
    <xf numFmtId="0" fontId="3" fillId="0" borderId="0" xfId="0" applyFont="1" applyFill="1" applyAlignment="1">
      <alignment vertical="center" wrapText="1"/>
    </xf>
    <xf numFmtId="0" fontId="1" fillId="0" borderId="0" xfId="54" applyNumberFormat="1" applyFont="1" applyFill="1" applyAlignment="1">
      <alignment horizontal="left" vertical="center" wrapText="1"/>
    </xf>
    <xf numFmtId="0" fontId="1" fillId="0" borderId="0" xfId="54" applyNumberFormat="1" applyFont="1" applyFill="1" applyAlignment="1">
      <alignment horizontal="center" vertical="center" wrapText="1"/>
    </xf>
    <xf numFmtId="0" fontId="1" fillId="0" borderId="0" xfId="54" applyNumberFormat="1" applyFont="1" applyFill="1" applyBorder="1" applyAlignment="1">
      <alignment horizontal="center" vertical="center" wrapText="1"/>
    </xf>
    <xf numFmtId="0" fontId="1" fillId="0" borderId="0" xfId="54" applyNumberFormat="1" applyFont="1" applyFill="1" applyBorder="1" applyAlignment="1">
      <alignment horizontal="justify" vertical="center" wrapText="1"/>
    </xf>
    <xf numFmtId="0" fontId="7" fillId="0" borderId="0" xfId="54" applyNumberFormat="1" applyFont="1" applyFill="1" applyAlignment="1">
      <alignment horizontal="center" vertical="center" wrapText="1"/>
    </xf>
    <xf numFmtId="0" fontId="7" fillId="0" borderId="0" xfId="54" applyNumberFormat="1" applyFont="1" applyFill="1" applyAlignment="1">
      <alignment horizontal="justify" vertical="center" wrapText="1"/>
    </xf>
    <xf numFmtId="0" fontId="1" fillId="0" borderId="1" xfId="54" applyNumberFormat="1" applyFont="1" applyFill="1" applyBorder="1" applyAlignment="1">
      <alignment horizontal="center" vertical="center" wrapText="1"/>
    </xf>
    <xf numFmtId="0" fontId="1" fillId="0" borderId="2" xfId="54" applyNumberFormat="1" applyFont="1" applyFill="1" applyBorder="1" applyAlignment="1">
      <alignment horizontal="center" vertical="center" wrapText="1"/>
    </xf>
    <xf numFmtId="0" fontId="1" fillId="0" borderId="1" xfId="54" applyNumberFormat="1" applyFont="1" applyFill="1" applyBorder="1" applyAlignment="1">
      <alignment horizontal="justify" vertical="center" wrapText="1"/>
    </xf>
    <xf numFmtId="0" fontId="1" fillId="0" borderId="3" xfId="54" applyNumberFormat="1" applyFont="1" applyFill="1" applyBorder="1" applyAlignment="1">
      <alignment horizontal="center" vertical="center" wrapText="1"/>
    </xf>
    <xf numFmtId="0" fontId="1" fillId="0" borderId="4" xfId="54" applyNumberFormat="1" applyFont="1" applyFill="1" applyBorder="1" applyAlignment="1">
      <alignment horizontal="center" vertical="center" wrapText="1"/>
    </xf>
    <xf numFmtId="0" fontId="1" fillId="0" borderId="5" xfId="54" applyNumberFormat="1" applyFont="1" applyFill="1" applyBorder="1" applyAlignment="1">
      <alignment horizontal="center" vertical="center" wrapText="1"/>
    </xf>
    <xf numFmtId="0" fontId="1" fillId="4" borderId="1" xfId="54" applyNumberFormat="1" applyFont="1" applyFill="1" applyBorder="1" applyAlignment="1">
      <alignment horizontal="center" vertical="center" wrapText="1"/>
    </xf>
    <xf numFmtId="0" fontId="1" fillId="4" borderId="1" xfId="54" applyNumberFormat="1" applyFont="1" applyFill="1" applyBorder="1" applyAlignment="1">
      <alignment horizontal="justify" vertical="center" wrapText="1"/>
    </xf>
    <xf numFmtId="176" fontId="1" fillId="4" borderId="1" xfId="54" applyNumberFormat="1" applyFont="1" applyFill="1" applyBorder="1" applyAlignment="1">
      <alignment horizontal="center" vertical="center" wrapText="1"/>
    </xf>
    <xf numFmtId="176" fontId="1" fillId="0" borderId="1" xfId="54" applyNumberFormat="1" applyFont="1" applyFill="1" applyBorder="1" applyAlignment="1">
      <alignment horizontal="center" vertical="center" wrapText="1"/>
    </xf>
    <xf numFmtId="0" fontId="3" fillId="5" borderId="1" xfId="54" applyNumberFormat="1" applyFont="1" applyFill="1" applyBorder="1" applyAlignment="1">
      <alignment horizontal="center" vertical="center" wrapText="1"/>
    </xf>
    <xf numFmtId="0" fontId="3" fillId="5" borderId="1" xfId="54" applyNumberFormat="1" applyFont="1" applyFill="1" applyBorder="1" applyAlignment="1">
      <alignment horizontal="justify" vertical="center" wrapText="1"/>
    </xf>
    <xf numFmtId="176" fontId="3" fillId="5" borderId="1" xfId="54" applyNumberFormat="1" applyFont="1" applyFill="1" applyBorder="1" applyAlignment="1">
      <alignment horizontal="center" vertical="center" wrapText="1"/>
    </xf>
    <xf numFmtId="176" fontId="3" fillId="0" borderId="1" xfId="54" applyNumberFormat="1" applyFont="1" applyFill="1" applyBorder="1" applyAlignment="1">
      <alignment horizontal="center" vertical="center" wrapText="1"/>
    </xf>
    <xf numFmtId="0" fontId="1" fillId="4" borderId="1" xfId="54" applyNumberFormat="1" applyFont="1" applyFill="1" applyBorder="1" applyAlignment="1">
      <alignment vertical="center" wrapText="1"/>
    </xf>
    <xf numFmtId="0" fontId="3" fillId="5" borderId="1" xfId="54" applyNumberFormat="1" applyFont="1" applyFill="1" applyBorder="1" applyAlignment="1">
      <alignment vertical="center" wrapText="1"/>
    </xf>
    <xf numFmtId="0" fontId="3" fillId="0" borderId="1" xfId="54" applyNumberFormat="1"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1" xfId="0" applyNumberFormat="1" applyFont="1" applyFill="1" applyBorder="1" applyAlignment="1">
      <alignment horizontal="justify" vertical="center" wrapText="1"/>
    </xf>
    <xf numFmtId="0" fontId="1" fillId="0" borderId="1" xfId="0" applyNumberFormat="1" applyFont="1" applyFill="1" applyBorder="1" applyAlignment="1">
      <alignment horizontal="center" vertical="center" wrapText="1"/>
    </xf>
    <xf numFmtId="0" fontId="4" fillId="0" borderId="1" xfId="54"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justify" vertical="center" wrapText="1"/>
    </xf>
    <xf numFmtId="0" fontId="1" fillId="0" borderId="0" xfId="54" applyNumberFormat="1" applyFont="1" applyFill="1" applyBorder="1" applyAlignment="1">
      <alignment horizontal="left" vertical="center" wrapText="1"/>
    </xf>
    <xf numFmtId="0" fontId="1" fillId="0" borderId="6" xfId="54" applyNumberFormat="1" applyFont="1" applyFill="1" applyBorder="1" applyAlignment="1">
      <alignment horizontal="center" vertical="center" wrapText="1"/>
    </xf>
    <xf numFmtId="0" fontId="1" fillId="4" borderId="1" xfId="54" applyNumberFormat="1" applyFont="1" applyFill="1" applyBorder="1" applyAlignment="1">
      <alignment horizontal="left" vertical="center" wrapText="1"/>
    </xf>
    <xf numFmtId="0" fontId="3" fillId="5" borderId="1" xfId="54" applyNumberFormat="1" applyFont="1" applyFill="1" applyBorder="1" applyAlignment="1">
      <alignment horizontal="left" vertical="center" wrapText="1"/>
    </xf>
    <xf numFmtId="0" fontId="1" fillId="4"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1" fillId="0" borderId="7" xfId="54" applyNumberFormat="1" applyFont="1" applyFill="1" applyBorder="1" applyAlignment="1">
      <alignment horizontal="center" vertical="center" wrapText="1"/>
    </xf>
    <xf numFmtId="0" fontId="1" fillId="0" borderId="8" xfId="54" applyNumberFormat="1" applyFont="1" applyFill="1" applyBorder="1" applyAlignment="1">
      <alignment horizontal="center" vertical="center" wrapText="1"/>
    </xf>
    <xf numFmtId="0" fontId="1" fillId="4" borderId="3" xfId="54" applyNumberFormat="1" applyFont="1" applyFill="1" applyBorder="1" applyAlignment="1">
      <alignment horizontal="center" vertical="center" wrapText="1"/>
    </xf>
    <xf numFmtId="0" fontId="3" fillId="4" borderId="1" xfId="54" applyNumberFormat="1" applyFont="1" applyFill="1" applyBorder="1" applyAlignment="1">
      <alignment horizontal="center" vertical="center" wrapText="1"/>
    </xf>
    <xf numFmtId="0" fontId="3" fillId="5" borderId="3" xfId="54" applyNumberFormat="1" applyFont="1" applyFill="1" applyBorder="1" applyAlignment="1">
      <alignment horizontal="center" vertical="center" wrapText="1"/>
    </xf>
    <xf numFmtId="0" fontId="4" fillId="5" borderId="1" xfId="54" applyNumberFormat="1" applyFont="1" applyFill="1" applyBorder="1" applyAlignment="1">
      <alignment horizontal="center" vertical="center" wrapText="1"/>
    </xf>
    <xf numFmtId="0" fontId="1" fillId="4"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4" borderId="1" xfId="54"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4" fillId="0" borderId="1" xfId="54" applyNumberFormat="1" applyFont="1" applyFill="1" applyBorder="1" applyAlignment="1">
      <alignment horizontal="justify" vertical="center" wrapText="1"/>
    </xf>
    <xf numFmtId="0" fontId="3" fillId="0" borderId="1" xfId="54" applyNumberFormat="1" applyFont="1" applyFill="1" applyBorder="1" applyAlignment="1">
      <alignment vertical="center" wrapText="1"/>
    </xf>
    <xf numFmtId="0" fontId="8" fillId="0" borderId="1" xfId="0" applyNumberFormat="1" applyFont="1" applyFill="1" applyBorder="1" applyAlignment="1">
      <alignment horizontal="center" vertical="center" wrapText="1"/>
    </xf>
    <xf numFmtId="0" fontId="4" fillId="0" borderId="1" xfId="56" applyNumberFormat="1" applyFont="1" applyFill="1" applyBorder="1" applyAlignment="1">
      <alignment horizontal="center" vertical="center" wrapText="1"/>
    </xf>
    <xf numFmtId="0" fontId="1" fillId="0" borderId="1" xfId="54" applyNumberFormat="1" applyFont="1" applyFill="1" applyBorder="1" applyAlignment="1">
      <alignment vertical="center" wrapText="1"/>
    </xf>
    <xf numFmtId="177" fontId="3" fillId="0" borderId="1" xfId="0" applyNumberFormat="1" applyFont="1" applyFill="1" applyBorder="1" applyAlignment="1">
      <alignment horizontal="center" vertical="center" wrapText="1"/>
    </xf>
    <xf numFmtId="177" fontId="3" fillId="0" borderId="1" xfId="54" applyNumberFormat="1" applyFont="1" applyFill="1" applyBorder="1" applyAlignment="1">
      <alignment horizontal="center" vertical="center" wrapText="1"/>
    </xf>
    <xf numFmtId="0" fontId="4" fillId="0" borderId="1" xfId="54" applyNumberFormat="1" applyFont="1" applyFill="1" applyBorder="1" applyAlignment="1">
      <alignment horizontal="left" vertical="center" wrapText="1"/>
    </xf>
    <xf numFmtId="0" fontId="4" fillId="0" borderId="3" xfId="54" applyNumberFormat="1" applyFont="1" applyFill="1" applyBorder="1" applyAlignment="1">
      <alignment horizontal="center" vertical="center" wrapText="1"/>
    </xf>
    <xf numFmtId="0" fontId="1" fillId="4" borderId="1" xfId="57"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57" applyNumberFormat="1" applyFont="1" applyFill="1" applyBorder="1" applyAlignment="1">
      <alignment horizontal="justify" vertical="center" wrapText="1"/>
    </xf>
    <xf numFmtId="0" fontId="5" fillId="0" borderId="1" xfId="57" applyNumberFormat="1" applyFont="1" applyFill="1" applyBorder="1" applyAlignment="1">
      <alignment horizontal="center" vertical="center" wrapText="1"/>
    </xf>
    <xf numFmtId="0" fontId="5" fillId="0" borderId="1" xfId="0" applyNumberFormat="1" applyFont="1" applyFill="1" applyBorder="1" applyAlignment="1">
      <alignment horizontal="justify" vertical="center" wrapText="1"/>
    </xf>
    <xf numFmtId="0" fontId="5" fillId="0" borderId="9" xfId="0" applyNumberFormat="1" applyFont="1" applyFill="1" applyBorder="1" applyAlignment="1">
      <alignment horizontal="center" vertical="center" wrapText="1"/>
    </xf>
    <xf numFmtId="0" fontId="5" fillId="0" borderId="9" xfId="0" applyNumberFormat="1" applyFont="1" applyFill="1" applyBorder="1" applyAlignment="1">
      <alignment horizontal="justify" vertical="center" wrapText="1"/>
    </xf>
    <xf numFmtId="0" fontId="5" fillId="0" borderId="1" xfId="0" applyNumberFormat="1" applyFont="1" applyFill="1" applyBorder="1" applyAlignment="1" applyProtection="1">
      <alignment horizontal="center" vertical="center" wrapText="1"/>
    </xf>
    <xf numFmtId="0" fontId="5" fillId="0" borderId="1" xfId="54" applyNumberFormat="1" applyFont="1" applyFill="1" applyBorder="1" applyAlignment="1">
      <alignment horizontal="center" vertical="center" wrapText="1"/>
    </xf>
    <xf numFmtId="0" fontId="5" fillId="0" borderId="1" xfId="54" applyNumberFormat="1" applyFont="1" applyFill="1" applyBorder="1" applyAlignment="1">
      <alignment horizontal="justify" vertical="center" wrapText="1"/>
    </xf>
    <xf numFmtId="177" fontId="4" fillId="0" borderId="1" xfId="54" applyNumberFormat="1" applyFont="1" applyFill="1" applyBorder="1" applyAlignment="1">
      <alignment horizontal="center" vertical="center" wrapText="1"/>
    </xf>
    <xf numFmtId="0" fontId="3" fillId="0" borderId="1" xfId="54" applyNumberFormat="1" applyFont="1" applyFill="1" applyBorder="1" applyAlignment="1">
      <alignment horizontal="left" vertical="center" wrapText="1"/>
    </xf>
    <xf numFmtId="0" fontId="5" fillId="0" borderId="1" xfId="51" applyNumberFormat="1" applyFont="1" applyFill="1" applyBorder="1" applyAlignment="1">
      <alignment horizontal="center" vertical="center" wrapText="1"/>
    </xf>
    <xf numFmtId="177" fontId="5" fillId="0" borderId="1" xfId="54"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3" xfId="54" applyNumberFormat="1" applyFont="1" applyFill="1" applyBorder="1" applyAlignment="1">
      <alignment horizontal="center" vertical="center" wrapText="1"/>
    </xf>
    <xf numFmtId="0" fontId="3" fillId="4" borderId="1" xfId="0" applyNumberFormat="1" applyFont="1" applyFill="1" applyBorder="1" applyAlignment="1">
      <alignment horizontal="center" vertical="center" wrapText="1"/>
    </xf>
    <xf numFmtId="0" fontId="3" fillId="4" borderId="1" xfId="54"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21"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4" borderId="1" xfId="57" applyNumberFormat="1" applyFont="1" applyFill="1" applyBorder="1" applyAlignment="1">
      <alignment horizontal="justify" vertical="center" wrapText="1"/>
    </xf>
    <xf numFmtId="0" fontId="1" fillId="4" borderId="5"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0" fontId="4" fillId="0" borderId="1" xfId="57" applyNumberFormat="1" applyFont="1" applyFill="1" applyBorder="1" applyAlignment="1">
      <alignment horizontal="center" vertical="center" wrapText="1"/>
    </xf>
    <xf numFmtId="0" fontId="4" fillId="0" borderId="1" xfId="57" applyNumberFormat="1" applyFont="1" applyFill="1" applyBorder="1" applyAlignment="1">
      <alignment horizontal="justify" vertical="center" wrapText="1"/>
    </xf>
    <xf numFmtId="0" fontId="4" fillId="0" borderId="9" xfId="0" applyNumberFormat="1" applyFont="1" applyFill="1" applyBorder="1" applyAlignment="1">
      <alignment horizontal="justify" vertical="center" wrapText="1"/>
    </xf>
    <xf numFmtId="0" fontId="4" fillId="0" borderId="9" xfId="0" applyNumberFormat="1" applyFont="1" applyFill="1" applyBorder="1" applyAlignment="1">
      <alignment horizontal="center" vertical="center" wrapText="1"/>
    </xf>
    <xf numFmtId="179" fontId="4" fillId="0" borderId="1" xfId="57" applyNumberFormat="1" applyFont="1" applyFill="1" applyBorder="1" applyAlignment="1">
      <alignment horizontal="center" vertical="center" wrapText="1"/>
    </xf>
    <xf numFmtId="179" fontId="4" fillId="0" borderId="1" xfId="21" applyNumberFormat="1" applyFont="1" applyFill="1" applyBorder="1" applyAlignment="1">
      <alignment horizontal="center" vertical="center" wrapText="1"/>
    </xf>
    <xf numFmtId="178" fontId="4" fillId="0" borderId="1" xfId="21" applyNumberFormat="1" applyFont="1" applyFill="1" applyBorder="1" applyAlignment="1">
      <alignment horizontal="center" vertical="center" wrapText="1"/>
    </xf>
    <xf numFmtId="0" fontId="4" fillId="0" borderId="1" xfId="51"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4" fillId="0" borderId="1" xfId="54" applyNumberFormat="1" applyFont="1" applyFill="1" applyBorder="1" applyAlignment="1">
      <alignment vertical="center" wrapText="1"/>
    </xf>
    <xf numFmtId="181" fontId="4" fillId="0" borderId="1" xfId="0" applyNumberFormat="1" applyFont="1" applyFill="1" applyBorder="1" applyAlignment="1">
      <alignment horizontal="lef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178" fontId="4" fillId="0" borderId="1" xfId="0" applyNumberFormat="1" applyFont="1" applyFill="1" applyBorder="1" applyAlignment="1">
      <alignment horizontal="center" vertical="center" wrapText="1"/>
    </xf>
    <xf numFmtId="178" fontId="4" fillId="0" borderId="3" xfId="0" applyNumberFormat="1" applyFont="1" applyFill="1" applyBorder="1" applyAlignment="1">
      <alignment horizontal="center" vertical="center" wrapText="1"/>
    </xf>
    <xf numFmtId="181" fontId="4" fillId="5" borderId="1" xfId="0" applyNumberFormat="1" applyFont="1" applyFill="1" applyBorder="1" applyAlignment="1">
      <alignment horizontal="left" vertical="center" wrapText="1"/>
    </xf>
    <xf numFmtId="179" fontId="4" fillId="5" borderId="1" xfId="0" applyNumberFormat="1" applyFont="1" applyFill="1" applyBorder="1" applyAlignment="1">
      <alignment horizontal="center" vertical="center"/>
    </xf>
    <xf numFmtId="178" fontId="4" fillId="5" borderId="1" xfId="0" applyNumberFormat="1" applyFont="1" applyFill="1" applyBorder="1" applyAlignment="1">
      <alignment horizontal="center" vertical="center" wrapText="1"/>
    </xf>
    <xf numFmtId="178" fontId="4" fillId="5" borderId="3" xfId="0" applyNumberFormat="1" applyFont="1" applyFill="1" applyBorder="1" applyAlignment="1">
      <alignment horizontal="center" vertical="center" wrapText="1"/>
    </xf>
    <xf numFmtId="181" fontId="1" fillId="4" borderId="1" xfId="0" applyNumberFormat="1" applyFont="1" applyFill="1" applyBorder="1" applyAlignment="1">
      <alignment horizontal="left" vertical="center" wrapText="1"/>
    </xf>
    <xf numFmtId="179" fontId="1" fillId="4" borderId="1" xfId="0" applyNumberFormat="1" applyFont="1" applyFill="1" applyBorder="1" applyAlignment="1">
      <alignment horizontal="center" vertical="center" wrapText="1"/>
    </xf>
    <xf numFmtId="177" fontId="1" fillId="4" borderId="1" xfId="0" applyNumberFormat="1" applyFont="1" applyFill="1" applyBorder="1" applyAlignment="1">
      <alignment horizontal="center" vertical="center" wrapText="1"/>
    </xf>
    <xf numFmtId="0" fontId="4" fillId="4" borderId="3" xfId="54"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0" borderId="1" xfId="54" applyNumberFormat="1" applyFont="1" applyFill="1" applyBorder="1" applyAlignment="1" applyProtection="1">
      <alignment horizontal="justify" vertical="center" wrapText="1"/>
    </xf>
    <xf numFmtId="0" fontId="3" fillId="0" borderId="1" xfId="54" applyNumberFormat="1" applyFont="1" applyFill="1" applyBorder="1" applyAlignment="1">
      <alignment horizontal="justify" vertical="center" wrapText="1"/>
    </xf>
    <xf numFmtId="0" fontId="3" fillId="0" borderId="1" xfId="0" applyFont="1" applyFill="1" applyBorder="1" applyAlignment="1">
      <alignment vertical="center" wrapText="1"/>
    </xf>
    <xf numFmtId="0" fontId="1" fillId="4" borderId="1" xfId="21" applyNumberFormat="1" applyFont="1" applyFill="1" applyBorder="1" applyAlignment="1">
      <alignment horizontal="center" vertical="center" wrapText="1"/>
    </xf>
    <xf numFmtId="0" fontId="1" fillId="4" borderId="1" xfId="51" applyNumberFormat="1" applyFont="1" applyFill="1" applyBorder="1" applyAlignment="1">
      <alignment horizontal="center" vertical="center" wrapText="1"/>
    </xf>
    <xf numFmtId="0" fontId="1" fillId="4" borderId="1" xfId="51" applyNumberFormat="1" applyFont="1" applyFill="1" applyBorder="1" applyAlignment="1">
      <alignment horizontal="justify" vertical="center" wrapText="1"/>
    </xf>
    <xf numFmtId="0" fontId="1" fillId="0" borderId="1" xfId="51" applyNumberFormat="1" applyFont="1" applyFill="1" applyBorder="1" applyAlignment="1">
      <alignment horizontal="center" vertical="center" wrapText="1"/>
    </xf>
    <xf numFmtId="0" fontId="3" fillId="0" borderId="2" xfId="54" applyNumberFormat="1"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3" xfId="0" applyFont="1" applyFill="1" applyBorder="1" applyAlignment="1">
      <alignment horizontal="center" vertical="center" wrapText="1"/>
    </xf>
    <xf numFmtId="0" fontId="3" fillId="0" borderId="3" xfId="54" applyNumberFormat="1" applyFont="1" applyFill="1" applyBorder="1" applyAlignment="1">
      <alignment horizontal="center" vertical="center" wrapText="1"/>
    </xf>
    <xf numFmtId="0" fontId="1" fillId="4" borderId="3" xfId="51" applyNumberFormat="1" applyFont="1" applyFill="1" applyBorder="1" applyAlignment="1">
      <alignment horizontal="center" vertical="center" wrapText="1"/>
    </xf>
    <xf numFmtId="0" fontId="3" fillId="4" borderId="1" xfId="0" applyFont="1" applyFill="1" applyBorder="1" applyAlignment="1">
      <alignment vertical="center" wrapText="1"/>
    </xf>
    <xf numFmtId="0" fontId="3" fillId="0" borderId="1" xfId="51" applyNumberFormat="1" applyFont="1" applyFill="1" applyBorder="1" applyAlignment="1">
      <alignment horizontal="center" vertical="center" wrapText="1"/>
    </xf>
    <xf numFmtId="0" fontId="3" fillId="0" borderId="1" xfId="51" applyNumberFormat="1" applyFont="1" applyFill="1" applyBorder="1" applyAlignment="1">
      <alignment horizontal="justify" vertical="center" wrapText="1"/>
    </xf>
    <xf numFmtId="0" fontId="1" fillId="4" borderId="0" xfId="54"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 fillId="4" borderId="1" xfId="56" applyNumberFormat="1" applyFont="1" applyFill="1" applyBorder="1" applyAlignment="1">
      <alignment horizontal="center" vertical="center" wrapText="1"/>
    </xf>
    <xf numFmtId="0" fontId="1" fillId="4" borderId="1" xfId="56" applyNumberFormat="1" applyFont="1" applyFill="1" applyBorder="1" applyAlignment="1">
      <alignment horizontal="justify" vertical="center" wrapText="1"/>
    </xf>
    <xf numFmtId="0" fontId="1" fillId="0" borderId="1" xfId="56" applyNumberFormat="1" applyFont="1" applyFill="1" applyBorder="1" applyAlignment="1">
      <alignment horizontal="center" vertical="center" wrapText="1"/>
    </xf>
    <xf numFmtId="0" fontId="3" fillId="5" borderId="1" xfId="56" applyNumberFormat="1" applyFont="1" applyFill="1" applyBorder="1" applyAlignment="1">
      <alignment horizontal="center" vertical="center" wrapText="1"/>
    </xf>
    <xf numFmtId="0" fontId="3" fillId="5" borderId="1" xfId="56" applyNumberFormat="1" applyFont="1" applyFill="1" applyBorder="1" applyAlignment="1">
      <alignment horizontal="left"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3" fillId="0" borderId="2" xfId="54" applyNumberFormat="1" applyFont="1" applyFill="1" applyBorder="1" applyAlignment="1">
      <alignment vertical="center" wrapText="1"/>
    </xf>
    <xf numFmtId="0" fontId="5" fillId="0" borderId="1" xfId="0" applyFont="1" applyFill="1" applyBorder="1" applyAlignment="1">
      <alignment horizontal="left" vertical="center" wrapText="1"/>
    </xf>
    <xf numFmtId="0" fontId="3" fillId="0" borderId="1" xfId="56" applyNumberFormat="1" applyFont="1" applyFill="1" applyBorder="1" applyAlignment="1">
      <alignment horizontal="center" vertical="center" wrapText="1"/>
    </xf>
    <xf numFmtId="177" fontId="3" fillId="5" borderId="1" xfId="56" applyNumberFormat="1" applyFont="1" applyFill="1" applyBorder="1" applyAlignment="1">
      <alignment horizontal="center" vertical="center" wrapText="1"/>
    </xf>
    <xf numFmtId="181" fontId="1" fillId="4" borderId="1" xfId="0" applyNumberFormat="1" applyFont="1" applyFill="1" applyBorder="1" applyAlignment="1">
      <alignment horizontal="justify" vertical="center" wrapText="1"/>
    </xf>
    <xf numFmtId="181"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4" borderId="1" xfId="56"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179" fontId="3" fillId="0" borderId="1" xfId="0" applyNumberFormat="1" applyFont="1" applyFill="1" applyBorder="1" applyAlignment="1">
      <alignment horizontal="center" vertical="center" wrapText="1"/>
    </xf>
    <xf numFmtId="181" fontId="3" fillId="0" borderId="1" xfId="0" applyNumberFormat="1" applyFont="1" applyFill="1" applyBorder="1" applyAlignment="1">
      <alignment horizontal="center" vertical="center" wrapText="1"/>
    </xf>
    <xf numFmtId="0" fontId="3" fillId="0" borderId="1" xfId="54"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4" borderId="1" xfId="57" applyNumberFormat="1" applyFont="1" applyFill="1" applyBorder="1" applyAlignment="1">
      <alignment horizontal="left" vertical="center" wrapText="1"/>
    </xf>
    <xf numFmtId="0" fontId="1" fillId="0" borderId="1" xfId="57"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4" borderId="1" xfId="57" applyNumberFormat="1" applyFont="1" applyFill="1" applyBorder="1" applyAlignment="1">
      <alignment horizontal="center" vertical="center" wrapText="1"/>
    </xf>
    <xf numFmtId="0" fontId="4" fillId="4" borderId="1" xfId="0" applyNumberFormat="1" applyFont="1" applyFill="1" applyBorder="1" applyAlignment="1">
      <alignment horizontal="center" vertical="center" wrapText="1"/>
    </xf>
    <xf numFmtId="0" fontId="4" fillId="4" borderId="1" xfId="57"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57" applyNumberFormat="1" applyFont="1" applyFill="1" applyBorder="1" applyAlignment="1">
      <alignment horizontal="left" vertical="center" wrapText="1"/>
    </xf>
    <xf numFmtId="0" fontId="4" fillId="0" borderId="2" xfId="0" applyFont="1" applyBorder="1" applyAlignment="1">
      <alignment horizontal="center" vertical="center"/>
    </xf>
    <xf numFmtId="0" fontId="6" fillId="4" borderId="5" xfId="54" applyNumberFormat="1" applyFont="1" applyFill="1" applyBorder="1" applyAlignment="1">
      <alignment horizontal="center" vertical="center" wrapText="1"/>
    </xf>
    <xf numFmtId="0" fontId="6" fillId="4" borderId="3" xfId="54" applyNumberFormat="1" applyFont="1" applyFill="1" applyBorder="1" applyAlignment="1">
      <alignment horizontal="center" vertical="center" wrapText="1"/>
    </xf>
    <xf numFmtId="0" fontId="6" fillId="4" borderId="4" xfId="54" applyNumberFormat="1" applyFont="1" applyFill="1" applyBorder="1" applyAlignment="1">
      <alignment horizontal="center" vertical="center" wrapText="1"/>
    </xf>
    <xf numFmtId="0" fontId="6" fillId="4" borderId="6" xfId="54" applyNumberFormat="1" applyFont="1" applyFill="1" applyBorder="1" applyAlignment="1">
      <alignment horizontal="center" vertical="center" wrapText="1"/>
    </xf>
    <xf numFmtId="0" fontId="6" fillId="4" borderId="1" xfId="54" applyNumberFormat="1" applyFont="1" applyFill="1" applyBorder="1" applyAlignment="1">
      <alignment horizontal="justify" vertical="center" wrapText="1"/>
    </xf>
    <xf numFmtId="0" fontId="4" fillId="4" borderId="1" xfId="54" applyNumberFormat="1" applyFont="1" applyFill="1" applyBorder="1" applyAlignment="1">
      <alignment vertical="center" wrapText="1"/>
    </xf>
    <xf numFmtId="0" fontId="4" fillId="4" borderId="1" xfId="0"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6" fillId="4" borderId="1" xfId="0" applyNumberFormat="1" applyFont="1" applyFill="1" applyBorder="1" applyAlignment="1">
      <alignment horizontal="left" vertical="center" wrapText="1"/>
    </xf>
    <xf numFmtId="0" fontId="6" fillId="4" borderId="1" xfId="54" applyNumberFormat="1" applyFont="1" applyFill="1" applyBorder="1" applyAlignment="1">
      <alignment horizontal="center" vertical="center" wrapText="1"/>
    </xf>
    <xf numFmtId="0" fontId="6" fillId="4" borderId="1"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1" xfId="54" applyNumberFormat="1" applyFont="1" applyFill="1" applyBorder="1" applyAlignment="1">
      <alignment vertical="center" wrapText="1"/>
    </xf>
    <xf numFmtId="0" fontId="6" fillId="0" borderId="1" xfId="54" applyNumberFormat="1" applyFont="1" applyFill="1" applyBorder="1" applyAlignment="1">
      <alignment horizontal="center" vertical="center" wrapText="1"/>
    </xf>
    <xf numFmtId="0" fontId="1" fillId="0" borderId="1" xfId="0" applyNumberFormat="1" applyFont="1" applyFill="1" applyBorder="1" applyAlignment="1">
      <alignment horizontal="justify" vertical="center" wrapText="1"/>
    </xf>
    <xf numFmtId="0" fontId="1" fillId="0" borderId="1" xfId="21"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1" fillId="0" borderId="1" xfId="54"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179"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2" fontId="1" fillId="0" borderId="1"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NumberFormat="1" applyFont="1" applyFill="1" applyBorder="1" applyAlignment="1">
      <alignment horizontal="center" vertical="center" wrapText="1"/>
    </xf>
    <xf numFmtId="176" fontId="3" fillId="0" borderId="1" xfId="54" applyNumberFormat="1" applyFont="1" applyFill="1" applyBorder="1" applyAlignment="1">
      <alignment horizontal="left" vertical="center" wrapText="1"/>
    </xf>
    <xf numFmtId="0" fontId="3" fillId="0" borderId="1" xfId="21" applyNumberFormat="1" applyFont="1" applyFill="1" applyBorder="1" applyAlignment="1">
      <alignment horizontal="center" vertical="center" wrapText="1"/>
    </xf>
    <xf numFmtId="183" fontId="3" fillId="0" borderId="1" xfId="0" applyNumberFormat="1" applyFont="1" applyFill="1" applyBorder="1" applyAlignment="1">
      <alignment horizontal="left" vertical="center" wrapText="1"/>
    </xf>
    <xf numFmtId="178" fontId="3" fillId="0" borderId="1" xfId="0" applyNumberFormat="1" applyFont="1" applyFill="1" applyBorder="1" applyAlignment="1">
      <alignment horizontal="center" vertical="center" wrapText="1"/>
    </xf>
    <xf numFmtId="176" fontId="6" fillId="4" borderId="1" xfId="54" applyNumberFormat="1" applyFont="1" applyFill="1" applyBorder="1" applyAlignment="1">
      <alignment horizontal="center" vertical="center" wrapText="1"/>
    </xf>
    <xf numFmtId="176" fontId="6" fillId="0" borderId="1" xfId="54"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vertical="center" wrapText="1"/>
    </xf>
    <xf numFmtId="0" fontId="6" fillId="4"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3" fillId="0" borderId="1" xfId="5" applyNumberFormat="1" applyFont="1" applyFill="1" applyBorder="1" applyAlignment="1">
      <alignment horizontal="center" vertical="center" wrapText="1"/>
    </xf>
    <xf numFmtId="0" fontId="3" fillId="0" borderId="1" xfId="5" applyNumberFormat="1" applyFont="1" applyFill="1" applyBorder="1" applyAlignment="1">
      <alignment horizontal="justify" vertical="center" wrapText="1"/>
    </xf>
    <xf numFmtId="0" fontId="6" fillId="4" borderId="1" xfId="54" applyNumberFormat="1" applyFont="1" applyFill="1" applyBorder="1" applyAlignment="1">
      <alignment horizontal="left" vertical="center" wrapText="1"/>
    </xf>
    <xf numFmtId="179" fontId="4" fillId="0" borderId="1" xfId="54" applyNumberFormat="1" applyFont="1" applyFill="1" applyBorder="1" applyAlignment="1">
      <alignment horizontal="center" vertical="center" wrapText="1"/>
    </xf>
    <xf numFmtId="0" fontId="3" fillId="0" borderId="1" xfId="5" applyFont="1" applyFill="1" applyBorder="1" applyAlignment="1">
      <alignment horizontal="center" vertical="center" wrapText="1"/>
    </xf>
    <xf numFmtId="177" fontId="3" fillId="0" borderId="1" xfId="5"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xf>
    <xf numFmtId="0" fontId="4" fillId="0" borderId="1" xfId="5" applyNumberFormat="1" applyFont="1" applyFill="1" applyBorder="1" applyAlignment="1">
      <alignment horizontal="center" vertical="center" wrapText="1"/>
    </xf>
    <xf numFmtId="177" fontId="4" fillId="0" borderId="1" xfId="5" applyNumberFormat="1" applyFont="1" applyFill="1" applyBorder="1" applyAlignment="1">
      <alignment horizontal="center" vertical="center" wrapText="1"/>
    </xf>
    <xf numFmtId="0" fontId="4" fillId="0" borderId="1" xfId="5" applyFont="1" applyFill="1" applyBorder="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2_2-1统计表_1" xfId="42"/>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10 3 2" xfId="55"/>
    <cellStyle name="常规 100" xfId="56"/>
    <cellStyle name="常规 11" xfId="57"/>
  </cellStyles>
  <tableStyles count="0" defaultTableStyle="TableStyleMedium2" defaultPivotStyle="PivotStyleLight16"/>
  <colors>
    <mruColors>
      <color rgb="00679DBA"/>
      <color rgb="0092D050"/>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DOCUME~1\zq\LOCALS~1\Temp\&#25919;&#27861;&#21475;&#24120;&#29992;&#32479;&#35745;&#36164;&#26009;\&#19977;&#23395;&#24230;&#27719;&#24635;\&#39044;&#31639;\2006&#39044;&#31639;&#25253;&#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DOCUME~1\zq\LOCALS~1\Temp\&#36130;&#25919;&#20379;&#20859;&#20154;&#21592;&#20449;&#24687;&#34920;\&#25945;&#32946;\&#27896;&#27700;&#22235;&#2001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zj(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33609;&#21407;&#31449;&#23454;&#21517;&#21046;&#34920;&#26684;&#21450;&#29031;&#29255;\2011&#24180;&#24037;&#20316;\&#23454;&#21517;&#21046;&#31649;&#29702;&#24037;&#20316;\&#21160;&#21592;&#20250;\&#34892;&#25919;&#26426;&#26500;&#20154;&#21592;&#27169;&#2649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农业人口"/>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农业用地"/>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行政区划"/>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行政机构人员信息"/>
      <sheetName val="数据输入说明"/>
    </sheetNames>
    <sheetDataSet>
      <sheetData sheetId="0" refreshError="1"/>
      <sheetData sheetId="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refreshError="1"/>
      <sheetData sheetId="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总人口"/>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_______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357"/>
  <sheetViews>
    <sheetView tabSelected="1" zoomScale="90" zoomScaleNormal="90" workbookViewId="0">
      <pane ySplit="4" topLeftCell="A14" activePane="bottomLeft" state="frozen"/>
      <selection/>
      <selection pane="bottomLeft" activeCell="J15" sqref="J15"/>
    </sheetView>
  </sheetViews>
  <sheetFormatPr defaultColWidth="9" defaultRowHeight="10.8"/>
  <cols>
    <col min="1" max="1" width="5.81481481481481" style="20" customWidth="1"/>
    <col min="2" max="2" width="9.5" style="20" customWidth="1"/>
    <col min="3" max="3" width="4.5" style="20" customWidth="1"/>
    <col min="4" max="4" width="7.87962962962963" style="20" customWidth="1"/>
    <col min="5" max="5" width="7.03703703703704" style="20" customWidth="1"/>
    <col min="6" max="6" width="62" style="21" customWidth="1"/>
    <col min="7" max="7" width="8.44444444444444" style="20" customWidth="1"/>
    <col min="8" max="8" width="9.2037037037037" style="20" customWidth="1"/>
    <col min="9" max="9" width="8.28703703703704" style="20" customWidth="1"/>
    <col min="10" max="10" width="8.44444444444444" style="20" customWidth="1"/>
    <col min="11" max="11" width="7.64814814814815" style="20" customWidth="1"/>
    <col min="12" max="12" width="21.3796296296296" style="22" customWidth="1"/>
    <col min="13" max="13" width="5" style="20" customWidth="1"/>
    <col min="14" max="15" width="6.5" style="20" customWidth="1"/>
    <col min="16" max="16" width="6.62962962962963" style="5" customWidth="1"/>
    <col min="17" max="17" width="7.62962962962963" style="20" customWidth="1"/>
    <col min="18" max="18" width="6.52777777777778" style="20" customWidth="1"/>
    <col min="19" max="19" width="6" style="20" customWidth="1"/>
    <col min="20" max="16384" width="9" style="23"/>
  </cols>
  <sheetData>
    <row r="1" s="1" customFormat="1" spans="1:19">
      <c r="A1" s="24" t="s">
        <v>0</v>
      </c>
      <c r="B1" s="25"/>
      <c r="C1" s="26"/>
      <c r="D1" s="26"/>
      <c r="E1" s="26"/>
      <c r="F1" s="27"/>
      <c r="G1" s="26"/>
      <c r="H1" s="26"/>
      <c r="I1" s="26"/>
      <c r="J1" s="26"/>
      <c r="K1" s="26"/>
      <c r="L1" s="55"/>
      <c r="M1" s="26"/>
      <c r="N1" s="26"/>
      <c r="O1" s="26"/>
      <c r="Q1" s="26"/>
      <c r="R1" s="26"/>
      <c r="S1" s="26"/>
    </row>
    <row r="2" s="2" customFormat="1" ht="27" customHeight="1" spans="1:19">
      <c r="A2" s="28" t="s">
        <v>1</v>
      </c>
      <c r="B2" s="28"/>
      <c r="C2" s="28"/>
      <c r="D2" s="28"/>
      <c r="E2" s="28"/>
      <c r="F2" s="29"/>
      <c r="G2" s="28"/>
      <c r="H2" s="28"/>
      <c r="I2" s="28"/>
      <c r="J2" s="28"/>
      <c r="K2" s="28"/>
      <c r="L2" s="28"/>
      <c r="M2" s="28"/>
      <c r="N2" s="28"/>
      <c r="O2" s="28"/>
      <c r="P2" s="28"/>
      <c r="Q2" s="28"/>
      <c r="R2" s="28"/>
      <c r="S2" s="28"/>
    </row>
    <row r="3" s="1" customFormat="1" ht="18.95" customHeight="1" spans="1:19">
      <c r="A3" s="30" t="s">
        <v>2</v>
      </c>
      <c r="B3" s="30" t="s">
        <v>3</v>
      </c>
      <c r="C3" s="30" t="s">
        <v>4</v>
      </c>
      <c r="D3" s="31" t="s">
        <v>5</v>
      </c>
      <c r="E3" s="30" t="s">
        <v>6</v>
      </c>
      <c r="F3" s="32" t="s">
        <v>7</v>
      </c>
      <c r="G3" s="33" t="s">
        <v>8</v>
      </c>
      <c r="H3" s="34"/>
      <c r="I3" s="34"/>
      <c r="J3" s="34"/>
      <c r="K3" s="56"/>
      <c r="L3" s="30" t="s">
        <v>9</v>
      </c>
      <c r="M3" s="30"/>
      <c r="N3" s="30"/>
      <c r="O3" s="30"/>
      <c r="P3" s="30" t="s">
        <v>10</v>
      </c>
      <c r="Q3" s="33" t="s">
        <v>11</v>
      </c>
      <c r="R3" s="62" t="s">
        <v>12</v>
      </c>
      <c r="S3" s="30" t="s">
        <v>13</v>
      </c>
    </row>
    <row r="4" s="1" customFormat="1" ht="36.95" customHeight="1" spans="1:19">
      <c r="A4" s="30"/>
      <c r="B4" s="30"/>
      <c r="C4" s="30"/>
      <c r="D4" s="35"/>
      <c r="E4" s="30"/>
      <c r="F4" s="32"/>
      <c r="G4" s="30" t="s">
        <v>14</v>
      </c>
      <c r="H4" s="30" t="s">
        <v>15</v>
      </c>
      <c r="I4" s="30" t="s">
        <v>16</v>
      </c>
      <c r="J4" s="30" t="s">
        <v>17</v>
      </c>
      <c r="K4" s="30" t="s">
        <v>18</v>
      </c>
      <c r="L4" s="30" t="s">
        <v>19</v>
      </c>
      <c r="M4" s="30" t="s">
        <v>20</v>
      </c>
      <c r="N4" s="30" t="s">
        <v>21</v>
      </c>
      <c r="O4" s="30" t="s">
        <v>22</v>
      </c>
      <c r="P4" s="30"/>
      <c r="Q4" s="33"/>
      <c r="R4" s="63"/>
      <c r="S4" s="30"/>
    </row>
    <row r="5" s="3" customFormat="1" ht="27" customHeight="1" spans="1:19">
      <c r="A5" s="36" t="s">
        <v>23</v>
      </c>
      <c r="B5" s="36"/>
      <c r="C5" s="36"/>
      <c r="D5" s="36"/>
      <c r="E5" s="36"/>
      <c r="F5" s="37"/>
      <c r="G5" s="38">
        <f>G6+G1024</f>
        <v>83666.3785</v>
      </c>
      <c r="H5" s="39">
        <f>H6+H1024</f>
        <v>50546.4346</v>
      </c>
      <c r="I5" s="38">
        <f>I6+I1024</f>
        <v>22418.9954</v>
      </c>
      <c r="J5" s="38">
        <f>J6+J1024</f>
        <v>4610.3085</v>
      </c>
      <c r="K5" s="38">
        <f>K6+K1024</f>
        <v>6090.64</v>
      </c>
      <c r="L5" s="57"/>
      <c r="M5" s="36"/>
      <c r="N5" s="36"/>
      <c r="O5" s="36"/>
      <c r="P5" s="36"/>
      <c r="Q5" s="64"/>
      <c r="R5" s="64"/>
      <c r="S5" s="36"/>
    </row>
    <row r="6" s="3" customFormat="1" ht="27" customHeight="1" spans="1:19">
      <c r="A6" s="36" t="s">
        <v>24</v>
      </c>
      <c r="B6" s="36" t="s">
        <v>25</v>
      </c>
      <c r="C6" s="36"/>
      <c r="D6" s="36"/>
      <c r="E6" s="36"/>
      <c r="F6" s="37"/>
      <c r="G6" s="38">
        <f>G7+G28+G46+G47+G63+G68+G78+G97+G106+G126+G147+G168+G195+G220+G236+G261+G295+G296+G317+G336+G356+G362+G383+G416+G439+G444+G510+G511+G512+G533+G549+G590+G844+G918+G982+G999+G1020</f>
        <v>50460.58355</v>
      </c>
      <c r="H6" s="39">
        <f>H7+H28+H46+H47+H63+H68+H78+H97+H106+H126+H147+H168+H195+H220+H236+H261+H295+H296+H317+H336+H356+H362+H383+H416+H439+H444+H510+H511+H512+H533+H549+H590+H844+H918+H982+H999+H1020</f>
        <v>35217.9705</v>
      </c>
      <c r="I6" s="38">
        <f>I7+I28+I46+I47+I63+I68+I78+I97+I106+I126+I147+I168+I195+I220+I236+I261+I295+I296+I317+I336+I356+I362+I383+I416+I439+I444+I510+I511+I512+I533+I549+I590+I844+I918+I982+I999+I1020</f>
        <v>8724.81905</v>
      </c>
      <c r="J6" s="38">
        <f>J7+J28+J46+J47+J63+J68+J78+J97+J106+J126+J147+J168+J195+J220+J236+J261+J295+J296+J317+J336+J356+J362+J383+J416+J439+J444+J510+J511+J512+J533+J549+J590+J844+J918+J982+J999+J1020</f>
        <v>1953.655</v>
      </c>
      <c r="K6" s="38">
        <f>K7+K28+K46+K47+K63+K68+K78+K97+K106+K126+K147+K168+K195+K220+K236+K261+K295+K296+K317+K336+K356+K362+K383+K416+K439+K444+K510+K511+K512+K533+K549+K590+K844+K918+K982+K999+K1020</f>
        <v>4564.139</v>
      </c>
      <c r="L6" s="57"/>
      <c r="M6" s="36"/>
      <c r="N6" s="36"/>
      <c r="O6" s="36"/>
      <c r="P6" s="36"/>
      <c r="Q6" s="64"/>
      <c r="R6" s="64"/>
      <c r="S6" s="36"/>
    </row>
    <row r="7" s="4" customFormat="1" ht="42.95" customHeight="1" spans="1:19">
      <c r="A7" s="36" t="s">
        <v>26</v>
      </c>
      <c r="B7" s="36" t="s">
        <v>27</v>
      </c>
      <c r="C7" s="36" t="s">
        <v>28</v>
      </c>
      <c r="D7" s="36" t="s">
        <v>29</v>
      </c>
      <c r="E7" s="36" t="s">
        <v>30</v>
      </c>
      <c r="F7" s="37" t="s">
        <v>31</v>
      </c>
      <c r="G7" s="38">
        <f>SUM(G8:G27)</f>
        <v>2445.6</v>
      </c>
      <c r="H7" s="39">
        <f t="shared" ref="H7:K7" si="0">SUM(H8:H27)</f>
        <v>2445.6</v>
      </c>
      <c r="I7" s="38">
        <f t="shared" si="0"/>
        <v>0</v>
      </c>
      <c r="J7" s="38">
        <f t="shared" si="0"/>
        <v>0</v>
      </c>
      <c r="K7" s="38">
        <f t="shared" si="0"/>
        <v>0</v>
      </c>
      <c r="L7" s="57" t="s">
        <v>32</v>
      </c>
      <c r="M7" s="36">
        <f t="shared" ref="M7:O7" si="1">SUM(M8:M27)</f>
        <v>250</v>
      </c>
      <c r="N7" s="36">
        <f t="shared" si="1"/>
        <v>2.6205</v>
      </c>
      <c r="O7" s="36">
        <f t="shared" si="1"/>
        <v>10.6009</v>
      </c>
      <c r="P7" s="36" t="s">
        <v>33</v>
      </c>
      <c r="Q7" s="64" t="s">
        <v>34</v>
      </c>
      <c r="R7" s="36"/>
      <c r="S7" s="65"/>
    </row>
    <row r="8" s="5" customFormat="1" ht="85" customHeight="1" spans="1:19">
      <c r="A8" s="40">
        <v>1</v>
      </c>
      <c r="B8" s="40" t="s">
        <v>35</v>
      </c>
      <c r="C8" s="40" t="s">
        <v>28</v>
      </c>
      <c r="D8" s="40" t="s">
        <v>29</v>
      </c>
      <c r="E8" s="40" t="s">
        <v>36</v>
      </c>
      <c r="F8" s="41" t="s">
        <v>37</v>
      </c>
      <c r="G8" s="42">
        <v>99.9648</v>
      </c>
      <c r="H8" s="43">
        <v>99.9648</v>
      </c>
      <c r="I8" s="42"/>
      <c r="J8" s="40"/>
      <c r="K8" s="40"/>
      <c r="L8" s="58" t="s">
        <v>32</v>
      </c>
      <c r="M8" s="40">
        <v>17</v>
      </c>
      <c r="N8" s="40">
        <v>0.1578</v>
      </c>
      <c r="O8" s="40">
        <f t="shared" ref="O8:O10" si="2">N8*4</f>
        <v>0.6312</v>
      </c>
      <c r="P8" s="40" t="s">
        <v>33</v>
      </c>
      <c r="Q8" s="66" t="s">
        <v>38</v>
      </c>
      <c r="R8" s="67" t="s">
        <v>39</v>
      </c>
      <c r="S8" s="46" t="s">
        <v>40</v>
      </c>
    </row>
    <row r="9" s="5" customFormat="1" ht="60.95" customHeight="1" spans="1:19">
      <c r="A9" s="40">
        <v>2</v>
      </c>
      <c r="B9" s="40" t="s">
        <v>35</v>
      </c>
      <c r="C9" s="40" t="s">
        <v>28</v>
      </c>
      <c r="D9" s="40" t="s">
        <v>29</v>
      </c>
      <c r="E9" s="40" t="s">
        <v>41</v>
      </c>
      <c r="F9" s="41" t="s">
        <v>42</v>
      </c>
      <c r="G9" s="42">
        <v>96.72</v>
      </c>
      <c r="H9" s="43">
        <v>96.72</v>
      </c>
      <c r="I9" s="42"/>
      <c r="J9" s="40"/>
      <c r="K9" s="40"/>
      <c r="L9" s="58" t="s">
        <v>32</v>
      </c>
      <c r="M9" s="40">
        <v>10</v>
      </c>
      <c r="N9" s="40">
        <v>0.0919</v>
      </c>
      <c r="O9" s="40">
        <f t="shared" si="2"/>
        <v>0.3676</v>
      </c>
      <c r="P9" s="40" t="s">
        <v>33</v>
      </c>
      <c r="Q9" s="66" t="s">
        <v>38</v>
      </c>
      <c r="R9" s="67" t="s">
        <v>39</v>
      </c>
      <c r="S9" s="46" t="s">
        <v>40</v>
      </c>
    </row>
    <row r="10" s="5" customFormat="1" ht="68.1" customHeight="1" spans="1:19">
      <c r="A10" s="40">
        <v>3</v>
      </c>
      <c r="B10" s="40" t="s">
        <v>35</v>
      </c>
      <c r="C10" s="40" t="s">
        <v>28</v>
      </c>
      <c r="D10" s="40" t="s">
        <v>29</v>
      </c>
      <c r="E10" s="40" t="s">
        <v>43</v>
      </c>
      <c r="F10" s="41" t="s">
        <v>44</v>
      </c>
      <c r="G10" s="42">
        <v>183.221766</v>
      </c>
      <c r="H10" s="43">
        <v>183.221766</v>
      </c>
      <c r="I10" s="42"/>
      <c r="J10" s="40"/>
      <c r="K10" s="40"/>
      <c r="L10" s="58" t="s">
        <v>32</v>
      </c>
      <c r="M10" s="40">
        <v>17</v>
      </c>
      <c r="N10" s="40">
        <v>0.2072</v>
      </c>
      <c r="O10" s="40">
        <f t="shared" si="2"/>
        <v>0.8288</v>
      </c>
      <c r="P10" s="40" t="s">
        <v>33</v>
      </c>
      <c r="Q10" s="66" t="s">
        <v>38</v>
      </c>
      <c r="R10" s="67" t="s">
        <v>39</v>
      </c>
      <c r="S10" s="46" t="s">
        <v>40</v>
      </c>
    </row>
    <row r="11" s="5" customFormat="1" ht="68.1" customHeight="1" spans="1:19">
      <c r="A11" s="40">
        <v>4</v>
      </c>
      <c r="B11" s="40" t="s">
        <v>35</v>
      </c>
      <c r="C11" s="40" t="s">
        <v>28</v>
      </c>
      <c r="D11" s="40" t="s">
        <v>29</v>
      </c>
      <c r="E11" s="40" t="s">
        <v>45</v>
      </c>
      <c r="F11" s="41" t="s">
        <v>46</v>
      </c>
      <c r="G11" s="42">
        <v>134.706</v>
      </c>
      <c r="H11" s="43">
        <v>134.706</v>
      </c>
      <c r="I11" s="42"/>
      <c r="J11" s="40"/>
      <c r="K11" s="40"/>
      <c r="L11" s="58" t="s">
        <v>32</v>
      </c>
      <c r="M11" s="40">
        <v>10</v>
      </c>
      <c r="N11" s="40">
        <v>0.1217</v>
      </c>
      <c r="O11" s="40">
        <v>0.6057</v>
      </c>
      <c r="P11" s="40" t="s">
        <v>33</v>
      </c>
      <c r="Q11" s="66" t="s">
        <v>38</v>
      </c>
      <c r="R11" s="67" t="s">
        <v>39</v>
      </c>
      <c r="S11" s="46" t="s">
        <v>40</v>
      </c>
    </row>
    <row r="12" s="5" customFormat="1" ht="63.95" customHeight="1" spans="1:19">
      <c r="A12" s="40">
        <v>5</v>
      </c>
      <c r="B12" s="40" t="s">
        <v>35</v>
      </c>
      <c r="C12" s="40" t="s">
        <v>28</v>
      </c>
      <c r="D12" s="40" t="s">
        <v>29</v>
      </c>
      <c r="E12" s="40" t="s">
        <v>47</v>
      </c>
      <c r="F12" s="41" t="s">
        <v>48</v>
      </c>
      <c r="G12" s="42">
        <v>128.232</v>
      </c>
      <c r="H12" s="43">
        <v>128.232</v>
      </c>
      <c r="I12" s="42"/>
      <c r="J12" s="40"/>
      <c r="K12" s="40"/>
      <c r="L12" s="58" t="s">
        <v>32</v>
      </c>
      <c r="M12" s="40">
        <v>10</v>
      </c>
      <c r="N12" s="40">
        <v>0.0939</v>
      </c>
      <c r="O12" s="40">
        <f t="shared" ref="O12:O27" si="3">N12*4</f>
        <v>0.3756</v>
      </c>
      <c r="P12" s="40" t="s">
        <v>33</v>
      </c>
      <c r="Q12" s="66" t="s">
        <v>49</v>
      </c>
      <c r="R12" s="67" t="s">
        <v>39</v>
      </c>
      <c r="S12" s="46" t="s">
        <v>40</v>
      </c>
    </row>
    <row r="13" s="5" customFormat="1" ht="68.1" customHeight="1" spans="1:19">
      <c r="A13" s="40">
        <v>6</v>
      </c>
      <c r="B13" s="40" t="s">
        <v>35</v>
      </c>
      <c r="C13" s="40" t="s">
        <v>28</v>
      </c>
      <c r="D13" s="40" t="s">
        <v>29</v>
      </c>
      <c r="E13" s="40" t="s">
        <v>50</v>
      </c>
      <c r="F13" s="41" t="s">
        <v>51</v>
      </c>
      <c r="G13" s="42">
        <v>137.046</v>
      </c>
      <c r="H13" s="43">
        <v>137.046</v>
      </c>
      <c r="I13" s="42"/>
      <c r="J13" s="40"/>
      <c r="K13" s="40"/>
      <c r="L13" s="58" t="s">
        <v>32</v>
      </c>
      <c r="M13" s="40">
        <v>12</v>
      </c>
      <c r="N13" s="40">
        <v>0.1319</v>
      </c>
      <c r="O13" s="40">
        <f t="shared" si="3"/>
        <v>0.5276</v>
      </c>
      <c r="P13" s="40" t="s">
        <v>33</v>
      </c>
      <c r="Q13" s="66" t="s">
        <v>49</v>
      </c>
      <c r="R13" s="67" t="s">
        <v>39</v>
      </c>
      <c r="S13" s="46" t="s">
        <v>40</v>
      </c>
    </row>
    <row r="14" s="5" customFormat="1" ht="68.1" customHeight="1" spans="1:19">
      <c r="A14" s="40">
        <v>7</v>
      </c>
      <c r="B14" s="40" t="s">
        <v>35</v>
      </c>
      <c r="C14" s="40" t="s">
        <v>28</v>
      </c>
      <c r="D14" s="40" t="s">
        <v>29</v>
      </c>
      <c r="E14" s="40" t="s">
        <v>52</v>
      </c>
      <c r="F14" s="41" t="s">
        <v>53</v>
      </c>
      <c r="G14" s="42">
        <v>181.935</v>
      </c>
      <c r="H14" s="43">
        <v>181.935</v>
      </c>
      <c r="I14" s="42"/>
      <c r="J14" s="40"/>
      <c r="K14" s="40"/>
      <c r="L14" s="58" t="s">
        <v>32</v>
      </c>
      <c r="M14" s="40">
        <v>13</v>
      </c>
      <c r="N14" s="40">
        <v>0.1609</v>
      </c>
      <c r="O14" s="40">
        <f t="shared" si="3"/>
        <v>0.6436</v>
      </c>
      <c r="P14" s="40" t="s">
        <v>33</v>
      </c>
      <c r="Q14" s="66" t="s">
        <v>49</v>
      </c>
      <c r="R14" s="67" t="s">
        <v>39</v>
      </c>
      <c r="S14" s="46" t="s">
        <v>40</v>
      </c>
    </row>
    <row r="15" s="5" customFormat="1" ht="68.1" customHeight="1" spans="1:19">
      <c r="A15" s="40">
        <v>8</v>
      </c>
      <c r="B15" s="40" t="s">
        <v>35</v>
      </c>
      <c r="C15" s="40" t="s">
        <v>28</v>
      </c>
      <c r="D15" s="40" t="s">
        <v>29</v>
      </c>
      <c r="E15" s="40" t="s">
        <v>54</v>
      </c>
      <c r="F15" s="41" t="s">
        <v>55</v>
      </c>
      <c r="G15" s="42">
        <v>93.8262</v>
      </c>
      <c r="H15" s="43">
        <v>93.8262</v>
      </c>
      <c r="I15" s="42"/>
      <c r="J15" s="40"/>
      <c r="K15" s="40"/>
      <c r="L15" s="58" t="s">
        <v>32</v>
      </c>
      <c r="M15" s="40">
        <v>10</v>
      </c>
      <c r="N15" s="40">
        <v>0.1392</v>
      </c>
      <c r="O15" s="40">
        <f t="shared" si="3"/>
        <v>0.5568</v>
      </c>
      <c r="P15" s="40" t="s">
        <v>33</v>
      </c>
      <c r="Q15" s="66" t="s">
        <v>49</v>
      </c>
      <c r="R15" s="67" t="s">
        <v>39</v>
      </c>
      <c r="S15" s="46" t="s">
        <v>40</v>
      </c>
    </row>
    <row r="16" s="5" customFormat="1" ht="68.1" customHeight="1" spans="1:19">
      <c r="A16" s="40">
        <v>9</v>
      </c>
      <c r="B16" s="40" t="s">
        <v>35</v>
      </c>
      <c r="C16" s="40" t="s">
        <v>28</v>
      </c>
      <c r="D16" s="40" t="s">
        <v>29</v>
      </c>
      <c r="E16" s="40" t="s">
        <v>56</v>
      </c>
      <c r="F16" s="41" t="s">
        <v>57</v>
      </c>
      <c r="G16" s="42">
        <v>262.4466</v>
      </c>
      <c r="H16" s="43">
        <v>262.4466</v>
      </c>
      <c r="I16" s="42"/>
      <c r="J16" s="40"/>
      <c r="K16" s="40"/>
      <c r="L16" s="58" t="s">
        <v>32</v>
      </c>
      <c r="M16" s="40">
        <v>16</v>
      </c>
      <c r="N16" s="40">
        <v>0.2306</v>
      </c>
      <c r="O16" s="40">
        <f t="shared" si="3"/>
        <v>0.9224</v>
      </c>
      <c r="P16" s="40" t="s">
        <v>33</v>
      </c>
      <c r="Q16" s="66" t="s">
        <v>38</v>
      </c>
      <c r="R16" s="67" t="s">
        <v>39</v>
      </c>
      <c r="S16" s="46" t="s">
        <v>40</v>
      </c>
    </row>
    <row r="17" s="5" customFormat="1" ht="84" customHeight="1" spans="1:19">
      <c r="A17" s="40">
        <v>10</v>
      </c>
      <c r="B17" s="40" t="s">
        <v>35</v>
      </c>
      <c r="C17" s="40" t="s">
        <v>28</v>
      </c>
      <c r="D17" s="40" t="s">
        <v>29</v>
      </c>
      <c r="E17" s="40" t="s">
        <v>58</v>
      </c>
      <c r="F17" s="41" t="s">
        <v>59</v>
      </c>
      <c r="G17" s="42">
        <v>136.954272</v>
      </c>
      <c r="H17" s="43">
        <v>136.954272</v>
      </c>
      <c r="I17" s="42"/>
      <c r="J17" s="40"/>
      <c r="K17" s="40"/>
      <c r="L17" s="58" t="s">
        <v>32</v>
      </c>
      <c r="M17" s="40">
        <v>13</v>
      </c>
      <c r="N17" s="40">
        <v>0.1434</v>
      </c>
      <c r="O17" s="40">
        <f t="shared" si="3"/>
        <v>0.5736</v>
      </c>
      <c r="P17" s="40" t="s">
        <v>33</v>
      </c>
      <c r="Q17" s="66" t="s">
        <v>38</v>
      </c>
      <c r="R17" s="67" t="s">
        <v>39</v>
      </c>
      <c r="S17" s="46" t="s">
        <v>40</v>
      </c>
    </row>
    <row r="18" s="5" customFormat="1" ht="91" customHeight="1" spans="1:19">
      <c r="A18" s="40">
        <v>11</v>
      </c>
      <c r="B18" s="40" t="s">
        <v>35</v>
      </c>
      <c r="C18" s="40" t="s">
        <v>28</v>
      </c>
      <c r="D18" s="40" t="s">
        <v>29</v>
      </c>
      <c r="E18" s="40" t="s">
        <v>60</v>
      </c>
      <c r="F18" s="41" t="s">
        <v>61</v>
      </c>
      <c r="G18" s="42">
        <v>232.106432</v>
      </c>
      <c r="H18" s="43">
        <v>232.106432</v>
      </c>
      <c r="I18" s="42"/>
      <c r="J18" s="40"/>
      <c r="K18" s="40"/>
      <c r="L18" s="58" t="s">
        <v>32</v>
      </c>
      <c r="M18" s="40">
        <v>19</v>
      </c>
      <c r="N18" s="40">
        <v>0.2401</v>
      </c>
      <c r="O18" s="40">
        <f t="shared" si="3"/>
        <v>0.9604</v>
      </c>
      <c r="P18" s="40" t="s">
        <v>33</v>
      </c>
      <c r="Q18" s="66" t="s">
        <v>38</v>
      </c>
      <c r="R18" s="67" t="s">
        <v>39</v>
      </c>
      <c r="S18" s="46" t="s">
        <v>40</v>
      </c>
    </row>
    <row r="19" s="5" customFormat="1" ht="68.1" customHeight="1" spans="1:19">
      <c r="A19" s="40">
        <v>12</v>
      </c>
      <c r="B19" s="40" t="s">
        <v>35</v>
      </c>
      <c r="C19" s="40" t="s">
        <v>28</v>
      </c>
      <c r="D19" s="40" t="s">
        <v>29</v>
      </c>
      <c r="E19" s="40" t="s">
        <v>62</v>
      </c>
      <c r="F19" s="41" t="s">
        <v>63</v>
      </c>
      <c r="G19" s="42">
        <v>87.2898</v>
      </c>
      <c r="H19" s="43">
        <v>87.2898</v>
      </c>
      <c r="I19" s="42"/>
      <c r="J19" s="40"/>
      <c r="K19" s="40"/>
      <c r="L19" s="58" t="s">
        <v>32</v>
      </c>
      <c r="M19" s="40">
        <v>8</v>
      </c>
      <c r="N19" s="40">
        <v>0.1139</v>
      </c>
      <c r="O19" s="40">
        <f t="shared" si="3"/>
        <v>0.4556</v>
      </c>
      <c r="P19" s="40" t="s">
        <v>33</v>
      </c>
      <c r="Q19" s="66" t="s">
        <v>38</v>
      </c>
      <c r="R19" s="67" t="s">
        <v>39</v>
      </c>
      <c r="S19" s="46" t="s">
        <v>40</v>
      </c>
    </row>
    <row r="20" s="5" customFormat="1" ht="68.1" customHeight="1" spans="1:19">
      <c r="A20" s="40">
        <v>13</v>
      </c>
      <c r="B20" s="40" t="s">
        <v>35</v>
      </c>
      <c r="C20" s="40" t="s">
        <v>28</v>
      </c>
      <c r="D20" s="40" t="s">
        <v>29</v>
      </c>
      <c r="E20" s="40" t="s">
        <v>64</v>
      </c>
      <c r="F20" s="41" t="s">
        <v>65</v>
      </c>
      <c r="G20" s="42">
        <v>95.862</v>
      </c>
      <c r="H20" s="43">
        <v>95.862</v>
      </c>
      <c r="I20" s="42"/>
      <c r="J20" s="40"/>
      <c r="K20" s="40"/>
      <c r="L20" s="58" t="s">
        <v>32</v>
      </c>
      <c r="M20" s="40">
        <v>8</v>
      </c>
      <c r="N20" s="40">
        <v>0.0968</v>
      </c>
      <c r="O20" s="40">
        <f t="shared" si="3"/>
        <v>0.3872</v>
      </c>
      <c r="P20" s="40" t="s">
        <v>33</v>
      </c>
      <c r="Q20" s="66" t="s">
        <v>49</v>
      </c>
      <c r="R20" s="67" t="s">
        <v>39</v>
      </c>
      <c r="S20" s="46" t="s">
        <v>40</v>
      </c>
    </row>
    <row r="21" s="5" customFormat="1" ht="88" customHeight="1" spans="1:19">
      <c r="A21" s="40">
        <v>14</v>
      </c>
      <c r="B21" s="40" t="s">
        <v>35</v>
      </c>
      <c r="C21" s="40" t="s">
        <v>28</v>
      </c>
      <c r="D21" s="40" t="s">
        <v>29</v>
      </c>
      <c r="E21" s="40" t="s">
        <v>66</v>
      </c>
      <c r="F21" s="41" t="s">
        <v>67</v>
      </c>
      <c r="G21" s="42">
        <v>94.2084</v>
      </c>
      <c r="H21" s="43">
        <v>94.2084</v>
      </c>
      <c r="I21" s="42"/>
      <c r="J21" s="40"/>
      <c r="K21" s="40"/>
      <c r="L21" s="58" t="s">
        <v>32</v>
      </c>
      <c r="M21" s="40">
        <v>8</v>
      </c>
      <c r="N21" s="40">
        <v>0.0759</v>
      </c>
      <c r="O21" s="40">
        <f t="shared" si="3"/>
        <v>0.3036</v>
      </c>
      <c r="P21" s="40" t="s">
        <v>33</v>
      </c>
      <c r="Q21" s="66" t="s">
        <v>49</v>
      </c>
      <c r="R21" s="67" t="s">
        <v>39</v>
      </c>
      <c r="S21" s="46" t="s">
        <v>40</v>
      </c>
    </row>
    <row r="22" s="5" customFormat="1" ht="82" customHeight="1" spans="1:19">
      <c r="A22" s="40">
        <v>15</v>
      </c>
      <c r="B22" s="40" t="s">
        <v>35</v>
      </c>
      <c r="C22" s="40" t="s">
        <v>28</v>
      </c>
      <c r="D22" s="40" t="s">
        <v>29</v>
      </c>
      <c r="E22" s="40" t="s">
        <v>68</v>
      </c>
      <c r="F22" s="41" t="s">
        <v>69</v>
      </c>
      <c r="G22" s="42">
        <v>81.4554</v>
      </c>
      <c r="H22" s="43">
        <v>81.4554</v>
      </c>
      <c r="I22" s="42"/>
      <c r="J22" s="40"/>
      <c r="K22" s="40"/>
      <c r="L22" s="58" t="s">
        <v>32</v>
      </c>
      <c r="M22" s="40">
        <v>9</v>
      </c>
      <c r="N22" s="40">
        <v>0.087</v>
      </c>
      <c r="O22" s="40">
        <f t="shared" si="3"/>
        <v>0.348</v>
      </c>
      <c r="P22" s="40" t="s">
        <v>33</v>
      </c>
      <c r="Q22" s="66" t="s">
        <v>49</v>
      </c>
      <c r="R22" s="67" t="s">
        <v>39</v>
      </c>
      <c r="S22" s="46" t="s">
        <v>40</v>
      </c>
    </row>
    <row r="23" s="5" customFormat="1" ht="93.95" customHeight="1" spans="1:19">
      <c r="A23" s="40">
        <v>16</v>
      </c>
      <c r="B23" s="40" t="s">
        <v>35</v>
      </c>
      <c r="C23" s="40" t="s">
        <v>28</v>
      </c>
      <c r="D23" s="40" t="s">
        <v>29</v>
      </c>
      <c r="E23" s="40" t="s">
        <v>70</v>
      </c>
      <c r="F23" s="41" t="s">
        <v>71</v>
      </c>
      <c r="G23" s="42">
        <v>78.181038</v>
      </c>
      <c r="H23" s="43">
        <v>78.181038</v>
      </c>
      <c r="I23" s="42"/>
      <c r="J23" s="40"/>
      <c r="K23" s="40"/>
      <c r="L23" s="58" t="s">
        <v>32</v>
      </c>
      <c r="M23" s="40">
        <v>24</v>
      </c>
      <c r="N23" s="40">
        <v>0.1043</v>
      </c>
      <c r="O23" s="40">
        <f t="shared" si="3"/>
        <v>0.4172</v>
      </c>
      <c r="P23" s="40" t="s">
        <v>33</v>
      </c>
      <c r="Q23" s="66" t="s">
        <v>38</v>
      </c>
      <c r="R23" s="67" t="s">
        <v>39</v>
      </c>
      <c r="S23" s="46" t="s">
        <v>40</v>
      </c>
    </row>
    <row r="24" s="5" customFormat="1" ht="69" customHeight="1" spans="1:19">
      <c r="A24" s="40">
        <v>17</v>
      </c>
      <c r="B24" s="40" t="s">
        <v>35</v>
      </c>
      <c r="C24" s="40" t="s">
        <v>28</v>
      </c>
      <c r="D24" s="40" t="s">
        <v>29</v>
      </c>
      <c r="E24" s="40" t="s">
        <v>72</v>
      </c>
      <c r="F24" s="41" t="s">
        <v>73</v>
      </c>
      <c r="G24" s="42">
        <v>144.3936</v>
      </c>
      <c r="H24" s="43">
        <v>144.3936</v>
      </c>
      <c r="I24" s="42"/>
      <c r="J24" s="40"/>
      <c r="K24" s="40"/>
      <c r="L24" s="58" t="s">
        <v>32</v>
      </c>
      <c r="M24" s="40">
        <v>16</v>
      </c>
      <c r="N24" s="40">
        <v>0.2071</v>
      </c>
      <c r="O24" s="40">
        <f t="shared" si="3"/>
        <v>0.8284</v>
      </c>
      <c r="P24" s="40" t="s">
        <v>33</v>
      </c>
      <c r="Q24" s="66" t="s">
        <v>49</v>
      </c>
      <c r="R24" s="67" t="s">
        <v>39</v>
      </c>
      <c r="S24" s="46" t="s">
        <v>40</v>
      </c>
    </row>
    <row r="25" s="5" customFormat="1" ht="66" customHeight="1" spans="1:19">
      <c r="A25" s="40">
        <v>18</v>
      </c>
      <c r="B25" s="40" t="s">
        <v>35</v>
      </c>
      <c r="C25" s="40" t="s">
        <v>28</v>
      </c>
      <c r="D25" s="40" t="s">
        <v>29</v>
      </c>
      <c r="E25" s="40" t="s">
        <v>74</v>
      </c>
      <c r="F25" s="41" t="s">
        <v>75</v>
      </c>
      <c r="G25" s="42">
        <v>35.5056</v>
      </c>
      <c r="H25" s="43">
        <v>35.5056</v>
      </c>
      <c r="I25" s="42"/>
      <c r="J25" s="40"/>
      <c r="K25" s="40"/>
      <c r="L25" s="58" t="s">
        <v>32</v>
      </c>
      <c r="M25" s="40">
        <v>7</v>
      </c>
      <c r="N25" s="40">
        <v>0.0477</v>
      </c>
      <c r="O25" s="40">
        <f t="shared" si="3"/>
        <v>0.1908</v>
      </c>
      <c r="P25" s="40" t="s">
        <v>33</v>
      </c>
      <c r="Q25" s="66" t="s">
        <v>49</v>
      </c>
      <c r="R25" s="67" t="s">
        <v>39</v>
      </c>
      <c r="S25" s="46" t="s">
        <v>40</v>
      </c>
    </row>
    <row r="26" s="5" customFormat="1" ht="66" customHeight="1" spans="1:19">
      <c r="A26" s="40">
        <v>19</v>
      </c>
      <c r="B26" s="40" t="s">
        <v>35</v>
      </c>
      <c r="C26" s="40" t="s">
        <v>28</v>
      </c>
      <c r="D26" s="40" t="s">
        <v>29</v>
      </c>
      <c r="E26" s="40" t="s">
        <v>76</v>
      </c>
      <c r="F26" s="41" t="s">
        <v>77</v>
      </c>
      <c r="G26" s="42">
        <v>114.1218</v>
      </c>
      <c r="H26" s="43">
        <v>114.1218</v>
      </c>
      <c r="I26" s="42"/>
      <c r="J26" s="40"/>
      <c r="K26" s="40"/>
      <c r="L26" s="58" t="s">
        <v>32</v>
      </c>
      <c r="M26" s="40">
        <v>9</v>
      </c>
      <c r="N26" s="40">
        <v>0.1186</v>
      </c>
      <c r="O26" s="40">
        <f t="shared" si="3"/>
        <v>0.4744</v>
      </c>
      <c r="P26" s="40" t="s">
        <v>33</v>
      </c>
      <c r="Q26" s="66" t="s">
        <v>49</v>
      </c>
      <c r="R26" s="67" t="s">
        <v>39</v>
      </c>
      <c r="S26" s="46" t="s">
        <v>40</v>
      </c>
    </row>
    <row r="27" s="5" customFormat="1" ht="68.1" customHeight="1" spans="1:19">
      <c r="A27" s="40">
        <v>20</v>
      </c>
      <c r="B27" s="40" t="s">
        <v>35</v>
      </c>
      <c r="C27" s="40" t="s">
        <v>28</v>
      </c>
      <c r="D27" s="40" t="s">
        <v>29</v>
      </c>
      <c r="E27" s="40" t="s">
        <v>78</v>
      </c>
      <c r="F27" s="41" t="s">
        <v>79</v>
      </c>
      <c r="G27" s="42">
        <v>27.423292</v>
      </c>
      <c r="H27" s="43">
        <v>27.423292</v>
      </c>
      <c r="I27" s="42"/>
      <c r="J27" s="40"/>
      <c r="K27" s="40"/>
      <c r="L27" s="58" t="s">
        <v>32</v>
      </c>
      <c r="M27" s="40">
        <v>14</v>
      </c>
      <c r="N27" s="40">
        <v>0.0506</v>
      </c>
      <c r="O27" s="40">
        <f t="shared" si="3"/>
        <v>0.2024</v>
      </c>
      <c r="P27" s="40" t="s">
        <v>33</v>
      </c>
      <c r="Q27" s="66" t="s">
        <v>38</v>
      </c>
      <c r="R27" s="67" t="s">
        <v>39</v>
      </c>
      <c r="S27" s="46" t="s">
        <v>40</v>
      </c>
    </row>
    <row r="28" s="4" customFormat="1" ht="48" customHeight="1" spans="1:19">
      <c r="A28" s="36" t="s">
        <v>80</v>
      </c>
      <c r="B28" s="36" t="s">
        <v>81</v>
      </c>
      <c r="C28" s="36" t="s">
        <v>28</v>
      </c>
      <c r="D28" s="36" t="s">
        <v>29</v>
      </c>
      <c r="E28" s="36" t="s">
        <v>82</v>
      </c>
      <c r="F28" s="44" t="s">
        <v>83</v>
      </c>
      <c r="G28" s="36">
        <f>SUM(G29:G45)</f>
        <v>69.93705</v>
      </c>
      <c r="H28" s="30">
        <f t="shared" ref="H28:K28" si="4">SUM(H29:H45)</f>
        <v>0</v>
      </c>
      <c r="I28" s="36">
        <f t="shared" si="4"/>
        <v>69.93705</v>
      </c>
      <c r="J28" s="36">
        <f t="shared" si="4"/>
        <v>0</v>
      </c>
      <c r="K28" s="36">
        <f t="shared" si="4"/>
        <v>0</v>
      </c>
      <c r="L28" s="57" t="s">
        <v>84</v>
      </c>
      <c r="M28" s="36">
        <f>SUM(M29:M45)</f>
        <v>52</v>
      </c>
      <c r="N28" s="36">
        <f>SUM(N29:N45)</f>
        <v>0.0325</v>
      </c>
      <c r="O28" s="36">
        <f>SUM(O29:O45)</f>
        <v>0.13</v>
      </c>
      <c r="P28" s="36" t="s">
        <v>33</v>
      </c>
      <c r="Q28" s="36" t="s">
        <v>34</v>
      </c>
      <c r="R28" s="36"/>
      <c r="S28" s="65"/>
    </row>
    <row r="29" s="5" customFormat="1" ht="42.95" customHeight="1" spans="1:19">
      <c r="A29" s="40">
        <v>1</v>
      </c>
      <c r="B29" s="40" t="s">
        <v>85</v>
      </c>
      <c r="C29" s="40" t="s">
        <v>28</v>
      </c>
      <c r="D29" s="40" t="s">
        <v>29</v>
      </c>
      <c r="E29" s="40" t="s">
        <v>36</v>
      </c>
      <c r="F29" s="45" t="s">
        <v>86</v>
      </c>
      <c r="G29" s="40">
        <v>0.12</v>
      </c>
      <c r="H29" s="46"/>
      <c r="I29" s="40">
        <v>0.12</v>
      </c>
      <c r="J29" s="40"/>
      <c r="K29" s="40"/>
      <c r="L29" s="58" t="s">
        <v>87</v>
      </c>
      <c r="M29" s="40">
        <v>1</v>
      </c>
      <c r="N29" s="40">
        <v>0.0002</v>
      </c>
      <c r="O29" s="40">
        <f t="shared" ref="O29:O45" si="5">N29*4</f>
        <v>0.0008</v>
      </c>
      <c r="P29" s="40" t="s">
        <v>33</v>
      </c>
      <c r="Q29" s="40" t="s">
        <v>38</v>
      </c>
      <c r="R29" s="40" t="s">
        <v>88</v>
      </c>
      <c r="S29" s="40" t="s">
        <v>89</v>
      </c>
    </row>
    <row r="30" s="5" customFormat="1" ht="42.95" customHeight="1" spans="1:19">
      <c r="A30" s="40">
        <v>2</v>
      </c>
      <c r="B30" s="40" t="s">
        <v>85</v>
      </c>
      <c r="C30" s="40" t="s">
        <v>28</v>
      </c>
      <c r="D30" s="40" t="s">
        <v>29</v>
      </c>
      <c r="E30" s="40" t="s">
        <v>43</v>
      </c>
      <c r="F30" s="45" t="s">
        <v>90</v>
      </c>
      <c r="G30" s="40">
        <v>0.179</v>
      </c>
      <c r="H30" s="46"/>
      <c r="I30" s="40">
        <v>0.179</v>
      </c>
      <c r="J30" s="40"/>
      <c r="K30" s="40"/>
      <c r="L30" s="58" t="s">
        <v>87</v>
      </c>
      <c r="M30" s="40">
        <v>1</v>
      </c>
      <c r="N30" s="40">
        <v>0.0008</v>
      </c>
      <c r="O30" s="40">
        <f t="shared" si="5"/>
        <v>0.0032</v>
      </c>
      <c r="P30" s="40" t="s">
        <v>33</v>
      </c>
      <c r="Q30" s="40" t="s">
        <v>38</v>
      </c>
      <c r="R30" s="40" t="s">
        <v>88</v>
      </c>
      <c r="S30" s="40" t="s">
        <v>89</v>
      </c>
    </row>
    <row r="31" s="5" customFormat="1" ht="42.95" customHeight="1" spans="1:19">
      <c r="A31" s="40">
        <v>3</v>
      </c>
      <c r="B31" s="40" t="s">
        <v>85</v>
      </c>
      <c r="C31" s="40" t="s">
        <v>28</v>
      </c>
      <c r="D31" s="40" t="s">
        <v>29</v>
      </c>
      <c r="E31" s="40" t="s">
        <v>45</v>
      </c>
      <c r="F31" s="45" t="s">
        <v>91</v>
      </c>
      <c r="G31" s="40">
        <v>4.92459</v>
      </c>
      <c r="H31" s="46"/>
      <c r="I31" s="40">
        <v>4.92459</v>
      </c>
      <c r="J31" s="40"/>
      <c r="K31" s="40"/>
      <c r="L31" s="58" t="s">
        <v>87</v>
      </c>
      <c r="M31" s="40">
        <v>8</v>
      </c>
      <c r="N31" s="40">
        <v>0.0108</v>
      </c>
      <c r="O31" s="40">
        <f t="shared" si="5"/>
        <v>0.0432</v>
      </c>
      <c r="P31" s="40" t="s">
        <v>33</v>
      </c>
      <c r="Q31" s="40" t="s">
        <v>38</v>
      </c>
      <c r="R31" s="40" t="s">
        <v>88</v>
      </c>
      <c r="S31" s="40" t="s">
        <v>89</v>
      </c>
    </row>
    <row r="32" s="5" customFormat="1" ht="54" customHeight="1" spans="1:19">
      <c r="A32" s="40">
        <v>4</v>
      </c>
      <c r="B32" s="40" t="s">
        <v>85</v>
      </c>
      <c r="C32" s="40" t="s">
        <v>28</v>
      </c>
      <c r="D32" s="40" t="s">
        <v>29</v>
      </c>
      <c r="E32" s="40" t="s">
        <v>47</v>
      </c>
      <c r="F32" s="45" t="s">
        <v>92</v>
      </c>
      <c r="G32" s="40">
        <v>0.5304</v>
      </c>
      <c r="H32" s="46"/>
      <c r="I32" s="40">
        <v>0.5304</v>
      </c>
      <c r="J32" s="40"/>
      <c r="K32" s="40"/>
      <c r="L32" s="58" t="s">
        <v>87</v>
      </c>
      <c r="M32" s="40">
        <v>1</v>
      </c>
      <c r="N32" s="40">
        <v>0.0012</v>
      </c>
      <c r="O32" s="40">
        <f t="shared" si="5"/>
        <v>0.0048</v>
      </c>
      <c r="P32" s="40" t="s">
        <v>33</v>
      </c>
      <c r="Q32" s="40" t="s">
        <v>49</v>
      </c>
      <c r="R32" s="40" t="s">
        <v>88</v>
      </c>
      <c r="S32" s="40" t="s">
        <v>89</v>
      </c>
    </row>
    <row r="33" s="5" customFormat="1" ht="49" customHeight="1" spans="1:19">
      <c r="A33" s="40">
        <v>5</v>
      </c>
      <c r="B33" s="40" t="s">
        <v>85</v>
      </c>
      <c r="C33" s="40" t="s">
        <v>28</v>
      </c>
      <c r="D33" s="40" t="s">
        <v>29</v>
      </c>
      <c r="E33" s="40" t="s">
        <v>50</v>
      </c>
      <c r="F33" s="45" t="s">
        <v>93</v>
      </c>
      <c r="G33" s="40">
        <v>3.1735</v>
      </c>
      <c r="H33" s="46"/>
      <c r="I33" s="40">
        <v>3.1735</v>
      </c>
      <c r="J33" s="40"/>
      <c r="K33" s="40"/>
      <c r="L33" s="58" t="s">
        <v>87</v>
      </c>
      <c r="M33" s="40">
        <v>8</v>
      </c>
      <c r="N33" s="40">
        <v>0.0051</v>
      </c>
      <c r="O33" s="40">
        <f t="shared" si="5"/>
        <v>0.0204</v>
      </c>
      <c r="P33" s="40" t="s">
        <v>33</v>
      </c>
      <c r="Q33" s="40" t="s">
        <v>49</v>
      </c>
      <c r="R33" s="40" t="s">
        <v>88</v>
      </c>
      <c r="S33" s="40" t="s">
        <v>89</v>
      </c>
    </row>
    <row r="34" s="5" customFormat="1" ht="42.95" customHeight="1" spans="1:19">
      <c r="A34" s="40">
        <v>6</v>
      </c>
      <c r="B34" s="40" t="s">
        <v>85</v>
      </c>
      <c r="C34" s="40" t="s">
        <v>28</v>
      </c>
      <c r="D34" s="40" t="s">
        <v>29</v>
      </c>
      <c r="E34" s="40" t="s">
        <v>52</v>
      </c>
      <c r="F34" s="45" t="s">
        <v>94</v>
      </c>
      <c r="G34" s="40">
        <v>1.035</v>
      </c>
      <c r="H34" s="46"/>
      <c r="I34" s="40">
        <v>1.035</v>
      </c>
      <c r="J34" s="40"/>
      <c r="K34" s="40"/>
      <c r="L34" s="58" t="s">
        <v>87</v>
      </c>
      <c r="M34" s="40">
        <v>1</v>
      </c>
      <c r="N34" s="40">
        <v>0.0001</v>
      </c>
      <c r="O34" s="40">
        <f t="shared" si="5"/>
        <v>0.0004</v>
      </c>
      <c r="P34" s="40" t="s">
        <v>33</v>
      </c>
      <c r="Q34" s="40" t="s">
        <v>49</v>
      </c>
      <c r="R34" s="40" t="s">
        <v>88</v>
      </c>
      <c r="S34" s="40" t="s">
        <v>89</v>
      </c>
    </row>
    <row r="35" s="5" customFormat="1" ht="50" customHeight="1" spans="1:19">
      <c r="A35" s="40">
        <v>7</v>
      </c>
      <c r="B35" s="40" t="s">
        <v>85</v>
      </c>
      <c r="C35" s="40" t="s">
        <v>28</v>
      </c>
      <c r="D35" s="40" t="s">
        <v>29</v>
      </c>
      <c r="E35" s="40" t="s">
        <v>54</v>
      </c>
      <c r="F35" s="45" t="s">
        <v>95</v>
      </c>
      <c r="G35" s="40">
        <v>0.015</v>
      </c>
      <c r="H35" s="46"/>
      <c r="I35" s="40">
        <v>0.015</v>
      </c>
      <c r="J35" s="40"/>
      <c r="K35" s="40"/>
      <c r="L35" s="58" t="s">
        <v>87</v>
      </c>
      <c r="M35" s="40">
        <v>1</v>
      </c>
      <c r="N35" s="40">
        <v>0.0001</v>
      </c>
      <c r="O35" s="40">
        <f t="shared" si="5"/>
        <v>0.0004</v>
      </c>
      <c r="P35" s="40" t="s">
        <v>33</v>
      </c>
      <c r="Q35" s="40" t="s">
        <v>49</v>
      </c>
      <c r="R35" s="40" t="s">
        <v>88</v>
      </c>
      <c r="S35" s="40" t="s">
        <v>89</v>
      </c>
    </row>
    <row r="36" s="5" customFormat="1" ht="50" customHeight="1" spans="1:19">
      <c r="A36" s="40">
        <v>8</v>
      </c>
      <c r="B36" s="40" t="s">
        <v>85</v>
      </c>
      <c r="C36" s="40" t="s">
        <v>28</v>
      </c>
      <c r="D36" s="40" t="s">
        <v>29</v>
      </c>
      <c r="E36" s="40" t="s">
        <v>56</v>
      </c>
      <c r="F36" s="45" t="s">
        <v>96</v>
      </c>
      <c r="G36" s="40">
        <v>0.29703</v>
      </c>
      <c r="H36" s="46"/>
      <c r="I36" s="40">
        <v>0.29703</v>
      </c>
      <c r="J36" s="40"/>
      <c r="K36" s="40"/>
      <c r="L36" s="58" t="s">
        <v>87</v>
      </c>
      <c r="M36" s="40">
        <v>1</v>
      </c>
      <c r="N36" s="40">
        <v>0.0002</v>
      </c>
      <c r="O36" s="40">
        <f t="shared" si="5"/>
        <v>0.0008</v>
      </c>
      <c r="P36" s="40" t="s">
        <v>33</v>
      </c>
      <c r="Q36" s="40" t="s">
        <v>38</v>
      </c>
      <c r="R36" s="40" t="s">
        <v>88</v>
      </c>
      <c r="S36" s="40" t="s">
        <v>89</v>
      </c>
    </row>
    <row r="37" s="5" customFormat="1" ht="50" customHeight="1" spans="1:19">
      <c r="A37" s="40">
        <v>9</v>
      </c>
      <c r="B37" s="40" t="s">
        <v>85</v>
      </c>
      <c r="C37" s="40" t="s">
        <v>28</v>
      </c>
      <c r="D37" s="40" t="s">
        <v>29</v>
      </c>
      <c r="E37" s="40" t="s">
        <v>58</v>
      </c>
      <c r="F37" s="45" t="s">
        <v>97</v>
      </c>
      <c r="G37" s="40">
        <v>2.95503</v>
      </c>
      <c r="H37" s="46"/>
      <c r="I37" s="40">
        <v>2.95503</v>
      </c>
      <c r="J37" s="40"/>
      <c r="K37" s="40"/>
      <c r="L37" s="58" t="s">
        <v>87</v>
      </c>
      <c r="M37" s="40">
        <v>5</v>
      </c>
      <c r="N37" s="40">
        <v>0.0022</v>
      </c>
      <c r="O37" s="40">
        <f t="shared" si="5"/>
        <v>0.0088</v>
      </c>
      <c r="P37" s="40" t="s">
        <v>33</v>
      </c>
      <c r="Q37" s="40" t="s">
        <v>38</v>
      </c>
      <c r="R37" s="40" t="s">
        <v>88</v>
      </c>
      <c r="S37" s="40" t="s">
        <v>89</v>
      </c>
    </row>
    <row r="38" s="5" customFormat="1" ht="50" customHeight="1" spans="1:19">
      <c r="A38" s="40">
        <v>10</v>
      </c>
      <c r="B38" s="40" t="s">
        <v>85</v>
      </c>
      <c r="C38" s="40" t="s">
        <v>28</v>
      </c>
      <c r="D38" s="40" t="s">
        <v>29</v>
      </c>
      <c r="E38" s="40" t="s">
        <v>60</v>
      </c>
      <c r="F38" s="45" t="s">
        <v>98</v>
      </c>
      <c r="G38" s="40">
        <v>1.809</v>
      </c>
      <c r="H38" s="46"/>
      <c r="I38" s="40">
        <v>1.809</v>
      </c>
      <c r="J38" s="40"/>
      <c r="K38" s="40"/>
      <c r="L38" s="58" t="s">
        <v>87</v>
      </c>
      <c r="M38" s="40">
        <v>4</v>
      </c>
      <c r="N38" s="40">
        <v>0.0029</v>
      </c>
      <c r="O38" s="40">
        <f t="shared" si="5"/>
        <v>0.0116</v>
      </c>
      <c r="P38" s="40" t="s">
        <v>33</v>
      </c>
      <c r="Q38" s="40" t="s">
        <v>38</v>
      </c>
      <c r="R38" s="40" t="s">
        <v>88</v>
      </c>
      <c r="S38" s="40" t="s">
        <v>89</v>
      </c>
    </row>
    <row r="39" s="5" customFormat="1" ht="50" customHeight="1" spans="1:19">
      <c r="A39" s="40">
        <v>11</v>
      </c>
      <c r="B39" s="40" t="s">
        <v>85</v>
      </c>
      <c r="C39" s="40" t="s">
        <v>28</v>
      </c>
      <c r="D39" s="40" t="s">
        <v>29</v>
      </c>
      <c r="E39" s="40" t="s">
        <v>64</v>
      </c>
      <c r="F39" s="45" t="s">
        <v>99</v>
      </c>
      <c r="G39" s="40">
        <v>14.9601</v>
      </c>
      <c r="H39" s="46"/>
      <c r="I39" s="40">
        <v>14.9601</v>
      </c>
      <c r="J39" s="40"/>
      <c r="K39" s="40"/>
      <c r="L39" s="58" t="s">
        <v>87</v>
      </c>
      <c r="M39" s="40">
        <v>4</v>
      </c>
      <c r="N39" s="40">
        <v>0.0014</v>
      </c>
      <c r="O39" s="40">
        <f t="shared" si="5"/>
        <v>0.0056</v>
      </c>
      <c r="P39" s="40" t="s">
        <v>33</v>
      </c>
      <c r="Q39" s="40" t="s">
        <v>49</v>
      </c>
      <c r="R39" s="40" t="s">
        <v>88</v>
      </c>
      <c r="S39" s="40" t="s">
        <v>89</v>
      </c>
    </row>
    <row r="40" s="5" customFormat="1" ht="50" customHeight="1" spans="1:19">
      <c r="A40" s="40">
        <v>12</v>
      </c>
      <c r="B40" s="40" t="s">
        <v>85</v>
      </c>
      <c r="C40" s="40" t="s">
        <v>28</v>
      </c>
      <c r="D40" s="40" t="s">
        <v>29</v>
      </c>
      <c r="E40" s="40" t="s">
        <v>66</v>
      </c>
      <c r="F40" s="45" t="s">
        <v>100</v>
      </c>
      <c r="G40" s="40">
        <v>35.6784</v>
      </c>
      <c r="H40" s="46"/>
      <c r="I40" s="40">
        <v>35.6784</v>
      </c>
      <c r="J40" s="40"/>
      <c r="K40" s="40"/>
      <c r="L40" s="58" t="s">
        <v>87</v>
      </c>
      <c r="M40" s="40">
        <v>4</v>
      </c>
      <c r="N40" s="40">
        <v>0.0038</v>
      </c>
      <c r="O40" s="40">
        <f t="shared" si="5"/>
        <v>0.0152</v>
      </c>
      <c r="P40" s="40" t="s">
        <v>33</v>
      </c>
      <c r="Q40" s="40" t="s">
        <v>49</v>
      </c>
      <c r="R40" s="40" t="s">
        <v>88</v>
      </c>
      <c r="S40" s="40" t="s">
        <v>89</v>
      </c>
    </row>
    <row r="41" s="5" customFormat="1" ht="50" customHeight="1" spans="1:19">
      <c r="A41" s="40">
        <v>13</v>
      </c>
      <c r="B41" s="40" t="s">
        <v>85</v>
      </c>
      <c r="C41" s="40" t="s">
        <v>28</v>
      </c>
      <c r="D41" s="40" t="s">
        <v>29</v>
      </c>
      <c r="E41" s="40" t="s">
        <v>70</v>
      </c>
      <c r="F41" s="45" t="s">
        <v>101</v>
      </c>
      <c r="G41" s="40">
        <v>0.135</v>
      </c>
      <c r="H41" s="46"/>
      <c r="I41" s="40">
        <v>0.135</v>
      </c>
      <c r="J41" s="40"/>
      <c r="K41" s="40"/>
      <c r="L41" s="58" t="s">
        <v>87</v>
      </c>
      <c r="M41" s="40">
        <v>2</v>
      </c>
      <c r="N41" s="40">
        <v>0.0005</v>
      </c>
      <c r="O41" s="40">
        <f t="shared" si="5"/>
        <v>0.002</v>
      </c>
      <c r="P41" s="40" t="s">
        <v>33</v>
      </c>
      <c r="Q41" s="40" t="s">
        <v>38</v>
      </c>
      <c r="R41" s="40" t="s">
        <v>88</v>
      </c>
      <c r="S41" s="40" t="s">
        <v>89</v>
      </c>
    </row>
    <row r="42" s="5" customFormat="1" ht="50" customHeight="1" spans="1:19">
      <c r="A42" s="40">
        <v>14</v>
      </c>
      <c r="B42" s="40" t="s">
        <v>85</v>
      </c>
      <c r="C42" s="40" t="s">
        <v>28</v>
      </c>
      <c r="D42" s="40" t="s">
        <v>29</v>
      </c>
      <c r="E42" s="40" t="s">
        <v>72</v>
      </c>
      <c r="F42" s="45" t="s">
        <v>102</v>
      </c>
      <c r="G42" s="40">
        <v>1.128</v>
      </c>
      <c r="H42" s="46"/>
      <c r="I42" s="40">
        <v>1.128</v>
      </c>
      <c r="J42" s="40"/>
      <c r="K42" s="40"/>
      <c r="L42" s="58" t="s">
        <v>87</v>
      </c>
      <c r="M42" s="40">
        <v>4</v>
      </c>
      <c r="N42" s="40">
        <v>0.0014</v>
      </c>
      <c r="O42" s="40">
        <f t="shared" si="5"/>
        <v>0.0056</v>
      </c>
      <c r="P42" s="40" t="s">
        <v>33</v>
      </c>
      <c r="Q42" s="40" t="s">
        <v>49</v>
      </c>
      <c r="R42" s="40" t="s">
        <v>88</v>
      </c>
      <c r="S42" s="40" t="s">
        <v>89</v>
      </c>
    </row>
    <row r="43" s="5" customFormat="1" ht="50" customHeight="1" spans="1:19">
      <c r="A43" s="40">
        <v>15</v>
      </c>
      <c r="B43" s="40" t="s">
        <v>85</v>
      </c>
      <c r="C43" s="40" t="s">
        <v>28</v>
      </c>
      <c r="D43" s="40" t="s">
        <v>29</v>
      </c>
      <c r="E43" s="40" t="s">
        <v>74</v>
      </c>
      <c r="F43" s="45" t="s">
        <v>103</v>
      </c>
      <c r="G43" s="40">
        <v>2.202</v>
      </c>
      <c r="H43" s="46"/>
      <c r="I43" s="40">
        <v>2.202</v>
      </c>
      <c r="J43" s="40"/>
      <c r="K43" s="40"/>
      <c r="L43" s="58" t="s">
        <v>87</v>
      </c>
      <c r="M43" s="40">
        <v>3</v>
      </c>
      <c r="N43" s="40">
        <v>0.0005</v>
      </c>
      <c r="O43" s="40">
        <f t="shared" si="5"/>
        <v>0.002</v>
      </c>
      <c r="P43" s="40" t="s">
        <v>33</v>
      </c>
      <c r="Q43" s="40" t="s">
        <v>49</v>
      </c>
      <c r="R43" s="40" t="s">
        <v>88</v>
      </c>
      <c r="S43" s="40" t="s">
        <v>89</v>
      </c>
    </row>
    <row r="44" s="5" customFormat="1" ht="50" customHeight="1" spans="1:19">
      <c r="A44" s="40">
        <v>16</v>
      </c>
      <c r="B44" s="40" t="s">
        <v>85</v>
      </c>
      <c r="C44" s="40" t="s">
        <v>28</v>
      </c>
      <c r="D44" s="40" t="s">
        <v>29</v>
      </c>
      <c r="E44" s="40" t="s">
        <v>76</v>
      </c>
      <c r="F44" s="45" t="s">
        <v>104</v>
      </c>
      <c r="G44" s="40">
        <v>0.297</v>
      </c>
      <c r="H44" s="46"/>
      <c r="I44" s="40">
        <v>0.297</v>
      </c>
      <c r="J44" s="40"/>
      <c r="K44" s="40"/>
      <c r="L44" s="58" t="s">
        <v>87</v>
      </c>
      <c r="M44" s="40">
        <v>1</v>
      </c>
      <c r="N44" s="40">
        <v>0.001</v>
      </c>
      <c r="O44" s="40">
        <f t="shared" si="5"/>
        <v>0.004</v>
      </c>
      <c r="P44" s="40" t="s">
        <v>33</v>
      </c>
      <c r="Q44" s="40" t="s">
        <v>49</v>
      </c>
      <c r="R44" s="40" t="s">
        <v>88</v>
      </c>
      <c r="S44" s="40" t="s">
        <v>89</v>
      </c>
    </row>
    <row r="45" s="5" customFormat="1" ht="50" customHeight="1" spans="1:19">
      <c r="A45" s="40">
        <v>17</v>
      </c>
      <c r="B45" s="40" t="s">
        <v>85</v>
      </c>
      <c r="C45" s="40" t="s">
        <v>28</v>
      </c>
      <c r="D45" s="40" t="s">
        <v>29</v>
      </c>
      <c r="E45" s="40" t="s">
        <v>78</v>
      </c>
      <c r="F45" s="45" t="s">
        <v>105</v>
      </c>
      <c r="G45" s="40">
        <v>0.498</v>
      </c>
      <c r="H45" s="46"/>
      <c r="I45" s="40">
        <v>0.498</v>
      </c>
      <c r="J45" s="40"/>
      <c r="K45" s="40"/>
      <c r="L45" s="58" t="s">
        <v>87</v>
      </c>
      <c r="M45" s="40">
        <v>3</v>
      </c>
      <c r="N45" s="40">
        <v>0.0003</v>
      </c>
      <c r="O45" s="40">
        <f t="shared" si="5"/>
        <v>0.0012</v>
      </c>
      <c r="P45" s="40" t="s">
        <v>33</v>
      </c>
      <c r="Q45" s="40" t="s">
        <v>38</v>
      </c>
      <c r="R45" s="40" t="s">
        <v>88</v>
      </c>
      <c r="S45" s="40" t="s">
        <v>89</v>
      </c>
    </row>
    <row r="46" s="4" customFormat="1" ht="45.95" customHeight="1" spans="1:19">
      <c r="A46" s="36" t="s">
        <v>106</v>
      </c>
      <c r="B46" s="36" t="s">
        <v>107</v>
      </c>
      <c r="C46" s="47" t="s">
        <v>28</v>
      </c>
      <c r="D46" s="36" t="s">
        <v>29</v>
      </c>
      <c r="E46" s="47" t="s">
        <v>56</v>
      </c>
      <c r="F46" s="37" t="s">
        <v>108</v>
      </c>
      <c r="G46" s="36">
        <v>86</v>
      </c>
      <c r="H46" s="30">
        <v>86</v>
      </c>
      <c r="I46" s="36"/>
      <c r="J46" s="36"/>
      <c r="K46" s="36"/>
      <c r="L46" s="57" t="s">
        <v>109</v>
      </c>
      <c r="M46" s="36">
        <v>2</v>
      </c>
      <c r="N46" s="36">
        <v>0.0219</v>
      </c>
      <c r="O46" s="36">
        <v>0.0919</v>
      </c>
      <c r="P46" s="36" t="s">
        <v>33</v>
      </c>
      <c r="Q46" s="68" t="s">
        <v>38</v>
      </c>
      <c r="R46" s="36" t="s">
        <v>39</v>
      </c>
      <c r="S46" s="65" t="s">
        <v>40</v>
      </c>
    </row>
    <row r="47" s="4" customFormat="1" ht="45" customHeight="1" spans="1:19">
      <c r="A47" s="36" t="s">
        <v>110</v>
      </c>
      <c r="B47" s="47" t="s">
        <v>111</v>
      </c>
      <c r="C47" s="47" t="s">
        <v>28</v>
      </c>
      <c r="D47" s="47" t="s">
        <v>29</v>
      </c>
      <c r="E47" s="47" t="s">
        <v>112</v>
      </c>
      <c r="F47" s="48" t="s">
        <v>113</v>
      </c>
      <c r="G47" s="47">
        <f>SUM(G48:G62)</f>
        <v>23.946</v>
      </c>
      <c r="H47" s="49">
        <f t="shared" ref="H47:K47" si="6">SUM(H48:H62)</f>
        <v>23.55</v>
      </c>
      <c r="I47" s="47">
        <f t="shared" si="6"/>
        <v>0.396</v>
      </c>
      <c r="J47" s="47">
        <f t="shared" si="6"/>
        <v>0</v>
      </c>
      <c r="K47" s="47">
        <f t="shared" si="6"/>
        <v>0</v>
      </c>
      <c r="L47" s="59" t="s">
        <v>114</v>
      </c>
      <c r="M47" s="47">
        <v>37</v>
      </c>
      <c r="N47" s="47">
        <v>0.0112</v>
      </c>
      <c r="O47" s="47">
        <v>0.0469</v>
      </c>
      <c r="P47" s="47" t="s">
        <v>115</v>
      </c>
      <c r="Q47" s="47" t="s">
        <v>34</v>
      </c>
      <c r="R47" s="36"/>
      <c r="S47" s="47"/>
    </row>
    <row r="48" s="6" customFormat="1" ht="41.1" customHeight="1" spans="1:19">
      <c r="A48" s="50">
        <v>1</v>
      </c>
      <c r="B48" s="51" t="s">
        <v>116</v>
      </c>
      <c r="C48" s="51" t="s">
        <v>28</v>
      </c>
      <c r="D48" s="50" t="s">
        <v>29</v>
      </c>
      <c r="E48" s="51" t="s">
        <v>78</v>
      </c>
      <c r="F48" s="52" t="s">
        <v>117</v>
      </c>
      <c r="G48" s="50">
        <v>0.23</v>
      </c>
      <c r="H48" s="50">
        <v>0.23</v>
      </c>
      <c r="I48" s="50"/>
      <c r="J48" s="50"/>
      <c r="K48" s="50"/>
      <c r="L48" s="60" t="s">
        <v>114</v>
      </c>
      <c r="M48" s="50">
        <v>2</v>
      </c>
      <c r="N48" s="50">
        <v>0.0002</v>
      </c>
      <c r="O48" s="50">
        <v>0.0008</v>
      </c>
      <c r="P48" s="51" t="s">
        <v>115</v>
      </c>
      <c r="Q48" s="69" t="s">
        <v>34</v>
      </c>
      <c r="R48" s="50" t="s">
        <v>39</v>
      </c>
      <c r="S48" s="46" t="s">
        <v>40</v>
      </c>
    </row>
    <row r="49" s="6" customFormat="1" ht="41.1" customHeight="1" spans="1:19">
      <c r="A49" s="50">
        <v>2</v>
      </c>
      <c r="B49" s="51" t="s">
        <v>116</v>
      </c>
      <c r="C49" s="51" t="s">
        <v>28</v>
      </c>
      <c r="D49" s="50" t="s">
        <v>29</v>
      </c>
      <c r="E49" s="51" t="s">
        <v>78</v>
      </c>
      <c r="F49" s="52" t="s">
        <v>118</v>
      </c>
      <c r="G49" s="50">
        <v>0.346</v>
      </c>
      <c r="H49" s="50"/>
      <c r="I49" s="50">
        <v>0.346</v>
      </c>
      <c r="J49" s="50"/>
      <c r="K49" s="50"/>
      <c r="L49" s="60" t="s">
        <v>114</v>
      </c>
      <c r="M49" s="50">
        <v>1</v>
      </c>
      <c r="N49" s="50">
        <v>0.0001</v>
      </c>
      <c r="O49" s="50">
        <v>0.0004</v>
      </c>
      <c r="P49" s="51" t="s">
        <v>115</v>
      </c>
      <c r="Q49" s="69" t="s">
        <v>34</v>
      </c>
      <c r="R49" s="50" t="s">
        <v>39</v>
      </c>
      <c r="S49" s="40" t="s">
        <v>89</v>
      </c>
    </row>
    <row r="50" s="6" customFormat="1" ht="57" customHeight="1" spans="1:19">
      <c r="A50" s="50">
        <v>3</v>
      </c>
      <c r="B50" s="51" t="s">
        <v>116</v>
      </c>
      <c r="C50" s="51" t="s">
        <v>28</v>
      </c>
      <c r="D50" s="50" t="s">
        <v>29</v>
      </c>
      <c r="E50" s="51" t="s">
        <v>43</v>
      </c>
      <c r="F50" s="52" t="s">
        <v>119</v>
      </c>
      <c r="G50" s="50">
        <v>0.11</v>
      </c>
      <c r="H50" s="50">
        <v>0.11</v>
      </c>
      <c r="I50" s="50"/>
      <c r="J50" s="50"/>
      <c r="K50" s="50"/>
      <c r="L50" s="60" t="s">
        <v>114</v>
      </c>
      <c r="M50" s="50">
        <v>1</v>
      </c>
      <c r="N50" s="50">
        <v>0.0002</v>
      </c>
      <c r="O50" s="50">
        <v>0.0008</v>
      </c>
      <c r="P50" s="51" t="s">
        <v>115</v>
      </c>
      <c r="Q50" s="69" t="s">
        <v>34</v>
      </c>
      <c r="R50" s="50" t="s">
        <v>39</v>
      </c>
      <c r="S50" s="46" t="s">
        <v>40</v>
      </c>
    </row>
    <row r="51" s="6" customFormat="1" ht="39" customHeight="1" spans="1:19">
      <c r="A51" s="50">
        <v>4</v>
      </c>
      <c r="B51" s="51" t="s">
        <v>116</v>
      </c>
      <c r="C51" s="51" t="s">
        <v>28</v>
      </c>
      <c r="D51" s="50" t="s">
        <v>29</v>
      </c>
      <c r="E51" s="51" t="s">
        <v>56</v>
      </c>
      <c r="F51" s="52" t="s">
        <v>120</v>
      </c>
      <c r="G51" s="50">
        <v>0.82</v>
      </c>
      <c r="H51" s="50">
        <v>0.82</v>
      </c>
      <c r="I51" s="50"/>
      <c r="J51" s="50"/>
      <c r="K51" s="50"/>
      <c r="L51" s="60" t="s">
        <v>114</v>
      </c>
      <c r="M51" s="50">
        <v>4</v>
      </c>
      <c r="N51" s="50">
        <v>0.0009</v>
      </c>
      <c r="O51" s="50">
        <v>0.0038</v>
      </c>
      <c r="P51" s="51" t="s">
        <v>115</v>
      </c>
      <c r="Q51" s="69" t="s">
        <v>34</v>
      </c>
      <c r="R51" s="50" t="s">
        <v>39</v>
      </c>
      <c r="S51" s="46" t="s">
        <v>40</v>
      </c>
    </row>
    <row r="52" s="6" customFormat="1" ht="45" customHeight="1" spans="1:19">
      <c r="A52" s="50">
        <v>5</v>
      </c>
      <c r="B52" s="51" t="s">
        <v>116</v>
      </c>
      <c r="C52" s="51" t="s">
        <v>28</v>
      </c>
      <c r="D52" s="50" t="s">
        <v>29</v>
      </c>
      <c r="E52" s="51" t="s">
        <v>62</v>
      </c>
      <c r="F52" s="52" t="s">
        <v>121</v>
      </c>
      <c r="G52" s="50">
        <v>0.62</v>
      </c>
      <c r="H52" s="50">
        <v>0.62</v>
      </c>
      <c r="I52" s="50"/>
      <c r="J52" s="50"/>
      <c r="K52" s="50"/>
      <c r="L52" s="60" t="s">
        <v>114</v>
      </c>
      <c r="M52" s="50">
        <v>3</v>
      </c>
      <c r="N52" s="50">
        <v>0.0008</v>
      </c>
      <c r="O52" s="50">
        <v>0.0034</v>
      </c>
      <c r="P52" s="51" t="s">
        <v>115</v>
      </c>
      <c r="Q52" s="69" t="s">
        <v>34</v>
      </c>
      <c r="R52" s="50" t="s">
        <v>39</v>
      </c>
      <c r="S52" s="46" t="s">
        <v>40</v>
      </c>
    </row>
    <row r="53" s="6" customFormat="1" ht="42.95" customHeight="1" spans="1:19">
      <c r="A53" s="50">
        <v>6</v>
      </c>
      <c r="B53" s="51" t="s">
        <v>116</v>
      </c>
      <c r="C53" s="51" t="s">
        <v>28</v>
      </c>
      <c r="D53" s="50" t="s">
        <v>29</v>
      </c>
      <c r="E53" s="51" t="s">
        <v>58</v>
      </c>
      <c r="F53" s="52" t="s">
        <v>122</v>
      </c>
      <c r="G53" s="50">
        <v>0.43</v>
      </c>
      <c r="H53" s="50">
        <v>0.43</v>
      </c>
      <c r="I53" s="50"/>
      <c r="J53" s="50"/>
      <c r="K53" s="50"/>
      <c r="L53" s="60" t="s">
        <v>114</v>
      </c>
      <c r="M53" s="50">
        <v>1</v>
      </c>
      <c r="N53" s="50">
        <v>0.0002</v>
      </c>
      <c r="O53" s="50">
        <v>0.0008</v>
      </c>
      <c r="P53" s="51" t="s">
        <v>115</v>
      </c>
      <c r="Q53" s="69" t="s">
        <v>34</v>
      </c>
      <c r="R53" s="50" t="s">
        <v>39</v>
      </c>
      <c r="S53" s="46" t="s">
        <v>40</v>
      </c>
    </row>
    <row r="54" s="6" customFormat="1" ht="48" customHeight="1" spans="1:19">
      <c r="A54" s="50">
        <v>7</v>
      </c>
      <c r="B54" s="51" t="s">
        <v>116</v>
      </c>
      <c r="C54" s="51" t="s">
        <v>28</v>
      </c>
      <c r="D54" s="50" t="s">
        <v>29</v>
      </c>
      <c r="E54" s="51" t="s">
        <v>36</v>
      </c>
      <c r="F54" s="52" t="s">
        <v>123</v>
      </c>
      <c r="G54" s="50">
        <v>1.95</v>
      </c>
      <c r="H54" s="50">
        <v>1.95</v>
      </c>
      <c r="I54" s="50"/>
      <c r="J54" s="50"/>
      <c r="K54" s="50"/>
      <c r="L54" s="60" t="s">
        <v>114</v>
      </c>
      <c r="M54" s="50">
        <v>3</v>
      </c>
      <c r="N54" s="50">
        <v>0.0007</v>
      </c>
      <c r="O54" s="50">
        <v>0.0029</v>
      </c>
      <c r="P54" s="51" t="s">
        <v>115</v>
      </c>
      <c r="Q54" s="69" t="s">
        <v>34</v>
      </c>
      <c r="R54" s="50" t="s">
        <v>39</v>
      </c>
      <c r="S54" s="46" t="s">
        <v>40</v>
      </c>
    </row>
    <row r="55" s="6" customFormat="1" ht="45" customHeight="1" spans="1:19">
      <c r="A55" s="50">
        <v>8</v>
      </c>
      <c r="B55" s="51" t="s">
        <v>116</v>
      </c>
      <c r="C55" s="51" t="s">
        <v>28</v>
      </c>
      <c r="D55" s="50" t="s">
        <v>29</v>
      </c>
      <c r="E55" s="51" t="s">
        <v>47</v>
      </c>
      <c r="F55" s="52" t="s">
        <v>124</v>
      </c>
      <c r="G55" s="50">
        <v>0.11</v>
      </c>
      <c r="H55" s="50">
        <v>0.11</v>
      </c>
      <c r="I55" s="50"/>
      <c r="J55" s="50"/>
      <c r="K55" s="50"/>
      <c r="L55" s="60" t="s">
        <v>114</v>
      </c>
      <c r="M55" s="50">
        <v>1</v>
      </c>
      <c r="N55" s="50">
        <v>0.0001</v>
      </c>
      <c r="O55" s="50">
        <v>0.0004</v>
      </c>
      <c r="P55" s="51" t="s">
        <v>115</v>
      </c>
      <c r="Q55" s="69" t="s">
        <v>34</v>
      </c>
      <c r="R55" s="50" t="s">
        <v>39</v>
      </c>
      <c r="S55" s="46" t="s">
        <v>40</v>
      </c>
    </row>
    <row r="56" s="6" customFormat="1" ht="45" customHeight="1" spans="1:19">
      <c r="A56" s="50">
        <v>9</v>
      </c>
      <c r="B56" s="51" t="s">
        <v>116</v>
      </c>
      <c r="C56" s="51" t="s">
        <v>28</v>
      </c>
      <c r="D56" s="50" t="s">
        <v>29</v>
      </c>
      <c r="E56" s="51" t="s">
        <v>45</v>
      </c>
      <c r="F56" s="52" t="s">
        <v>125</v>
      </c>
      <c r="G56" s="50">
        <v>0.86</v>
      </c>
      <c r="H56" s="50">
        <v>0.86</v>
      </c>
      <c r="I56" s="50"/>
      <c r="J56" s="50"/>
      <c r="K56" s="50"/>
      <c r="L56" s="60" t="s">
        <v>114</v>
      </c>
      <c r="M56" s="50">
        <v>2</v>
      </c>
      <c r="N56" s="50">
        <v>0.0013</v>
      </c>
      <c r="O56" s="50">
        <v>0.0055</v>
      </c>
      <c r="P56" s="51" t="s">
        <v>115</v>
      </c>
      <c r="Q56" s="69" t="s">
        <v>34</v>
      </c>
      <c r="R56" s="50" t="s">
        <v>39</v>
      </c>
      <c r="S56" s="46" t="s">
        <v>40</v>
      </c>
    </row>
    <row r="57" s="6" customFormat="1" ht="45" customHeight="1" spans="1:19">
      <c r="A57" s="50">
        <v>10</v>
      </c>
      <c r="B57" s="51" t="s">
        <v>116</v>
      </c>
      <c r="C57" s="51" t="s">
        <v>28</v>
      </c>
      <c r="D57" s="50" t="s">
        <v>29</v>
      </c>
      <c r="E57" s="51" t="s">
        <v>41</v>
      </c>
      <c r="F57" s="52" t="s">
        <v>126</v>
      </c>
      <c r="G57" s="50">
        <v>0.23</v>
      </c>
      <c r="H57" s="50">
        <v>0.23</v>
      </c>
      <c r="I57" s="50"/>
      <c r="J57" s="50"/>
      <c r="K57" s="50"/>
      <c r="L57" s="60" t="s">
        <v>114</v>
      </c>
      <c r="M57" s="50">
        <v>1</v>
      </c>
      <c r="N57" s="50">
        <v>0.0001</v>
      </c>
      <c r="O57" s="50">
        <v>0.0004</v>
      </c>
      <c r="P57" s="51" t="s">
        <v>115</v>
      </c>
      <c r="Q57" s="69" t="s">
        <v>34</v>
      </c>
      <c r="R57" s="50" t="s">
        <v>39</v>
      </c>
      <c r="S57" s="46" t="s">
        <v>40</v>
      </c>
    </row>
    <row r="58" s="6" customFormat="1" ht="45" customHeight="1" spans="1:19">
      <c r="A58" s="50">
        <v>11</v>
      </c>
      <c r="B58" s="51" t="s">
        <v>116</v>
      </c>
      <c r="C58" s="51" t="s">
        <v>28</v>
      </c>
      <c r="D58" s="50" t="s">
        <v>29</v>
      </c>
      <c r="E58" s="51" t="s">
        <v>54</v>
      </c>
      <c r="F58" s="52" t="s">
        <v>127</v>
      </c>
      <c r="G58" s="50">
        <v>0.05</v>
      </c>
      <c r="H58" s="50"/>
      <c r="I58" s="50">
        <v>0.05</v>
      </c>
      <c r="J58" s="50"/>
      <c r="K58" s="50"/>
      <c r="L58" s="60" t="s">
        <v>114</v>
      </c>
      <c r="M58" s="50">
        <v>1</v>
      </c>
      <c r="N58" s="50">
        <v>0.0001</v>
      </c>
      <c r="O58" s="50">
        <v>0.0004</v>
      </c>
      <c r="P58" s="51" t="s">
        <v>115</v>
      </c>
      <c r="Q58" s="69" t="s">
        <v>34</v>
      </c>
      <c r="R58" s="50" t="s">
        <v>39</v>
      </c>
      <c r="S58" s="40" t="s">
        <v>89</v>
      </c>
    </row>
    <row r="59" s="6" customFormat="1" ht="45" customHeight="1" spans="1:19">
      <c r="A59" s="50">
        <v>12</v>
      </c>
      <c r="B59" s="51" t="s">
        <v>116</v>
      </c>
      <c r="C59" s="51" t="s">
        <v>28</v>
      </c>
      <c r="D59" s="50" t="s">
        <v>29</v>
      </c>
      <c r="E59" s="51" t="s">
        <v>54</v>
      </c>
      <c r="F59" s="52" t="s">
        <v>128</v>
      </c>
      <c r="G59" s="50">
        <v>3.12</v>
      </c>
      <c r="H59" s="50">
        <v>3.12</v>
      </c>
      <c r="I59" s="50"/>
      <c r="J59" s="50"/>
      <c r="K59" s="50"/>
      <c r="L59" s="60" t="s">
        <v>114</v>
      </c>
      <c r="M59" s="50">
        <v>3</v>
      </c>
      <c r="N59" s="50">
        <v>0.0004</v>
      </c>
      <c r="O59" s="50">
        <v>0.0017</v>
      </c>
      <c r="P59" s="51" t="s">
        <v>115</v>
      </c>
      <c r="Q59" s="69" t="s">
        <v>34</v>
      </c>
      <c r="R59" s="50" t="s">
        <v>39</v>
      </c>
      <c r="S59" s="46" t="s">
        <v>40</v>
      </c>
    </row>
    <row r="60" s="6" customFormat="1" ht="45" customHeight="1" spans="1:19">
      <c r="A60" s="50">
        <v>13</v>
      </c>
      <c r="B60" s="51" t="s">
        <v>116</v>
      </c>
      <c r="C60" s="51" t="s">
        <v>28</v>
      </c>
      <c r="D60" s="50" t="s">
        <v>29</v>
      </c>
      <c r="E60" s="51" t="s">
        <v>64</v>
      </c>
      <c r="F60" s="52" t="s">
        <v>129</v>
      </c>
      <c r="G60" s="50">
        <v>2.81</v>
      </c>
      <c r="H60" s="50">
        <v>2.81</v>
      </c>
      <c r="I60" s="50"/>
      <c r="J60" s="50"/>
      <c r="K60" s="50"/>
      <c r="L60" s="60" t="s">
        <v>114</v>
      </c>
      <c r="M60" s="50">
        <v>3</v>
      </c>
      <c r="N60" s="50">
        <v>0.0007</v>
      </c>
      <c r="O60" s="50">
        <v>0.0029</v>
      </c>
      <c r="P60" s="51" t="s">
        <v>115</v>
      </c>
      <c r="Q60" s="69" t="s">
        <v>34</v>
      </c>
      <c r="R60" s="50" t="s">
        <v>39</v>
      </c>
      <c r="S60" s="46" t="s">
        <v>40</v>
      </c>
    </row>
    <row r="61" s="6" customFormat="1" ht="45" customHeight="1" spans="1:19">
      <c r="A61" s="50">
        <v>14</v>
      </c>
      <c r="B61" s="51" t="s">
        <v>116</v>
      </c>
      <c r="C61" s="51" t="s">
        <v>28</v>
      </c>
      <c r="D61" s="50" t="s">
        <v>29</v>
      </c>
      <c r="E61" s="51" t="s">
        <v>74</v>
      </c>
      <c r="F61" s="52" t="s">
        <v>130</v>
      </c>
      <c r="G61" s="50">
        <v>8</v>
      </c>
      <c r="H61" s="50">
        <v>8</v>
      </c>
      <c r="I61" s="50"/>
      <c r="J61" s="50"/>
      <c r="K61" s="50"/>
      <c r="L61" s="60" t="s">
        <v>114</v>
      </c>
      <c r="M61" s="50">
        <v>1</v>
      </c>
      <c r="N61" s="50">
        <v>0.0008</v>
      </c>
      <c r="O61" s="50">
        <v>0.0034</v>
      </c>
      <c r="P61" s="51" t="s">
        <v>115</v>
      </c>
      <c r="Q61" s="69" t="s">
        <v>34</v>
      </c>
      <c r="R61" s="50" t="s">
        <v>39</v>
      </c>
      <c r="S61" s="46" t="s">
        <v>40</v>
      </c>
    </row>
    <row r="62" s="6" customFormat="1" ht="48" customHeight="1" spans="1:19">
      <c r="A62" s="50">
        <v>15</v>
      </c>
      <c r="B62" s="51" t="s">
        <v>116</v>
      </c>
      <c r="C62" s="51" t="s">
        <v>28</v>
      </c>
      <c r="D62" s="50" t="s">
        <v>29</v>
      </c>
      <c r="E62" s="51" t="s">
        <v>72</v>
      </c>
      <c r="F62" s="52" t="s">
        <v>131</v>
      </c>
      <c r="G62" s="50">
        <v>4.26</v>
      </c>
      <c r="H62" s="50">
        <v>4.26</v>
      </c>
      <c r="I62" s="50"/>
      <c r="J62" s="50"/>
      <c r="K62" s="50"/>
      <c r="L62" s="60" t="s">
        <v>114</v>
      </c>
      <c r="M62" s="50">
        <v>10</v>
      </c>
      <c r="N62" s="50">
        <v>0.0046</v>
      </c>
      <c r="O62" s="50">
        <v>0.0193</v>
      </c>
      <c r="P62" s="51" t="s">
        <v>115</v>
      </c>
      <c r="Q62" s="69" t="s">
        <v>34</v>
      </c>
      <c r="R62" s="50" t="s">
        <v>39</v>
      </c>
      <c r="S62" s="46" t="s">
        <v>40</v>
      </c>
    </row>
    <row r="63" s="7" customFormat="1" ht="50.1" customHeight="1" spans="1:19">
      <c r="A63" s="36" t="s">
        <v>132</v>
      </c>
      <c r="B63" s="47" t="s">
        <v>133</v>
      </c>
      <c r="C63" s="47" t="s">
        <v>28</v>
      </c>
      <c r="D63" s="47" t="s">
        <v>29</v>
      </c>
      <c r="E63" s="47" t="s">
        <v>134</v>
      </c>
      <c r="F63" s="48" t="s">
        <v>135</v>
      </c>
      <c r="G63" s="47">
        <f>SUM(G64:G67)</f>
        <v>1.5</v>
      </c>
      <c r="H63" s="49">
        <f t="shared" ref="H63:K63" si="7">SUM(H64:H67)</f>
        <v>1.5</v>
      </c>
      <c r="I63" s="47">
        <f t="shared" si="7"/>
        <v>0</v>
      </c>
      <c r="J63" s="47">
        <f t="shared" si="7"/>
        <v>0</v>
      </c>
      <c r="K63" s="47">
        <f t="shared" si="7"/>
        <v>0</v>
      </c>
      <c r="L63" s="59" t="s">
        <v>136</v>
      </c>
      <c r="M63" s="47">
        <v>5</v>
      </c>
      <c r="N63" s="47">
        <f>SUM(N64:N67)</f>
        <v>0.0005</v>
      </c>
      <c r="O63" s="47">
        <f>N63*4.2</f>
        <v>0.0021</v>
      </c>
      <c r="P63" s="47" t="s">
        <v>137</v>
      </c>
      <c r="Q63" s="47" t="s">
        <v>34</v>
      </c>
      <c r="R63" s="70"/>
      <c r="S63" s="47"/>
    </row>
    <row r="64" s="5" customFormat="1" ht="45" customHeight="1" spans="1:19">
      <c r="A64" s="46">
        <v>1</v>
      </c>
      <c r="B64" s="53" t="s">
        <v>138</v>
      </c>
      <c r="C64" s="53" t="s">
        <v>28</v>
      </c>
      <c r="D64" s="46" t="s">
        <v>29</v>
      </c>
      <c r="E64" s="53" t="s">
        <v>36</v>
      </c>
      <c r="F64" s="54" t="s">
        <v>139</v>
      </c>
      <c r="G64" s="53">
        <v>0.3</v>
      </c>
      <c r="H64" s="53">
        <v>0.3</v>
      </c>
      <c r="I64" s="53"/>
      <c r="J64" s="53"/>
      <c r="K64" s="53"/>
      <c r="L64" s="61" t="s">
        <v>136</v>
      </c>
      <c r="M64" s="53">
        <v>1</v>
      </c>
      <c r="N64" s="53">
        <v>0.0001</v>
      </c>
      <c r="O64" s="46">
        <v>0.0004</v>
      </c>
      <c r="P64" s="51" t="s">
        <v>140</v>
      </c>
      <c r="Q64" s="71" t="s">
        <v>49</v>
      </c>
      <c r="R64" s="50" t="s">
        <v>39</v>
      </c>
      <c r="S64" s="46" t="s">
        <v>40</v>
      </c>
    </row>
    <row r="65" s="5" customFormat="1" ht="45" customHeight="1" spans="1:19">
      <c r="A65" s="46">
        <v>2</v>
      </c>
      <c r="B65" s="53" t="s">
        <v>138</v>
      </c>
      <c r="C65" s="53" t="s">
        <v>28</v>
      </c>
      <c r="D65" s="46" t="s">
        <v>29</v>
      </c>
      <c r="E65" s="53" t="s">
        <v>74</v>
      </c>
      <c r="F65" s="54" t="s">
        <v>141</v>
      </c>
      <c r="G65" s="53">
        <v>0.3</v>
      </c>
      <c r="H65" s="53">
        <v>0.3</v>
      </c>
      <c r="I65" s="53"/>
      <c r="J65" s="53"/>
      <c r="K65" s="53"/>
      <c r="L65" s="61" t="s">
        <v>136</v>
      </c>
      <c r="M65" s="53">
        <v>1</v>
      </c>
      <c r="N65" s="53">
        <v>0.0001</v>
      </c>
      <c r="O65" s="46">
        <v>0.0005</v>
      </c>
      <c r="P65" s="51" t="s">
        <v>140</v>
      </c>
      <c r="Q65" s="71" t="s">
        <v>38</v>
      </c>
      <c r="R65" s="50" t="s">
        <v>39</v>
      </c>
      <c r="S65" s="46" t="s">
        <v>40</v>
      </c>
    </row>
    <row r="66" s="5" customFormat="1" ht="45" customHeight="1" spans="1:19">
      <c r="A66" s="46">
        <v>3</v>
      </c>
      <c r="B66" s="53" t="s">
        <v>138</v>
      </c>
      <c r="C66" s="53" t="s">
        <v>28</v>
      </c>
      <c r="D66" s="46" t="s">
        <v>29</v>
      </c>
      <c r="E66" s="53" t="s">
        <v>70</v>
      </c>
      <c r="F66" s="54" t="s">
        <v>142</v>
      </c>
      <c r="G66" s="53">
        <v>0.3</v>
      </c>
      <c r="H66" s="53">
        <v>0.3</v>
      </c>
      <c r="I66" s="53"/>
      <c r="J66" s="53"/>
      <c r="K66" s="53"/>
      <c r="L66" s="61" t="s">
        <v>136</v>
      </c>
      <c r="M66" s="53">
        <v>1</v>
      </c>
      <c r="N66" s="53">
        <v>0.0001</v>
      </c>
      <c r="O66" s="46">
        <v>0.0004</v>
      </c>
      <c r="P66" s="51" t="s">
        <v>140</v>
      </c>
      <c r="Q66" s="71" t="s">
        <v>38</v>
      </c>
      <c r="R66" s="50" t="s">
        <v>39</v>
      </c>
      <c r="S66" s="46" t="s">
        <v>40</v>
      </c>
    </row>
    <row r="67" s="5" customFormat="1" ht="45" customHeight="1" spans="1:19">
      <c r="A67" s="46">
        <v>4</v>
      </c>
      <c r="B67" s="53" t="s">
        <v>138</v>
      </c>
      <c r="C67" s="53" t="s">
        <v>28</v>
      </c>
      <c r="D67" s="46" t="s">
        <v>29</v>
      </c>
      <c r="E67" s="53" t="s">
        <v>66</v>
      </c>
      <c r="F67" s="54" t="s">
        <v>143</v>
      </c>
      <c r="G67" s="53">
        <v>0.6</v>
      </c>
      <c r="H67" s="53">
        <v>0.6</v>
      </c>
      <c r="I67" s="53"/>
      <c r="J67" s="53"/>
      <c r="K67" s="53"/>
      <c r="L67" s="61" t="s">
        <v>136</v>
      </c>
      <c r="M67" s="53">
        <v>2</v>
      </c>
      <c r="N67" s="53">
        <v>0.0002</v>
      </c>
      <c r="O67" s="46">
        <v>0.0008</v>
      </c>
      <c r="P67" s="51" t="s">
        <v>140</v>
      </c>
      <c r="Q67" s="71" t="s">
        <v>49</v>
      </c>
      <c r="R67" s="50" t="s">
        <v>39</v>
      </c>
      <c r="S67" s="46" t="s">
        <v>40</v>
      </c>
    </row>
    <row r="68" s="4" customFormat="1" ht="45" customHeight="1" spans="1:19">
      <c r="A68" s="36" t="s">
        <v>144</v>
      </c>
      <c r="B68" s="47" t="s">
        <v>145</v>
      </c>
      <c r="C68" s="47" t="s">
        <v>28</v>
      </c>
      <c r="D68" s="47" t="s">
        <v>29</v>
      </c>
      <c r="E68" s="47" t="s">
        <v>146</v>
      </c>
      <c r="F68" s="48" t="s">
        <v>147</v>
      </c>
      <c r="G68" s="47">
        <f>SUM(G69:G77)</f>
        <v>10</v>
      </c>
      <c r="H68" s="49">
        <f t="shared" ref="H68:K68" si="8">SUM(H69:H77)</f>
        <v>10</v>
      </c>
      <c r="I68" s="47">
        <f t="shared" si="8"/>
        <v>0</v>
      </c>
      <c r="J68" s="47">
        <f t="shared" si="8"/>
        <v>0</v>
      </c>
      <c r="K68" s="47">
        <f t="shared" si="8"/>
        <v>0</v>
      </c>
      <c r="L68" s="59" t="s">
        <v>148</v>
      </c>
      <c r="M68" s="47">
        <v>15</v>
      </c>
      <c r="N68" s="47">
        <v>0.0023</v>
      </c>
      <c r="O68" s="47">
        <v>0.0096</v>
      </c>
      <c r="P68" s="47" t="s">
        <v>149</v>
      </c>
      <c r="Q68" s="47" t="s">
        <v>34</v>
      </c>
      <c r="R68" s="70"/>
      <c r="S68" s="47"/>
    </row>
    <row r="69" s="5" customFormat="1" ht="39.95" customHeight="1" spans="1:19">
      <c r="A69" s="46">
        <v>1</v>
      </c>
      <c r="B69" s="53" t="s">
        <v>150</v>
      </c>
      <c r="C69" s="53" t="s">
        <v>28</v>
      </c>
      <c r="D69" s="46" t="s">
        <v>29</v>
      </c>
      <c r="E69" s="53" t="s">
        <v>41</v>
      </c>
      <c r="F69" s="54" t="s">
        <v>151</v>
      </c>
      <c r="G69" s="53">
        <v>0.4</v>
      </c>
      <c r="H69" s="53">
        <v>0.4</v>
      </c>
      <c r="I69" s="73"/>
      <c r="J69" s="53"/>
      <c r="K69" s="53"/>
      <c r="L69" s="61" t="s">
        <v>148</v>
      </c>
      <c r="M69" s="53">
        <v>1</v>
      </c>
      <c r="N69" s="53">
        <v>0.0001</v>
      </c>
      <c r="O69" s="46">
        <v>0.0004</v>
      </c>
      <c r="P69" s="51" t="s">
        <v>149</v>
      </c>
      <c r="Q69" s="71" t="s">
        <v>38</v>
      </c>
      <c r="R69" s="50" t="s">
        <v>39</v>
      </c>
      <c r="S69" s="46" t="s">
        <v>40</v>
      </c>
    </row>
    <row r="70" s="5" customFormat="1" ht="41.1" customHeight="1" spans="1:19">
      <c r="A70" s="46">
        <v>2</v>
      </c>
      <c r="B70" s="53" t="s">
        <v>150</v>
      </c>
      <c r="C70" s="53" t="s">
        <v>28</v>
      </c>
      <c r="D70" s="46" t="s">
        <v>29</v>
      </c>
      <c r="E70" s="53" t="s">
        <v>62</v>
      </c>
      <c r="F70" s="54" t="s">
        <v>152</v>
      </c>
      <c r="G70" s="53">
        <v>3.6</v>
      </c>
      <c r="H70" s="53">
        <v>3.6</v>
      </c>
      <c r="I70" s="73"/>
      <c r="J70" s="53"/>
      <c r="K70" s="53"/>
      <c r="L70" s="61" t="s">
        <v>148</v>
      </c>
      <c r="M70" s="53">
        <v>4</v>
      </c>
      <c r="N70" s="53">
        <v>0.0009</v>
      </c>
      <c r="O70" s="46">
        <v>0.0038</v>
      </c>
      <c r="P70" s="51" t="s">
        <v>149</v>
      </c>
      <c r="Q70" s="71" t="s">
        <v>38</v>
      </c>
      <c r="R70" s="50" t="s">
        <v>39</v>
      </c>
      <c r="S70" s="46" t="s">
        <v>40</v>
      </c>
    </row>
    <row r="71" s="5" customFormat="1" ht="39" customHeight="1" spans="1:19">
      <c r="A71" s="46">
        <v>3</v>
      </c>
      <c r="B71" s="53" t="s">
        <v>150</v>
      </c>
      <c r="C71" s="53" t="s">
        <v>28</v>
      </c>
      <c r="D71" s="46" t="s">
        <v>29</v>
      </c>
      <c r="E71" s="53" t="s">
        <v>56</v>
      </c>
      <c r="F71" s="54" t="s">
        <v>153</v>
      </c>
      <c r="G71" s="53">
        <v>0.6</v>
      </c>
      <c r="H71" s="53">
        <v>0.6</v>
      </c>
      <c r="I71" s="73"/>
      <c r="J71" s="53"/>
      <c r="K71" s="53"/>
      <c r="L71" s="61" t="s">
        <v>148</v>
      </c>
      <c r="M71" s="53">
        <v>1</v>
      </c>
      <c r="N71" s="53">
        <v>0.0001</v>
      </c>
      <c r="O71" s="46">
        <v>0.0004</v>
      </c>
      <c r="P71" s="51" t="s">
        <v>149</v>
      </c>
      <c r="Q71" s="71" t="s">
        <v>38</v>
      </c>
      <c r="R71" s="50" t="s">
        <v>39</v>
      </c>
      <c r="S71" s="46" t="s">
        <v>40</v>
      </c>
    </row>
    <row r="72" s="5" customFormat="1" ht="36.95" customHeight="1" spans="1:19">
      <c r="A72" s="46">
        <v>4</v>
      </c>
      <c r="B72" s="53" t="s">
        <v>150</v>
      </c>
      <c r="C72" s="53" t="s">
        <v>28</v>
      </c>
      <c r="D72" s="46" t="s">
        <v>29</v>
      </c>
      <c r="E72" s="53" t="s">
        <v>50</v>
      </c>
      <c r="F72" s="54" t="s">
        <v>154</v>
      </c>
      <c r="G72" s="53">
        <v>0.4</v>
      </c>
      <c r="H72" s="53">
        <v>0.4</v>
      </c>
      <c r="I72" s="73"/>
      <c r="J72" s="53"/>
      <c r="K72" s="53"/>
      <c r="L72" s="61" t="s">
        <v>148</v>
      </c>
      <c r="M72" s="53">
        <v>1</v>
      </c>
      <c r="N72" s="53">
        <v>0.0001</v>
      </c>
      <c r="O72" s="46">
        <v>0.0004</v>
      </c>
      <c r="P72" s="51" t="s">
        <v>149</v>
      </c>
      <c r="Q72" s="71" t="s">
        <v>49</v>
      </c>
      <c r="R72" s="50" t="s">
        <v>39</v>
      </c>
      <c r="S72" s="46" t="s">
        <v>40</v>
      </c>
    </row>
    <row r="73" s="5" customFormat="1" ht="36.95" customHeight="1" spans="1:19">
      <c r="A73" s="46">
        <v>5</v>
      </c>
      <c r="B73" s="53" t="s">
        <v>150</v>
      </c>
      <c r="C73" s="53" t="s">
        <v>28</v>
      </c>
      <c r="D73" s="46" t="s">
        <v>29</v>
      </c>
      <c r="E73" s="53" t="s">
        <v>155</v>
      </c>
      <c r="F73" s="54" t="s">
        <v>156</v>
      </c>
      <c r="G73" s="53">
        <v>0.4</v>
      </c>
      <c r="H73" s="53">
        <v>0.4</v>
      </c>
      <c r="I73" s="73"/>
      <c r="J73" s="53"/>
      <c r="K73" s="53"/>
      <c r="L73" s="61" t="s">
        <v>148</v>
      </c>
      <c r="M73" s="53">
        <v>1</v>
      </c>
      <c r="N73" s="53">
        <v>0.0001</v>
      </c>
      <c r="O73" s="46">
        <v>0.0004</v>
      </c>
      <c r="P73" s="51" t="s">
        <v>149</v>
      </c>
      <c r="Q73" s="71" t="s">
        <v>49</v>
      </c>
      <c r="R73" s="50" t="s">
        <v>39</v>
      </c>
      <c r="S73" s="46" t="s">
        <v>40</v>
      </c>
    </row>
    <row r="74" s="5" customFormat="1" ht="41.1" customHeight="1" spans="1:19">
      <c r="A74" s="46">
        <v>6</v>
      </c>
      <c r="B74" s="53" t="s">
        <v>150</v>
      </c>
      <c r="C74" s="53" t="s">
        <v>28</v>
      </c>
      <c r="D74" s="46" t="s">
        <v>29</v>
      </c>
      <c r="E74" s="53" t="s">
        <v>66</v>
      </c>
      <c r="F74" s="54" t="s">
        <v>157</v>
      </c>
      <c r="G74" s="53">
        <v>1</v>
      </c>
      <c r="H74" s="53">
        <v>1</v>
      </c>
      <c r="I74" s="73"/>
      <c r="J74" s="53"/>
      <c r="K74" s="53"/>
      <c r="L74" s="61" t="s">
        <v>148</v>
      </c>
      <c r="M74" s="53">
        <v>2</v>
      </c>
      <c r="N74" s="53">
        <v>0.0002</v>
      </c>
      <c r="O74" s="46">
        <v>0.0009</v>
      </c>
      <c r="P74" s="51" t="s">
        <v>149</v>
      </c>
      <c r="Q74" s="71" t="s">
        <v>38</v>
      </c>
      <c r="R74" s="50" t="s">
        <v>39</v>
      </c>
      <c r="S74" s="46" t="s">
        <v>40</v>
      </c>
    </row>
    <row r="75" s="5" customFormat="1" ht="38.1" customHeight="1" spans="1:19">
      <c r="A75" s="46">
        <v>7</v>
      </c>
      <c r="B75" s="53" t="s">
        <v>150</v>
      </c>
      <c r="C75" s="53" t="s">
        <v>28</v>
      </c>
      <c r="D75" s="46" t="s">
        <v>29</v>
      </c>
      <c r="E75" s="53" t="s">
        <v>43</v>
      </c>
      <c r="F75" s="21" t="s">
        <v>158</v>
      </c>
      <c r="G75" s="53">
        <v>0.4</v>
      </c>
      <c r="H75" s="53">
        <v>0.4</v>
      </c>
      <c r="I75" s="73"/>
      <c r="J75" s="46"/>
      <c r="K75" s="46"/>
      <c r="L75" s="61" t="s">
        <v>148</v>
      </c>
      <c r="M75" s="53">
        <v>1</v>
      </c>
      <c r="N75" s="53">
        <v>0.0001</v>
      </c>
      <c r="O75" s="46">
        <v>0.0004</v>
      </c>
      <c r="P75" s="51" t="s">
        <v>149</v>
      </c>
      <c r="Q75" s="71" t="s">
        <v>38</v>
      </c>
      <c r="R75" s="50" t="s">
        <v>39</v>
      </c>
      <c r="S75" s="46" t="s">
        <v>40</v>
      </c>
    </row>
    <row r="76" s="5" customFormat="1" ht="39" customHeight="1" spans="1:19">
      <c r="A76" s="46">
        <v>8</v>
      </c>
      <c r="B76" s="53" t="s">
        <v>150</v>
      </c>
      <c r="C76" s="53" t="s">
        <v>28</v>
      </c>
      <c r="D76" s="46" t="s">
        <v>29</v>
      </c>
      <c r="E76" s="53" t="s">
        <v>36</v>
      </c>
      <c r="F76" s="54" t="s">
        <v>159</v>
      </c>
      <c r="G76" s="53">
        <v>0.8</v>
      </c>
      <c r="H76" s="53">
        <v>0.8</v>
      </c>
      <c r="I76" s="73"/>
      <c r="J76" s="46"/>
      <c r="K76" s="46"/>
      <c r="L76" s="61" t="s">
        <v>148</v>
      </c>
      <c r="M76" s="53">
        <v>1</v>
      </c>
      <c r="N76" s="53">
        <v>0.0002</v>
      </c>
      <c r="O76" s="46">
        <v>0.0008</v>
      </c>
      <c r="P76" s="51" t="s">
        <v>149</v>
      </c>
      <c r="Q76" s="71" t="s">
        <v>38</v>
      </c>
      <c r="R76" s="50" t="s">
        <v>39</v>
      </c>
      <c r="S76" s="46" t="s">
        <v>40</v>
      </c>
    </row>
    <row r="77" s="5" customFormat="1" ht="41.1" customHeight="1" spans="1:19">
      <c r="A77" s="46">
        <v>9</v>
      </c>
      <c r="B77" s="53" t="s">
        <v>150</v>
      </c>
      <c r="C77" s="53" t="s">
        <v>28</v>
      </c>
      <c r="D77" s="46" t="s">
        <v>29</v>
      </c>
      <c r="E77" s="53" t="s">
        <v>72</v>
      </c>
      <c r="F77" s="54" t="s">
        <v>160</v>
      </c>
      <c r="G77" s="53">
        <v>2.4</v>
      </c>
      <c r="H77" s="53">
        <v>2.4</v>
      </c>
      <c r="I77" s="73"/>
      <c r="J77" s="46"/>
      <c r="K77" s="46"/>
      <c r="L77" s="61" t="s">
        <v>148</v>
      </c>
      <c r="M77" s="20">
        <v>3</v>
      </c>
      <c r="N77" s="74">
        <v>0.0005</v>
      </c>
      <c r="O77" s="46">
        <f t="shared" ref="O77:O82" si="9">N77*4.2</f>
        <v>0.0021</v>
      </c>
      <c r="P77" s="51" t="s">
        <v>149</v>
      </c>
      <c r="Q77" s="71" t="s">
        <v>38</v>
      </c>
      <c r="R77" s="50" t="s">
        <v>39</v>
      </c>
      <c r="S77" s="46" t="s">
        <v>40</v>
      </c>
    </row>
    <row r="78" s="7" customFormat="1" ht="41.1" customHeight="1" spans="1:19">
      <c r="A78" s="36" t="s">
        <v>161</v>
      </c>
      <c r="B78" s="47" t="s">
        <v>162</v>
      </c>
      <c r="C78" s="47" t="s">
        <v>28</v>
      </c>
      <c r="D78" s="47" t="s">
        <v>29</v>
      </c>
      <c r="E78" s="47" t="s">
        <v>82</v>
      </c>
      <c r="F78" s="48" t="s">
        <v>163</v>
      </c>
      <c r="G78" s="47">
        <f>SUM(G79:G96)</f>
        <v>382.282</v>
      </c>
      <c r="H78" s="49">
        <f>SUM(H79:H96)</f>
        <v>219</v>
      </c>
      <c r="I78" s="47">
        <f t="shared" ref="I78:K78" si="10">SUM(I79:I96)</f>
        <v>163.282</v>
      </c>
      <c r="J78" s="47">
        <f t="shared" si="10"/>
        <v>0</v>
      </c>
      <c r="K78" s="47">
        <f t="shared" si="10"/>
        <v>0</v>
      </c>
      <c r="L78" s="59" t="s">
        <v>164</v>
      </c>
      <c r="M78" s="47">
        <v>99</v>
      </c>
      <c r="N78" s="47">
        <v>0.1172</v>
      </c>
      <c r="O78" s="47">
        <v>0.5162</v>
      </c>
      <c r="P78" s="47" t="s">
        <v>33</v>
      </c>
      <c r="Q78" s="47" t="s">
        <v>34</v>
      </c>
      <c r="R78" s="70"/>
      <c r="S78" s="47"/>
    </row>
    <row r="79" s="5" customFormat="1" ht="39" customHeight="1" spans="1:19">
      <c r="A79" s="46">
        <v>1</v>
      </c>
      <c r="B79" s="46" t="s">
        <v>165</v>
      </c>
      <c r="C79" s="53" t="s">
        <v>28</v>
      </c>
      <c r="D79" s="46" t="s">
        <v>29</v>
      </c>
      <c r="E79" s="53" t="s">
        <v>36</v>
      </c>
      <c r="F79" s="54" t="s">
        <v>166</v>
      </c>
      <c r="G79" s="53">
        <v>31.5</v>
      </c>
      <c r="H79" s="53">
        <v>31.5</v>
      </c>
      <c r="I79" s="73"/>
      <c r="J79" s="53"/>
      <c r="K79" s="53"/>
      <c r="L79" s="61" t="s">
        <v>164</v>
      </c>
      <c r="M79" s="53">
        <v>7</v>
      </c>
      <c r="N79" s="53">
        <v>0.0095</v>
      </c>
      <c r="O79" s="53">
        <f t="shared" si="9"/>
        <v>0.0399</v>
      </c>
      <c r="P79" s="75" t="s">
        <v>33</v>
      </c>
      <c r="Q79" s="71" t="s">
        <v>38</v>
      </c>
      <c r="R79" s="50" t="s">
        <v>39</v>
      </c>
      <c r="S79" s="46" t="s">
        <v>40</v>
      </c>
    </row>
    <row r="80" s="5" customFormat="1" ht="38.1" customHeight="1" spans="1:19">
      <c r="A80" s="46">
        <v>2</v>
      </c>
      <c r="B80" s="46" t="s">
        <v>165</v>
      </c>
      <c r="C80" s="53" t="s">
        <v>28</v>
      </c>
      <c r="D80" s="46" t="s">
        <v>29</v>
      </c>
      <c r="E80" s="53" t="s">
        <v>62</v>
      </c>
      <c r="F80" s="54" t="s">
        <v>167</v>
      </c>
      <c r="G80" s="53">
        <v>1.8</v>
      </c>
      <c r="H80" s="53">
        <v>1.8</v>
      </c>
      <c r="I80" s="73"/>
      <c r="J80" s="53"/>
      <c r="K80" s="53"/>
      <c r="L80" s="61" t="s">
        <v>164</v>
      </c>
      <c r="M80" s="53">
        <v>2</v>
      </c>
      <c r="N80" s="53">
        <v>0.0006</v>
      </c>
      <c r="O80" s="53">
        <v>0.025</v>
      </c>
      <c r="P80" s="75" t="s">
        <v>33</v>
      </c>
      <c r="Q80" s="71" t="s">
        <v>38</v>
      </c>
      <c r="R80" s="50" t="s">
        <v>39</v>
      </c>
      <c r="S80" s="46" t="s">
        <v>40</v>
      </c>
    </row>
    <row r="81" s="5" customFormat="1" ht="54" customHeight="1" spans="1:19">
      <c r="A81" s="46">
        <v>3</v>
      </c>
      <c r="B81" s="46" t="s">
        <v>165</v>
      </c>
      <c r="C81" s="53" t="s">
        <v>28</v>
      </c>
      <c r="D81" s="46" t="s">
        <v>29</v>
      </c>
      <c r="E81" s="53" t="s">
        <v>43</v>
      </c>
      <c r="F81" s="54" t="s">
        <v>168</v>
      </c>
      <c r="G81" s="53">
        <v>75.3</v>
      </c>
      <c r="H81" s="53">
        <v>75.3</v>
      </c>
      <c r="I81" s="73"/>
      <c r="J81" s="53"/>
      <c r="K81" s="53"/>
      <c r="L81" s="61" t="s">
        <v>164</v>
      </c>
      <c r="M81" s="53">
        <v>15</v>
      </c>
      <c r="N81" s="53">
        <v>0.0239</v>
      </c>
      <c r="O81" s="53">
        <v>0.1004</v>
      </c>
      <c r="P81" s="75" t="s">
        <v>33</v>
      </c>
      <c r="Q81" s="71" t="s">
        <v>38</v>
      </c>
      <c r="R81" s="50" t="s">
        <v>39</v>
      </c>
      <c r="S81" s="46" t="s">
        <v>40</v>
      </c>
    </row>
    <row r="82" s="5" customFormat="1" ht="41.1" customHeight="1" spans="1:19">
      <c r="A82" s="46">
        <v>4</v>
      </c>
      <c r="B82" s="46" t="s">
        <v>165</v>
      </c>
      <c r="C82" s="53" t="s">
        <v>28</v>
      </c>
      <c r="D82" s="46" t="s">
        <v>29</v>
      </c>
      <c r="E82" s="53" t="s">
        <v>45</v>
      </c>
      <c r="F82" s="54" t="s">
        <v>169</v>
      </c>
      <c r="G82" s="53">
        <v>58.5</v>
      </c>
      <c r="H82" s="53">
        <v>58.5</v>
      </c>
      <c r="I82" s="73"/>
      <c r="J82" s="53"/>
      <c r="K82" s="53"/>
      <c r="L82" s="61" t="s">
        <v>164</v>
      </c>
      <c r="M82" s="53">
        <v>9</v>
      </c>
      <c r="N82" s="53">
        <v>0.0195</v>
      </c>
      <c r="O82" s="53">
        <f t="shared" si="9"/>
        <v>0.0819</v>
      </c>
      <c r="P82" s="75" t="s">
        <v>33</v>
      </c>
      <c r="Q82" s="71" t="s">
        <v>38</v>
      </c>
      <c r="R82" s="50" t="s">
        <v>39</v>
      </c>
      <c r="S82" s="46" t="s">
        <v>40</v>
      </c>
    </row>
    <row r="83" s="5" customFormat="1" ht="39" customHeight="1" spans="1:19">
      <c r="A83" s="46">
        <v>5</v>
      </c>
      <c r="B83" s="46" t="s">
        <v>165</v>
      </c>
      <c r="C83" s="53" t="s">
        <v>28</v>
      </c>
      <c r="D83" s="46" t="s">
        <v>29</v>
      </c>
      <c r="E83" s="53" t="s">
        <v>70</v>
      </c>
      <c r="F83" s="54" t="s">
        <v>170</v>
      </c>
      <c r="G83" s="53">
        <v>3</v>
      </c>
      <c r="H83" s="53"/>
      <c r="I83" s="53">
        <v>3</v>
      </c>
      <c r="J83" s="53"/>
      <c r="K83" s="53"/>
      <c r="L83" s="61" t="s">
        <v>164</v>
      </c>
      <c r="M83" s="53">
        <v>5</v>
      </c>
      <c r="N83" s="53">
        <v>0.0008</v>
      </c>
      <c r="O83" s="53">
        <v>0.0034</v>
      </c>
      <c r="P83" s="75" t="s">
        <v>33</v>
      </c>
      <c r="Q83" s="71" t="s">
        <v>38</v>
      </c>
      <c r="R83" s="50" t="s">
        <v>39</v>
      </c>
      <c r="S83" s="40" t="s">
        <v>89</v>
      </c>
    </row>
    <row r="84" s="5" customFormat="1" ht="39" customHeight="1" spans="1:19">
      <c r="A84" s="46">
        <v>6</v>
      </c>
      <c r="B84" s="46" t="s">
        <v>165</v>
      </c>
      <c r="C84" s="53" t="s">
        <v>28</v>
      </c>
      <c r="D84" s="46" t="s">
        <v>29</v>
      </c>
      <c r="E84" s="53" t="s">
        <v>47</v>
      </c>
      <c r="F84" s="54" t="s">
        <v>171</v>
      </c>
      <c r="G84" s="53">
        <v>12</v>
      </c>
      <c r="H84" s="53"/>
      <c r="I84" s="53">
        <v>12</v>
      </c>
      <c r="J84" s="53"/>
      <c r="K84" s="53"/>
      <c r="L84" s="61" t="s">
        <v>164</v>
      </c>
      <c r="M84" s="53">
        <v>5</v>
      </c>
      <c r="N84" s="53">
        <v>0.0034</v>
      </c>
      <c r="O84" s="53">
        <v>0.0143</v>
      </c>
      <c r="P84" s="75" t="s">
        <v>33</v>
      </c>
      <c r="Q84" s="71" t="s">
        <v>49</v>
      </c>
      <c r="R84" s="50" t="s">
        <v>39</v>
      </c>
      <c r="S84" s="40" t="s">
        <v>89</v>
      </c>
    </row>
    <row r="85" s="1" customFormat="1" ht="51" customHeight="1" spans="1:19">
      <c r="A85" s="46">
        <v>7</v>
      </c>
      <c r="B85" s="46" t="s">
        <v>165</v>
      </c>
      <c r="C85" s="53" t="s">
        <v>28</v>
      </c>
      <c r="D85" s="46" t="s">
        <v>29</v>
      </c>
      <c r="E85" s="53" t="s">
        <v>66</v>
      </c>
      <c r="F85" s="54" t="s">
        <v>172</v>
      </c>
      <c r="G85" s="53">
        <v>9.9</v>
      </c>
      <c r="H85" s="53"/>
      <c r="I85" s="53">
        <v>9.9</v>
      </c>
      <c r="J85" s="53"/>
      <c r="K85" s="53"/>
      <c r="L85" s="61" t="s">
        <v>164</v>
      </c>
      <c r="M85" s="53">
        <v>2</v>
      </c>
      <c r="N85" s="53">
        <v>0.0032</v>
      </c>
      <c r="O85" s="53">
        <v>0.0134</v>
      </c>
      <c r="P85" s="75" t="s">
        <v>33</v>
      </c>
      <c r="Q85" s="71" t="s">
        <v>49</v>
      </c>
      <c r="R85" s="50" t="s">
        <v>39</v>
      </c>
      <c r="S85" s="40" t="s">
        <v>89</v>
      </c>
    </row>
    <row r="86" s="5" customFormat="1" ht="41.1" customHeight="1" spans="1:19">
      <c r="A86" s="46">
        <v>8</v>
      </c>
      <c r="B86" s="46" t="s">
        <v>165</v>
      </c>
      <c r="C86" s="53" t="s">
        <v>28</v>
      </c>
      <c r="D86" s="46" t="s">
        <v>29</v>
      </c>
      <c r="E86" s="53" t="s">
        <v>78</v>
      </c>
      <c r="F86" s="54" t="s">
        <v>173</v>
      </c>
      <c r="G86" s="53">
        <v>25.5</v>
      </c>
      <c r="H86" s="53"/>
      <c r="I86" s="53">
        <v>25.5</v>
      </c>
      <c r="J86" s="53"/>
      <c r="K86" s="53"/>
      <c r="L86" s="61" t="s">
        <v>164</v>
      </c>
      <c r="M86" s="53">
        <v>9</v>
      </c>
      <c r="N86" s="53">
        <v>0.0061</v>
      </c>
      <c r="O86" s="53">
        <v>0.0256</v>
      </c>
      <c r="P86" s="75" t="s">
        <v>33</v>
      </c>
      <c r="Q86" s="71" t="s">
        <v>38</v>
      </c>
      <c r="R86" s="50" t="s">
        <v>39</v>
      </c>
      <c r="S86" s="40" t="s">
        <v>89</v>
      </c>
    </row>
    <row r="87" s="5" customFormat="1" ht="41.1" customHeight="1" spans="1:19">
      <c r="A87" s="46">
        <v>9</v>
      </c>
      <c r="B87" s="46" t="s">
        <v>165</v>
      </c>
      <c r="C87" s="53" t="s">
        <v>28</v>
      </c>
      <c r="D87" s="46" t="s">
        <v>29</v>
      </c>
      <c r="E87" s="53" t="s">
        <v>68</v>
      </c>
      <c r="F87" s="54" t="s">
        <v>174</v>
      </c>
      <c r="G87" s="53">
        <v>5.4</v>
      </c>
      <c r="H87" s="53"/>
      <c r="I87" s="53">
        <v>5.4</v>
      </c>
      <c r="J87" s="53"/>
      <c r="K87" s="53"/>
      <c r="L87" s="61" t="s">
        <v>164</v>
      </c>
      <c r="M87" s="53">
        <v>2</v>
      </c>
      <c r="N87" s="53">
        <v>0.0018</v>
      </c>
      <c r="O87" s="53">
        <v>0.0076</v>
      </c>
      <c r="P87" s="75" t="s">
        <v>33</v>
      </c>
      <c r="Q87" s="71" t="s">
        <v>49</v>
      </c>
      <c r="R87" s="50" t="s">
        <v>39</v>
      </c>
      <c r="S87" s="40" t="s">
        <v>89</v>
      </c>
    </row>
    <row r="88" s="5" customFormat="1" ht="41.1" customHeight="1" spans="1:19">
      <c r="A88" s="46">
        <v>10</v>
      </c>
      <c r="B88" s="46" t="s">
        <v>165</v>
      </c>
      <c r="C88" s="53" t="s">
        <v>28</v>
      </c>
      <c r="D88" s="46" t="s">
        <v>29</v>
      </c>
      <c r="E88" s="53" t="s">
        <v>72</v>
      </c>
      <c r="F88" s="54" t="s">
        <v>175</v>
      </c>
      <c r="G88" s="53">
        <v>30.9</v>
      </c>
      <c r="H88" s="53"/>
      <c r="I88" s="53">
        <v>30.9</v>
      </c>
      <c r="J88" s="53"/>
      <c r="K88" s="53"/>
      <c r="L88" s="61" t="s">
        <v>164</v>
      </c>
      <c r="M88" s="53">
        <v>6</v>
      </c>
      <c r="N88" s="53">
        <v>0.0103</v>
      </c>
      <c r="O88" s="53">
        <v>0.0433</v>
      </c>
      <c r="P88" s="75" t="s">
        <v>33</v>
      </c>
      <c r="Q88" s="71" t="s">
        <v>49</v>
      </c>
      <c r="R88" s="50" t="s">
        <v>39</v>
      </c>
      <c r="S88" s="40" t="s">
        <v>89</v>
      </c>
    </row>
    <row r="89" s="5" customFormat="1" ht="41.1" customHeight="1" spans="1:19">
      <c r="A89" s="46">
        <v>11</v>
      </c>
      <c r="B89" s="46" t="s">
        <v>165</v>
      </c>
      <c r="C89" s="53" t="s">
        <v>28</v>
      </c>
      <c r="D89" s="46" t="s">
        <v>29</v>
      </c>
      <c r="E89" s="53" t="s">
        <v>41</v>
      </c>
      <c r="F89" s="54" t="s">
        <v>176</v>
      </c>
      <c r="G89" s="53">
        <v>19.2</v>
      </c>
      <c r="H89" s="53"/>
      <c r="I89" s="53">
        <v>19.2</v>
      </c>
      <c r="J89" s="53"/>
      <c r="K89" s="53"/>
      <c r="L89" s="61" t="s">
        <v>164</v>
      </c>
      <c r="M89" s="53">
        <v>5</v>
      </c>
      <c r="N89" s="53">
        <v>0.0064</v>
      </c>
      <c r="O89" s="53">
        <v>0.0269</v>
      </c>
      <c r="P89" s="75" t="s">
        <v>33</v>
      </c>
      <c r="Q89" s="71" t="s">
        <v>38</v>
      </c>
      <c r="R89" s="50" t="s">
        <v>39</v>
      </c>
      <c r="S89" s="40" t="s">
        <v>89</v>
      </c>
    </row>
    <row r="90" s="5" customFormat="1" ht="41.1" customHeight="1" spans="1:19">
      <c r="A90" s="46">
        <v>12</v>
      </c>
      <c r="B90" s="46" t="s">
        <v>165</v>
      </c>
      <c r="C90" s="53" t="s">
        <v>28</v>
      </c>
      <c r="D90" s="46" t="s">
        <v>29</v>
      </c>
      <c r="E90" s="53" t="s">
        <v>76</v>
      </c>
      <c r="F90" s="54" t="s">
        <v>177</v>
      </c>
      <c r="G90" s="53">
        <v>21.9</v>
      </c>
      <c r="H90" s="53"/>
      <c r="I90" s="53">
        <v>21.9</v>
      </c>
      <c r="J90" s="53"/>
      <c r="K90" s="53"/>
      <c r="L90" s="61" t="s">
        <v>164</v>
      </c>
      <c r="M90" s="53">
        <v>8</v>
      </c>
      <c r="N90" s="53">
        <v>0.0065</v>
      </c>
      <c r="O90" s="53">
        <f>N90*4.2</f>
        <v>0.0273</v>
      </c>
      <c r="P90" s="75" t="s">
        <v>33</v>
      </c>
      <c r="Q90" s="71" t="s">
        <v>49</v>
      </c>
      <c r="R90" s="50" t="s">
        <v>39</v>
      </c>
      <c r="S90" s="40" t="s">
        <v>89</v>
      </c>
    </row>
    <row r="91" s="5" customFormat="1" ht="41.1" customHeight="1" spans="1:19">
      <c r="A91" s="46">
        <v>13</v>
      </c>
      <c r="B91" s="46" t="s">
        <v>165</v>
      </c>
      <c r="C91" s="53" t="s">
        <v>28</v>
      </c>
      <c r="D91" s="46" t="s">
        <v>29</v>
      </c>
      <c r="E91" s="53" t="s">
        <v>56</v>
      </c>
      <c r="F91" s="54" t="s">
        <v>178</v>
      </c>
      <c r="G91" s="53">
        <v>1.8</v>
      </c>
      <c r="H91" s="53">
        <v>1.8</v>
      </c>
      <c r="I91" s="73"/>
      <c r="J91" s="53"/>
      <c r="K91" s="53"/>
      <c r="L91" s="61" t="s">
        <v>164</v>
      </c>
      <c r="M91" s="53">
        <v>2</v>
      </c>
      <c r="N91" s="53">
        <v>0.0006</v>
      </c>
      <c r="O91" s="53">
        <v>0.0025</v>
      </c>
      <c r="P91" s="75" t="s">
        <v>33</v>
      </c>
      <c r="Q91" s="71" t="s">
        <v>38</v>
      </c>
      <c r="R91" s="50" t="s">
        <v>39</v>
      </c>
      <c r="S91" s="46" t="s">
        <v>40</v>
      </c>
    </row>
    <row r="92" s="1" customFormat="1" ht="45" customHeight="1" spans="1:19">
      <c r="A92" s="46">
        <v>14</v>
      </c>
      <c r="B92" s="46" t="s">
        <v>165</v>
      </c>
      <c r="C92" s="53" t="s">
        <v>28</v>
      </c>
      <c r="D92" s="46" t="s">
        <v>29</v>
      </c>
      <c r="E92" s="53" t="s">
        <v>52</v>
      </c>
      <c r="F92" s="54" t="s">
        <v>179</v>
      </c>
      <c r="G92" s="53">
        <v>14.1</v>
      </c>
      <c r="H92" s="53">
        <v>14.1</v>
      </c>
      <c r="I92" s="76"/>
      <c r="J92" s="53"/>
      <c r="K92" s="53"/>
      <c r="L92" s="61" t="s">
        <v>164</v>
      </c>
      <c r="M92" s="53">
        <v>4</v>
      </c>
      <c r="N92" s="53">
        <v>0.0047</v>
      </c>
      <c r="O92" s="53">
        <v>0.0197</v>
      </c>
      <c r="P92" s="75" t="s">
        <v>33</v>
      </c>
      <c r="Q92" s="71" t="s">
        <v>49</v>
      </c>
      <c r="R92" s="50" t="s">
        <v>39</v>
      </c>
      <c r="S92" s="46" t="s">
        <v>40</v>
      </c>
    </row>
    <row r="93" s="5" customFormat="1" ht="38.1" customHeight="1" spans="1:19">
      <c r="A93" s="46">
        <v>15</v>
      </c>
      <c r="B93" s="46" t="s">
        <v>165</v>
      </c>
      <c r="C93" s="53" t="s">
        <v>28</v>
      </c>
      <c r="D93" s="46" t="s">
        <v>29</v>
      </c>
      <c r="E93" s="53" t="s">
        <v>60</v>
      </c>
      <c r="F93" s="54" t="s">
        <v>180</v>
      </c>
      <c r="G93" s="53">
        <v>10.8</v>
      </c>
      <c r="H93" s="53"/>
      <c r="I93" s="53">
        <v>10.8</v>
      </c>
      <c r="J93" s="53"/>
      <c r="K93" s="53"/>
      <c r="L93" s="61" t="s">
        <v>164</v>
      </c>
      <c r="M93" s="53">
        <v>4</v>
      </c>
      <c r="N93" s="77">
        <v>0.003</v>
      </c>
      <c r="O93" s="53">
        <f>N93*4.2</f>
        <v>0.0126</v>
      </c>
      <c r="P93" s="75" t="s">
        <v>33</v>
      </c>
      <c r="Q93" s="71" t="s">
        <v>34</v>
      </c>
      <c r="R93" s="50" t="s">
        <v>39</v>
      </c>
      <c r="S93" s="40" t="s">
        <v>89</v>
      </c>
    </row>
    <row r="94" s="5" customFormat="1" ht="39" customHeight="1" spans="1:19">
      <c r="A94" s="46">
        <v>16</v>
      </c>
      <c r="B94" s="46" t="s">
        <v>165</v>
      </c>
      <c r="C94" s="53" t="s">
        <v>28</v>
      </c>
      <c r="D94" s="46" t="s">
        <v>29</v>
      </c>
      <c r="E94" s="53" t="s">
        <v>155</v>
      </c>
      <c r="F94" s="54" t="s">
        <v>181</v>
      </c>
      <c r="G94" s="53">
        <v>13.2</v>
      </c>
      <c r="H94" s="53"/>
      <c r="I94" s="53">
        <v>13.2</v>
      </c>
      <c r="J94" s="53"/>
      <c r="K94" s="53"/>
      <c r="L94" s="61" t="s">
        <v>164</v>
      </c>
      <c r="M94" s="53">
        <v>3</v>
      </c>
      <c r="N94" s="53">
        <v>0.0043</v>
      </c>
      <c r="O94" s="53">
        <v>0.018</v>
      </c>
      <c r="P94" s="75" t="s">
        <v>33</v>
      </c>
      <c r="Q94" s="71" t="s">
        <v>34</v>
      </c>
      <c r="R94" s="50" t="s">
        <v>39</v>
      </c>
      <c r="S94" s="40" t="s">
        <v>89</v>
      </c>
    </row>
    <row r="95" s="5" customFormat="1" ht="42" customHeight="1" spans="1:19">
      <c r="A95" s="46">
        <v>17</v>
      </c>
      <c r="B95" s="46" t="s">
        <v>165</v>
      </c>
      <c r="C95" s="53" t="s">
        <v>28</v>
      </c>
      <c r="D95" s="46" t="s">
        <v>29</v>
      </c>
      <c r="E95" s="53" t="s">
        <v>54</v>
      </c>
      <c r="F95" s="54" t="s">
        <v>182</v>
      </c>
      <c r="G95" s="53">
        <v>36</v>
      </c>
      <c r="H95" s="53">
        <v>36</v>
      </c>
      <c r="I95" s="73"/>
      <c r="J95" s="53"/>
      <c r="K95" s="53"/>
      <c r="L95" s="61" t="s">
        <v>164</v>
      </c>
      <c r="M95" s="53">
        <v>9</v>
      </c>
      <c r="N95" s="53">
        <v>0.0106</v>
      </c>
      <c r="O95" s="53">
        <v>0.046</v>
      </c>
      <c r="P95" s="75" t="s">
        <v>33</v>
      </c>
      <c r="Q95" s="71" t="s">
        <v>34</v>
      </c>
      <c r="R95" s="50" t="s">
        <v>39</v>
      </c>
      <c r="S95" s="46" t="s">
        <v>40</v>
      </c>
    </row>
    <row r="96" s="5" customFormat="1" ht="39" customHeight="1" spans="1:19">
      <c r="A96" s="46">
        <v>18</v>
      </c>
      <c r="B96" s="46" t="s">
        <v>165</v>
      </c>
      <c r="C96" s="53" t="s">
        <v>28</v>
      </c>
      <c r="D96" s="46" t="s">
        <v>29</v>
      </c>
      <c r="E96" s="53" t="s">
        <v>54</v>
      </c>
      <c r="F96" s="54" t="s">
        <v>183</v>
      </c>
      <c r="G96" s="53">
        <v>11.482</v>
      </c>
      <c r="H96" s="46"/>
      <c r="I96" s="53">
        <v>11.482</v>
      </c>
      <c r="J96" s="46"/>
      <c r="K96" s="46"/>
      <c r="L96" s="61" t="s">
        <v>164</v>
      </c>
      <c r="M96" s="46">
        <v>2</v>
      </c>
      <c r="N96" s="78">
        <v>0.002</v>
      </c>
      <c r="O96" s="53">
        <f>N96*4.2</f>
        <v>0.0084</v>
      </c>
      <c r="P96" s="75" t="s">
        <v>33</v>
      </c>
      <c r="Q96" s="71" t="s">
        <v>34</v>
      </c>
      <c r="R96" s="50" t="s">
        <v>39</v>
      </c>
      <c r="S96" s="40" t="s">
        <v>89</v>
      </c>
    </row>
    <row r="97" s="4" customFormat="1" ht="54" customHeight="1" spans="1:19">
      <c r="A97" s="36" t="s">
        <v>184</v>
      </c>
      <c r="B97" s="36" t="s">
        <v>185</v>
      </c>
      <c r="C97" s="65" t="s">
        <v>28</v>
      </c>
      <c r="D97" s="65" t="s">
        <v>186</v>
      </c>
      <c r="E97" s="36" t="s">
        <v>187</v>
      </c>
      <c r="F97" s="48" t="s">
        <v>188</v>
      </c>
      <c r="G97" s="36">
        <f>SUM(G98:G105)</f>
        <v>28.662</v>
      </c>
      <c r="H97" s="30">
        <f t="shared" ref="H97:K97" si="11">SUM(H98:H105)</f>
        <v>0</v>
      </c>
      <c r="I97" s="36">
        <f t="shared" si="11"/>
        <v>0</v>
      </c>
      <c r="J97" s="36">
        <f t="shared" si="11"/>
        <v>0</v>
      </c>
      <c r="K97" s="36">
        <f t="shared" si="11"/>
        <v>28.662</v>
      </c>
      <c r="L97" s="59" t="s">
        <v>189</v>
      </c>
      <c r="M97" s="36">
        <v>23</v>
      </c>
      <c r="N97" s="36">
        <v>0.0256</v>
      </c>
      <c r="O97" s="36">
        <v>0.1108</v>
      </c>
      <c r="P97" s="36" t="s">
        <v>190</v>
      </c>
      <c r="Q97" s="36" t="s">
        <v>38</v>
      </c>
      <c r="R97" s="36"/>
      <c r="S97" s="36"/>
    </row>
    <row r="98" s="5" customFormat="1" ht="51.95" customHeight="1" spans="1:19">
      <c r="A98" s="46">
        <v>1</v>
      </c>
      <c r="B98" s="46" t="s">
        <v>191</v>
      </c>
      <c r="C98" s="46" t="s">
        <v>28</v>
      </c>
      <c r="D98" s="46" t="s">
        <v>186</v>
      </c>
      <c r="E98" s="46" t="s">
        <v>70</v>
      </c>
      <c r="F98" s="54" t="s">
        <v>192</v>
      </c>
      <c r="G98" s="46">
        <v>5.37</v>
      </c>
      <c r="H98" s="46"/>
      <c r="I98" s="46"/>
      <c r="J98" s="46"/>
      <c r="K98" s="46">
        <v>5.37</v>
      </c>
      <c r="L98" s="61" t="s">
        <v>193</v>
      </c>
      <c r="M98" s="46">
        <v>6</v>
      </c>
      <c r="N98" s="46">
        <v>0.0043</v>
      </c>
      <c r="O98" s="46">
        <v>0.019</v>
      </c>
      <c r="P98" s="46" t="s">
        <v>190</v>
      </c>
      <c r="Q98" s="46" t="s">
        <v>38</v>
      </c>
      <c r="R98" s="50" t="s">
        <v>194</v>
      </c>
      <c r="S98" s="46" t="s">
        <v>195</v>
      </c>
    </row>
    <row r="99" s="5" customFormat="1" ht="51.95" customHeight="1" spans="1:19">
      <c r="A99" s="46">
        <v>2</v>
      </c>
      <c r="B99" s="46" t="s">
        <v>191</v>
      </c>
      <c r="C99" s="46" t="s">
        <v>28</v>
      </c>
      <c r="D99" s="46" t="s">
        <v>196</v>
      </c>
      <c r="E99" s="46" t="s">
        <v>62</v>
      </c>
      <c r="F99" s="54" t="s">
        <v>197</v>
      </c>
      <c r="G99" s="46">
        <v>0.69</v>
      </c>
      <c r="H99" s="46"/>
      <c r="I99" s="46"/>
      <c r="J99" s="46"/>
      <c r="K99" s="46">
        <v>0.69</v>
      </c>
      <c r="L99" s="61" t="s">
        <v>198</v>
      </c>
      <c r="M99" s="46">
        <v>1</v>
      </c>
      <c r="N99" s="46">
        <v>0.0012</v>
      </c>
      <c r="O99" s="46">
        <v>0.0051</v>
      </c>
      <c r="P99" s="46" t="s">
        <v>190</v>
      </c>
      <c r="Q99" s="46" t="s">
        <v>38</v>
      </c>
      <c r="R99" s="50" t="s">
        <v>194</v>
      </c>
      <c r="S99" s="46" t="s">
        <v>195</v>
      </c>
    </row>
    <row r="100" s="5" customFormat="1" ht="51.95" customHeight="1" spans="1:19">
      <c r="A100" s="46">
        <v>3</v>
      </c>
      <c r="B100" s="46" t="s">
        <v>191</v>
      </c>
      <c r="C100" s="46" t="s">
        <v>28</v>
      </c>
      <c r="D100" s="46" t="s">
        <v>199</v>
      </c>
      <c r="E100" s="46" t="s">
        <v>60</v>
      </c>
      <c r="F100" s="54" t="s">
        <v>200</v>
      </c>
      <c r="G100" s="46">
        <v>2.7</v>
      </c>
      <c r="H100" s="46"/>
      <c r="I100" s="46"/>
      <c r="J100" s="46"/>
      <c r="K100" s="46">
        <v>2.7</v>
      </c>
      <c r="L100" s="61" t="s">
        <v>201</v>
      </c>
      <c r="M100" s="46">
        <v>1</v>
      </c>
      <c r="N100" s="46">
        <v>0.0026</v>
      </c>
      <c r="O100" s="46">
        <v>0.0137</v>
      </c>
      <c r="P100" s="46" t="s">
        <v>190</v>
      </c>
      <c r="Q100" s="46" t="s">
        <v>38</v>
      </c>
      <c r="R100" s="50" t="s">
        <v>194</v>
      </c>
      <c r="S100" s="46" t="s">
        <v>195</v>
      </c>
    </row>
    <row r="101" s="5" customFormat="1" ht="51.95" customHeight="1" spans="1:19">
      <c r="A101" s="46">
        <v>4</v>
      </c>
      <c r="B101" s="46" t="s">
        <v>191</v>
      </c>
      <c r="C101" s="46" t="s">
        <v>28</v>
      </c>
      <c r="D101" s="46" t="s">
        <v>202</v>
      </c>
      <c r="E101" s="46" t="s">
        <v>43</v>
      </c>
      <c r="F101" s="54" t="s">
        <v>203</v>
      </c>
      <c r="G101" s="46">
        <v>13.101</v>
      </c>
      <c r="H101" s="46"/>
      <c r="I101" s="46"/>
      <c r="J101" s="46"/>
      <c r="K101" s="46">
        <v>13.101</v>
      </c>
      <c r="L101" s="61" t="s">
        <v>204</v>
      </c>
      <c r="M101" s="46">
        <v>7</v>
      </c>
      <c r="N101" s="46">
        <v>0.0156</v>
      </c>
      <c r="O101" s="46">
        <v>0.0629</v>
      </c>
      <c r="P101" s="46" t="s">
        <v>190</v>
      </c>
      <c r="Q101" s="46" t="s">
        <v>38</v>
      </c>
      <c r="R101" s="50" t="s">
        <v>194</v>
      </c>
      <c r="S101" s="46" t="s">
        <v>195</v>
      </c>
    </row>
    <row r="102" s="5" customFormat="1" ht="51.95" customHeight="1" spans="1:19">
      <c r="A102" s="46">
        <v>5</v>
      </c>
      <c r="B102" s="46" t="s">
        <v>191</v>
      </c>
      <c r="C102" s="46" t="s">
        <v>28</v>
      </c>
      <c r="D102" s="46" t="s">
        <v>205</v>
      </c>
      <c r="E102" s="46" t="s">
        <v>54</v>
      </c>
      <c r="F102" s="54" t="s">
        <v>206</v>
      </c>
      <c r="G102" s="46">
        <v>0.33</v>
      </c>
      <c r="H102" s="46"/>
      <c r="I102" s="46"/>
      <c r="J102" s="46"/>
      <c r="K102" s="46">
        <v>0.33</v>
      </c>
      <c r="L102" s="61" t="s">
        <v>207</v>
      </c>
      <c r="M102" s="46">
        <v>5</v>
      </c>
      <c r="N102" s="46">
        <v>0.0009</v>
      </c>
      <c r="O102" s="46">
        <v>0.0044</v>
      </c>
      <c r="P102" s="46" t="s">
        <v>190</v>
      </c>
      <c r="Q102" s="46" t="s">
        <v>49</v>
      </c>
      <c r="R102" s="50" t="s">
        <v>194</v>
      </c>
      <c r="S102" s="46" t="s">
        <v>195</v>
      </c>
    </row>
    <row r="103" s="5" customFormat="1" ht="51.95" customHeight="1" spans="1:19">
      <c r="A103" s="46">
        <v>6</v>
      </c>
      <c r="B103" s="46" t="s">
        <v>191</v>
      </c>
      <c r="C103" s="46" t="s">
        <v>28</v>
      </c>
      <c r="D103" s="46" t="s">
        <v>208</v>
      </c>
      <c r="E103" s="46" t="s">
        <v>36</v>
      </c>
      <c r="F103" s="54" t="s">
        <v>209</v>
      </c>
      <c r="G103" s="46">
        <v>0.21</v>
      </c>
      <c r="H103" s="46"/>
      <c r="I103" s="46"/>
      <c r="J103" s="46"/>
      <c r="K103" s="46">
        <v>0.21</v>
      </c>
      <c r="L103" s="61" t="s">
        <v>210</v>
      </c>
      <c r="M103" s="46">
        <v>1</v>
      </c>
      <c r="N103" s="46">
        <v>0.0001</v>
      </c>
      <c r="O103" s="46">
        <v>0.0007</v>
      </c>
      <c r="P103" s="46" t="s">
        <v>190</v>
      </c>
      <c r="Q103" s="46" t="s">
        <v>38</v>
      </c>
      <c r="R103" s="50" t="s">
        <v>194</v>
      </c>
      <c r="S103" s="46" t="s">
        <v>195</v>
      </c>
    </row>
    <row r="104" s="5" customFormat="1" ht="51.95" customHeight="1" spans="1:19">
      <c r="A104" s="46">
        <v>7</v>
      </c>
      <c r="B104" s="46" t="s">
        <v>191</v>
      </c>
      <c r="C104" s="46" t="s">
        <v>28</v>
      </c>
      <c r="D104" s="46" t="s">
        <v>211</v>
      </c>
      <c r="E104" s="46" t="s">
        <v>45</v>
      </c>
      <c r="F104" s="54" t="s">
        <v>212</v>
      </c>
      <c r="G104" s="46">
        <v>6.21</v>
      </c>
      <c r="H104" s="46"/>
      <c r="I104" s="46"/>
      <c r="J104" s="46"/>
      <c r="K104" s="46">
        <v>6.21</v>
      </c>
      <c r="L104" s="61" t="s">
        <v>213</v>
      </c>
      <c r="M104" s="46">
        <v>1</v>
      </c>
      <c r="N104" s="46">
        <v>0.0008</v>
      </c>
      <c r="O104" s="46">
        <v>0.0045</v>
      </c>
      <c r="P104" s="46" t="s">
        <v>190</v>
      </c>
      <c r="Q104" s="46" t="s">
        <v>38</v>
      </c>
      <c r="R104" s="50" t="s">
        <v>194</v>
      </c>
      <c r="S104" s="46" t="s">
        <v>195</v>
      </c>
    </row>
    <row r="105" s="5" customFormat="1" ht="51.95" customHeight="1" spans="1:19">
      <c r="A105" s="46">
        <v>8</v>
      </c>
      <c r="B105" s="46" t="s">
        <v>191</v>
      </c>
      <c r="C105" s="46" t="s">
        <v>28</v>
      </c>
      <c r="D105" s="46" t="s">
        <v>214</v>
      </c>
      <c r="E105" s="46" t="s">
        <v>66</v>
      </c>
      <c r="F105" s="54" t="s">
        <v>215</v>
      </c>
      <c r="G105" s="46">
        <v>0.051</v>
      </c>
      <c r="H105" s="46"/>
      <c r="I105" s="46"/>
      <c r="J105" s="46"/>
      <c r="K105" s="46">
        <v>0.051</v>
      </c>
      <c r="L105" s="61" t="s">
        <v>216</v>
      </c>
      <c r="M105" s="46">
        <v>1</v>
      </c>
      <c r="N105" s="46">
        <v>0.0001</v>
      </c>
      <c r="O105" s="46">
        <v>0.0005</v>
      </c>
      <c r="P105" s="46" t="s">
        <v>190</v>
      </c>
      <c r="Q105" s="46" t="s">
        <v>49</v>
      </c>
      <c r="R105" s="50" t="s">
        <v>194</v>
      </c>
      <c r="S105" s="46" t="s">
        <v>195</v>
      </c>
    </row>
    <row r="106" s="4" customFormat="1" ht="42.95" customHeight="1" spans="1:19">
      <c r="A106" s="47" t="s">
        <v>217</v>
      </c>
      <c r="B106" s="47" t="s">
        <v>218</v>
      </c>
      <c r="C106" s="47" t="s">
        <v>28</v>
      </c>
      <c r="D106" s="36" t="s">
        <v>219</v>
      </c>
      <c r="E106" s="47" t="s">
        <v>30</v>
      </c>
      <c r="F106" s="48" t="s">
        <v>220</v>
      </c>
      <c r="G106" s="47">
        <f>SUM(G107:G125)</f>
        <v>1138.2</v>
      </c>
      <c r="H106" s="49">
        <f t="shared" ref="H106:K106" si="12">SUM(H107:H125)</f>
        <v>1138.2</v>
      </c>
      <c r="I106" s="47">
        <f t="shared" si="12"/>
        <v>0</v>
      </c>
      <c r="J106" s="47">
        <f t="shared" si="12"/>
        <v>0</v>
      </c>
      <c r="K106" s="47">
        <f t="shared" si="12"/>
        <v>0</v>
      </c>
      <c r="L106" s="48" t="s">
        <v>221</v>
      </c>
      <c r="M106" s="47">
        <f t="shared" ref="M106:O106" si="13">SUM(M107:M125)</f>
        <v>135</v>
      </c>
      <c r="N106" s="47">
        <f t="shared" si="13"/>
        <v>0.2403</v>
      </c>
      <c r="O106" s="47">
        <f t="shared" si="13"/>
        <v>0.9594</v>
      </c>
      <c r="P106" s="47" t="s">
        <v>222</v>
      </c>
      <c r="Q106" s="68" t="s">
        <v>223</v>
      </c>
      <c r="R106" s="36"/>
      <c r="S106" s="36"/>
    </row>
    <row r="107" s="5" customFormat="1" ht="45" customHeight="1" spans="1:19">
      <c r="A107" s="53">
        <v>1</v>
      </c>
      <c r="B107" s="53" t="s">
        <v>224</v>
      </c>
      <c r="C107" s="53" t="s">
        <v>28</v>
      </c>
      <c r="D107" s="53" t="s">
        <v>219</v>
      </c>
      <c r="E107" s="53" t="s">
        <v>50</v>
      </c>
      <c r="F107" s="54" t="s">
        <v>225</v>
      </c>
      <c r="G107" s="53">
        <v>57.571</v>
      </c>
      <c r="H107" s="53">
        <v>57.571</v>
      </c>
      <c r="I107" s="53"/>
      <c r="J107" s="53"/>
      <c r="K107" s="53"/>
      <c r="L107" s="54" t="s">
        <v>226</v>
      </c>
      <c r="M107" s="53">
        <v>2</v>
      </c>
      <c r="N107" s="53">
        <v>0.0082</v>
      </c>
      <c r="O107" s="53">
        <v>0.0339</v>
      </c>
      <c r="P107" s="53" t="s">
        <v>222</v>
      </c>
      <c r="Q107" s="53" t="s">
        <v>49</v>
      </c>
      <c r="R107" s="50" t="s">
        <v>227</v>
      </c>
      <c r="S107" s="46" t="s">
        <v>40</v>
      </c>
    </row>
    <row r="108" s="5" customFormat="1" ht="66.95" customHeight="1" spans="1:19">
      <c r="A108" s="53">
        <v>2</v>
      </c>
      <c r="B108" s="53" t="s">
        <v>224</v>
      </c>
      <c r="C108" s="53" t="s">
        <v>28</v>
      </c>
      <c r="D108" s="53" t="s">
        <v>219</v>
      </c>
      <c r="E108" s="53" t="s">
        <v>72</v>
      </c>
      <c r="F108" s="54" t="s">
        <v>228</v>
      </c>
      <c r="G108" s="53">
        <v>133.9585</v>
      </c>
      <c r="H108" s="53">
        <v>133.9585</v>
      </c>
      <c r="I108" s="53"/>
      <c r="J108" s="53"/>
      <c r="K108" s="53"/>
      <c r="L108" s="54" t="s">
        <v>229</v>
      </c>
      <c r="M108" s="53">
        <v>14</v>
      </c>
      <c r="N108" s="53">
        <v>0.0423</v>
      </c>
      <c r="O108" s="53">
        <v>0.1703</v>
      </c>
      <c r="P108" s="53" t="s">
        <v>222</v>
      </c>
      <c r="Q108" s="53" t="s">
        <v>49</v>
      </c>
      <c r="R108" s="50" t="s">
        <v>227</v>
      </c>
      <c r="S108" s="46" t="s">
        <v>40</v>
      </c>
    </row>
    <row r="109" s="5" customFormat="1" ht="45" customHeight="1" spans="1:19">
      <c r="A109" s="53">
        <v>3</v>
      </c>
      <c r="B109" s="53" t="s">
        <v>224</v>
      </c>
      <c r="C109" s="53" t="s">
        <v>28</v>
      </c>
      <c r="D109" s="53" t="s">
        <v>219</v>
      </c>
      <c r="E109" s="53" t="s">
        <v>58</v>
      </c>
      <c r="F109" s="54" t="s">
        <v>230</v>
      </c>
      <c r="G109" s="53">
        <v>100.5895</v>
      </c>
      <c r="H109" s="53">
        <v>100.5895</v>
      </c>
      <c r="I109" s="53"/>
      <c r="J109" s="53"/>
      <c r="K109" s="53"/>
      <c r="L109" s="54" t="s">
        <v>231</v>
      </c>
      <c r="M109" s="53">
        <v>4</v>
      </c>
      <c r="N109" s="53">
        <v>0.0179</v>
      </c>
      <c r="O109" s="53">
        <v>0.0728</v>
      </c>
      <c r="P109" s="53" t="s">
        <v>222</v>
      </c>
      <c r="Q109" s="53" t="s">
        <v>38</v>
      </c>
      <c r="R109" s="50" t="s">
        <v>227</v>
      </c>
      <c r="S109" s="46" t="s">
        <v>40</v>
      </c>
    </row>
    <row r="110" s="5" customFormat="1" ht="45" customHeight="1" spans="1:19">
      <c r="A110" s="53">
        <v>4</v>
      </c>
      <c r="B110" s="53" t="s">
        <v>224</v>
      </c>
      <c r="C110" s="53" t="s">
        <v>28</v>
      </c>
      <c r="D110" s="53" t="s">
        <v>219</v>
      </c>
      <c r="E110" s="53" t="s">
        <v>54</v>
      </c>
      <c r="F110" s="54" t="s">
        <v>232</v>
      </c>
      <c r="G110" s="53">
        <v>75.7935</v>
      </c>
      <c r="H110" s="53">
        <v>75.7935</v>
      </c>
      <c r="I110" s="53"/>
      <c r="J110" s="53"/>
      <c r="K110" s="53"/>
      <c r="L110" s="54" t="s">
        <v>233</v>
      </c>
      <c r="M110" s="53">
        <v>9</v>
      </c>
      <c r="N110" s="53">
        <v>0.0208</v>
      </c>
      <c r="O110" s="53">
        <v>0.0842</v>
      </c>
      <c r="P110" s="53" t="s">
        <v>222</v>
      </c>
      <c r="Q110" s="53" t="s">
        <v>49</v>
      </c>
      <c r="R110" s="50" t="s">
        <v>227</v>
      </c>
      <c r="S110" s="46" t="s">
        <v>40</v>
      </c>
    </row>
    <row r="111" s="5" customFormat="1" ht="45" customHeight="1" spans="1:19">
      <c r="A111" s="53">
        <v>5</v>
      </c>
      <c r="B111" s="53" t="s">
        <v>224</v>
      </c>
      <c r="C111" s="53" t="s">
        <v>28</v>
      </c>
      <c r="D111" s="53" t="s">
        <v>219</v>
      </c>
      <c r="E111" s="53" t="s">
        <v>60</v>
      </c>
      <c r="F111" s="54" t="s">
        <v>234</v>
      </c>
      <c r="G111" s="53">
        <v>17.717</v>
      </c>
      <c r="H111" s="53">
        <v>17.717</v>
      </c>
      <c r="I111" s="53"/>
      <c r="J111" s="53"/>
      <c r="K111" s="53"/>
      <c r="L111" s="54" t="s">
        <v>235</v>
      </c>
      <c r="M111" s="53">
        <v>7</v>
      </c>
      <c r="N111" s="53">
        <v>0.0052</v>
      </c>
      <c r="O111" s="53">
        <v>0.0201</v>
      </c>
      <c r="P111" s="53" t="s">
        <v>222</v>
      </c>
      <c r="Q111" s="53" t="s">
        <v>38</v>
      </c>
      <c r="R111" s="50" t="s">
        <v>227</v>
      </c>
      <c r="S111" s="46" t="s">
        <v>40</v>
      </c>
    </row>
    <row r="112" s="5" customFormat="1" ht="56.1" customHeight="1" spans="1:19">
      <c r="A112" s="53">
        <v>6</v>
      </c>
      <c r="B112" s="53" t="s">
        <v>224</v>
      </c>
      <c r="C112" s="53" t="s">
        <v>28</v>
      </c>
      <c r="D112" s="53" t="s">
        <v>219</v>
      </c>
      <c r="E112" s="53" t="s">
        <v>36</v>
      </c>
      <c r="F112" s="54" t="s">
        <v>236</v>
      </c>
      <c r="G112" s="53">
        <v>31.806</v>
      </c>
      <c r="H112" s="53">
        <v>31.806</v>
      </c>
      <c r="I112" s="53"/>
      <c r="J112" s="53"/>
      <c r="K112" s="53"/>
      <c r="L112" s="54" t="s">
        <v>237</v>
      </c>
      <c r="M112" s="53">
        <v>11</v>
      </c>
      <c r="N112" s="53">
        <v>0.0119</v>
      </c>
      <c r="O112" s="53">
        <v>0.0456</v>
      </c>
      <c r="P112" s="53" t="s">
        <v>222</v>
      </c>
      <c r="Q112" s="53" t="s">
        <v>38</v>
      </c>
      <c r="R112" s="50" t="s">
        <v>227</v>
      </c>
      <c r="S112" s="46" t="s">
        <v>40</v>
      </c>
    </row>
    <row r="113" s="5" customFormat="1" ht="45" customHeight="1" spans="1:19">
      <c r="A113" s="53">
        <v>7</v>
      </c>
      <c r="B113" s="53" t="s">
        <v>224</v>
      </c>
      <c r="C113" s="53" t="s">
        <v>28</v>
      </c>
      <c r="D113" s="53" t="s">
        <v>219</v>
      </c>
      <c r="E113" s="53" t="s">
        <v>66</v>
      </c>
      <c r="F113" s="54" t="s">
        <v>238</v>
      </c>
      <c r="G113" s="53">
        <v>59.2135</v>
      </c>
      <c r="H113" s="53">
        <v>59.2135</v>
      </c>
      <c r="I113" s="53"/>
      <c r="J113" s="53"/>
      <c r="K113" s="53"/>
      <c r="L113" s="54" t="s">
        <v>239</v>
      </c>
      <c r="M113" s="53">
        <v>4</v>
      </c>
      <c r="N113" s="53">
        <v>0.0073</v>
      </c>
      <c r="O113" s="53">
        <v>0.0276</v>
      </c>
      <c r="P113" s="53" t="s">
        <v>222</v>
      </c>
      <c r="Q113" s="53" t="s">
        <v>49</v>
      </c>
      <c r="R113" s="50" t="s">
        <v>227</v>
      </c>
      <c r="S113" s="46" t="s">
        <v>40</v>
      </c>
    </row>
    <row r="114" s="5" customFormat="1" ht="45" customHeight="1" spans="1:19">
      <c r="A114" s="53">
        <v>8</v>
      </c>
      <c r="B114" s="53" t="s">
        <v>224</v>
      </c>
      <c r="C114" s="53" t="s">
        <v>28</v>
      </c>
      <c r="D114" s="53" t="s">
        <v>219</v>
      </c>
      <c r="E114" s="53" t="s">
        <v>62</v>
      </c>
      <c r="F114" s="54" t="s">
        <v>240</v>
      </c>
      <c r="G114" s="53">
        <v>93.4875</v>
      </c>
      <c r="H114" s="53">
        <v>93.4875</v>
      </c>
      <c r="I114" s="53"/>
      <c r="J114" s="53"/>
      <c r="K114" s="53"/>
      <c r="L114" s="54" t="s">
        <v>241</v>
      </c>
      <c r="M114" s="53">
        <v>7</v>
      </c>
      <c r="N114" s="53">
        <v>0.0169</v>
      </c>
      <c r="O114" s="53">
        <v>0.0623</v>
      </c>
      <c r="P114" s="53" t="s">
        <v>222</v>
      </c>
      <c r="Q114" s="53" t="s">
        <v>38</v>
      </c>
      <c r="R114" s="50" t="s">
        <v>227</v>
      </c>
      <c r="S114" s="46" t="s">
        <v>40</v>
      </c>
    </row>
    <row r="115" s="5" customFormat="1" ht="45" customHeight="1" spans="1:19">
      <c r="A115" s="53">
        <v>9</v>
      </c>
      <c r="B115" s="53" t="s">
        <v>224</v>
      </c>
      <c r="C115" s="53" t="s">
        <v>28</v>
      </c>
      <c r="D115" s="53" t="s">
        <v>219</v>
      </c>
      <c r="E115" s="53" t="s">
        <v>41</v>
      </c>
      <c r="F115" s="54" t="s">
        <v>242</v>
      </c>
      <c r="G115" s="53">
        <v>103.7675</v>
      </c>
      <c r="H115" s="53">
        <v>103.7675</v>
      </c>
      <c r="I115" s="53"/>
      <c r="J115" s="53"/>
      <c r="K115" s="53"/>
      <c r="L115" s="54" t="s">
        <v>243</v>
      </c>
      <c r="M115" s="53">
        <v>7</v>
      </c>
      <c r="N115" s="53">
        <v>0.0161</v>
      </c>
      <c r="O115" s="53">
        <v>0.0614</v>
      </c>
      <c r="P115" s="53" t="s">
        <v>222</v>
      </c>
      <c r="Q115" s="53" t="s">
        <v>38</v>
      </c>
      <c r="R115" s="50" t="s">
        <v>227</v>
      </c>
      <c r="S115" s="46" t="s">
        <v>40</v>
      </c>
    </row>
    <row r="116" s="5" customFormat="1" ht="50" customHeight="1" spans="1:19">
      <c r="A116" s="53">
        <v>10</v>
      </c>
      <c r="B116" s="53" t="s">
        <v>224</v>
      </c>
      <c r="C116" s="53" t="s">
        <v>28</v>
      </c>
      <c r="D116" s="53" t="s">
        <v>219</v>
      </c>
      <c r="E116" s="53" t="s">
        <v>70</v>
      </c>
      <c r="F116" s="54" t="s">
        <v>244</v>
      </c>
      <c r="G116" s="53">
        <v>13.423</v>
      </c>
      <c r="H116" s="53">
        <v>13.423</v>
      </c>
      <c r="I116" s="53"/>
      <c r="J116" s="53"/>
      <c r="K116" s="53"/>
      <c r="L116" s="54" t="s">
        <v>245</v>
      </c>
      <c r="M116" s="53">
        <v>10</v>
      </c>
      <c r="N116" s="53">
        <v>0.0028</v>
      </c>
      <c r="O116" s="53">
        <v>0.0133</v>
      </c>
      <c r="P116" s="53" t="s">
        <v>222</v>
      </c>
      <c r="Q116" s="53" t="s">
        <v>49</v>
      </c>
      <c r="R116" s="50" t="s">
        <v>227</v>
      </c>
      <c r="S116" s="46" t="s">
        <v>40</v>
      </c>
    </row>
    <row r="117" s="5" customFormat="1" ht="50" customHeight="1" spans="1:19">
      <c r="A117" s="53">
        <v>11</v>
      </c>
      <c r="B117" s="53" t="s">
        <v>224</v>
      </c>
      <c r="C117" s="53" t="s">
        <v>28</v>
      </c>
      <c r="D117" s="53" t="s">
        <v>219</v>
      </c>
      <c r="E117" s="53" t="s">
        <v>74</v>
      </c>
      <c r="F117" s="54" t="s">
        <v>246</v>
      </c>
      <c r="G117" s="53">
        <v>26.5815</v>
      </c>
      <c r="H117" s="53">
        <v>26.5815</v>
      </c>
      <c r="I117" s="53"/>
      <c r="J117" s="53"/>
      <c r="K117" s="53"/>
      <c r="L117" s="54" t="s">
        <v>247</v>
      </c>
      <c r="M117" s="53">
        <v>6</v>
      </c>
      <c r="N117" s="53">
        <v>0.0036</v>
      </c>
      <c r="O117" s="53">
        <v>0.0136</v>
      </c>
      <c r="P117" s="53" t="s">
        <v>222</v>
      </c>
      <c r="Q117" s="53" t="s">
        <v>49</v>
      </c>
      <c r="R117" s="50" t="s">
        <v>227</v>
      </c>
      <c r="S117" s="46" t="s">
        <v>40</v>
      </c>
    </row>
    <row r="118" s="5" customFormat="1" ht="50" customHeight="1" spans="1:19">
      <c r="A118" s="53">
        <v>12</v>
      </c>
      <c r="B118" s="53" t="s">
        <v>224</v>
      </c>
      <c r="C118" s="53" t="s">
        <v>28</v>
      </c>
      <c r="D118" s="53" t="s">
        <v>219</v>
      </c>
      <c r="E118" s="53" t="s">
        <v>52</v>
      </c>
      <c r="F118" s="54" t="s">
        <v>248</v>
      </c>
      <c r="G118" s="53">
        <v>93.2625</v>
      </c>
      <c r="H118" s="53">
        <v>93.2625</v>
      </c>
      <c r="I118" s="53"/>
      <c r="J118" s="53"/>
      <c r="K118" s="53"/>
      <c r="L118" s="54" t="s">
        <v>249</v>
      </c>
      <c r="M118" s="53">
        <v>11</v>
      </c>
      <c r="N118" s="53">
        <v>0.0215</v>
      </c>
      <c r="O118" s="53">
        <v>0.0871</v>
      </c>
      <c r="P118" s="53" t="s">
        <v>222</v>
      </c>
      <c r="Q118" s="53" t="s">
        <v>49</v>
      </c>
      <c r="R118" s="50" t="s">
        <v>227</v>
      </c>
      <c r="S118" s="46" t="s">
        <v>40</v>
      </c>
    </row>
    <row r="119" s="5" customFormat="1" ht="50" customHeight="1" spans="1:19">
      <c r="A119" s="53">
        <v>13</v>
      </c>
      <c r="B119" s="53" t="s">
        <v>224</v>
      </c>
      <c r="C119" s="53" t="s">
        <v>28</v>
      </c>
      <c r="D119" s="53" t="s">
        <v>219</v>
      </c>
      <c r="E119" s="53" t="s">
        <v>76</v>
      </c>
      <c r="F119" s="54" t="s">
        <v>250</v>
      </c>
      <c r="G119" s="53">
        <v>56.6325</v>
      </c>
      <c r="H119" s="53">
        <v>56.6325</v>
      </c>
      <c r="I119" s="53"/>
      <c r="J119" s="53"/>
      <c r="K119" s="53"/>
      <c r="L119" s="54" t="s">
        <v>251</v>
      </c>
      <c r="M119" s="53">
        <v>6</v>
      </c>
      <c r="N119" s="53">
        <v>0.0145</v>
      </c>
      <c r="O119" s="53">
        <v>0.0584</v>
      </c>
      <c r="P119" s="53" t="s">
        <v>222</v>
      </c>
      <c r="Q119" s="53" t="s">
        <v>49</v>
      </c>
      <c r="R119" s="50" t="s">
        <v>227</v>
      </c>
      <c r="S119" s="46" t="s">
        <v>40</v>
      </c>
    </row>
    <row r="120" s="5" customFormat="1" ht="50" customHeight="1" spans="1:19">
      <c r="A120" s="53">
        <v>14</v>
      </c>
      <c r="B120" s="53" t="s">
        <v>224</v>
      </c>
      <c r="C120" s="53" t="s">
        <v>28</v>
      </c>
      <c r="D120" s="53" t="s">
        <v>219</v>
      </c>
      <c r="E120" s="53" t="s">
        <v>78</v>
      </c>
      <c r="F120" s="54" t="s">
        <v>252</v>
      </c>
      <c r="G120" s="53">
        <v>4.406</v>
      </c>
      <c r="H120" s="53">
        <v>4.406</v>
      </c>
      <c r="I120" s="53"/>
      <c r="J120" s="53"/>
      <c r="K120" s="53"/>
      <c r="L120" s="54" t="s">
        <v>253</v>
      </c>
      <c r="M120" s="53">
        <v>7</v>
      </c>
      <c r="N120" s="53">
        <v>0.0018</v>
      </c>
      <c r="O120" s="53">
        <v>0.0089</v>
      </c>
      <c r="P120" s="53" t="s">
        <v>222</v>
      </c>
      <c r="Q120" s="53" t="s">
        <v>38</v>
      </c>
      <c r="R120" s="50" t="s">
        <v>227</v>
      </c>
      <c r="S120" s="46" t="s">
        <v>40</v>
      </c>
    </row>
    <row r="121" s="5" customFormat="1" ht="50" customHeight="1" spans="1:19">
      <c r="A121" s="53">
        <v>15</v>
      </c>
      <c r="B121" s="53" t="s">
        <v>224</v>
      </c>
      <c r="C121" s="53" t="s">
        <v>28</v>
      </c>
      <c r="D121" s="53" t="s">
        <v>219</v>
      </c>
      <c r="E121" s="53" t="s">
        <v>56</v>
      </c>
      <c r="F121" s="54" t="s">
        <v>254</v>
      </c>
      <c r="G121" s="53">
        <v>55.984</v>
      </c>
      <c r="H121" s="53">
        <v>55.984</v>
      </c>
      <c r="I121" s="53"/>
      <c r="J121" s="53"/>
      <c r="K121" s="53"/>
      <c r="L121" s="54" t="s">
        <v>226</v>
      </c>
      <c r="M121" s="53">
        <v>3</v>
      </c>
      <c r="N121" s="53">
        <v>0.0082</v>
      </c>
      <c r="O121" s="53">
        <v>0.0322</v>
      </c>
      <c r="P121" s="53" t="s">
        <v>222</v>
      </c>
      <c r="Q121" s="53" t="s">
        <v>38</v>
      </c>
      <c r="R121" s="50" t="s">
        <v>227</v>
      </c>
      <c r="S121" s="46" t="s">
        <v>40</v>
      </c>
    </row>
    <row r="122" s="5" customFormat="1" ht="50" customHeight="1" spans="1:19">
      <c r="A122" s="53">
        <v>16</v>
      </c>
      <c r="B122" s="53" t="s">
        <v>224</v>
      </c>
      <c r="C122" s="53" t="s">
        <v>28</v>
      </c>
      <c r="D122" s="53" t="s">
        <v>219</v>
      </c>
      <c r="E122" s="53" t="s">
        <v>43</v>
      </c>
      <c r="F122" s="54" t="s">
        <v>255</v>
      </c>
      <c r="G122" s="53">
        <v>14.758</v>
      </c>
      <c r="H122" s="53">
        <v>14.758</v>
      </c>
      <c r="I122" s="53"/>
      <c r="J122" s="53"/>
      <c r="K122" s="53"/>
      <c r="L122" s="54" t="s">
        <v>256</v>
      </c>
      <c r="M122" s="53">
        <v>6</v>
      </c>
      <c r="N122" s="53">
        <v>0.0046</v>
      </c>
      <c r="O122" s="53">
        <v>0.0186</v>
      </c>
      <c r="P122" s="53" t="s">
        <v>222</v>
      </c>
      <c r="Q122" s="53" t="s">
        <v>49</v>
      </c>
      <c r="R122" s="50" t="s">
        <v>227</v>
      </c>
      <c r="S122" s="46" t="s">
        <v>40</v>
      </c>
    </row>
    <row r="123" s="5" customFormat="1" ht="50" customHeight="1" spans="1:19">
      <c r="A123" s="53">
        <v>17</v>
      </c>
      <c r="B123" s="53" t="s">
        <v>224</v>
      </c>
      <c r="C123" s="53" t="s">
        <v>28</v>
      </c>
      <c r="D123" s="53" t="s">
        <v>219</v>
      </c>
      <c r="E123" s="53" t="s">
        <v>68</v>
      </c>
      <c r="F123" s="54" t="s">
        <v>257</v>
      </c>
      <c r="G123" s="53">
        <v>66.532</v>
      </c>
      <c r="H123" s="53">
        <v>66.532</v>
      </c>
      <c r="I123" s="53"/>
      <c r="J123" s="53"/>
      <c r="K123" s="53"/>
      <c r="L123" s="54" t="s">
        <v>258</v>
      </c>
      <c r="M123" s="53">
        <v>6</v>
      </c>
      <c r="N123" s="53">
        <v>0.0091</v>
      </c>
      <c r="O123" s="53">
        <v>0.0377</v>
      </c>
      <c r="P123" s="53" t="s">
        <v>222</v>
      </c>
      <c r="Q123" s="53" t="s">
        <v>49</v>
      </c>
      <c r="R123" s="50" t="s">
        <v>227</v>
      </c>
      <c r="S123" s="46" t="s">
        <v>40</v>
      </c>
    </row>
    <row r="124" s="5" customFormat="1" ht="50" customHeight="1" spans="1:19">
      <c r="A124" s="53">
        <v>18</v>
      </c>
      <c r="B124" s="53" t="s">
        <v>224</v>
      </c>
      <c r="C124" s="53" t="s">
        <v>28</v>
      </c>
      <c r="D124" s="53" t="s">
        <v>219</v>
      </c>
      <c r="E124" s="53" t="s">
        <v>47</v>
      </c>
      <c r="F124" s="54" t="s">
        <v>259</v>
      </c>
      <c r="G124" s="53">
        <v>73.3255</v>
      </c>
      <c r="H124" s="53">
        <v>73.3255</v>
      </c>
      <c r="I124" s="53"/>
      <c r="J124" s="53"/>
      <c r="K124" s="53"/>
      <c r="L124" s="54" t="s">
        <v>260</v>
      </c>
      <c r="M124" s="53">
        <v>7</v>
      </c>
      <c r="N124" s="53">
        <v>0.014</v>
      </c>
      <c r="O124" s="53">
        <v>0.0571</v>
      </c>
      <c r="P124" s="53" t="s">
        <v>222</v>
      </c>
      <c r="Q124" s="53" t="s">
        <v>49</v>
      </c>
      <c r="R124" s="50" t="s">
        <v>227</v>
      </c>
      <c r="S124" s="46" t="s">
        <v>40</v>
      </c>
    </row>
    <row r="125" s="5" customFormat="1" ht="50" customHeight="1" spans="1:19">
      <c r="A125" s="53">
        <v>19</v>
      </c>
      <c r="B125" s="53" t="s">
        <v>224</v>
      </c>
      <c r="C125" s="53" t="s">
        <v>28</v>
      </c>
      <c r="D125" s="53" t="s">
        <v>219</v>
      </c>
      <c r="E125" s="53" t="s">
        <v>45</v>
      </c>
      <c r="F125" s="54" t="s">
        <v>261</v>
      </c>
      <c r="G125" s="53">
        <v>59.391</v>
      </c>
      <c r="H125" s="53">
        <v>59.391</v>
      </c>
      <c r="I125" s="53"/>
      <c r="J125" s="53"/>
      <c r="K125" s="53"/>
      <c r="L125" s="54" t="s">
        <v>262</v>
      </c>
      <c r="M125" s="53">
        <v>8</v>
      </c>
      <c r="N125" s="53">
        <v>0.0136</v>
      </c>
      <c r="O125" s="53">
        <v>0.0543</v>
      </c>
      <c r="P125" s="53" t="s">
        <v>222</v>
      </c>
      <c r="Q125" s="53" t="s">
        <v>38</v>
      </c>
      <c r="R125" s="50" t="s">
        <v>227</v>
      </c>
      <c r="S125" s="46" t="s">
        <v>40</v>
      </c>
    </row>
    <row r="126" s="8" customFormat="1" ht="45" customHeight="1" spans="1:19">
      <c r="A126" s="36" t="s">
        <v>263</v>
      </c>
      <c r="B126" s="36" t="s">
        <v>264</v>
      </c>
      <c r="C126" s="36" t="s">
        <v>28</v>
      </c>
      <c r="D126" s="47" t="s">
        <v>219</v>
      </c>
      <c r="E126" s="36" t="s">
        <v>30</v>
      </c>
      <c r="F126" s="37" t="s">
        <v>265</v>
      </c>
      <c r="G126" s="36">
        <f>SUM(G127:G146)</f>
        <v>1438.8</v>
      </c>
      <c r="H126" s="30">
        <f t="shared" ref="H126:K126" si="14">SUM(H127:H146)</f>
        <v>1438.8</v>
      </c>
      <c r="I126" s="36">
        <f t="shared" si="14"/>
        <v>0</v>
      </c>
      <c r="J126" s="36">
        <f t="shared" si="14"/>
        <v>0</v>
      </c>
      <c r="K126" s="36">
        <f t="shared" si="14"/>
        <v>0</v>
      </c>
      <c r="L126" s="57" t="s">
        <v>266</v>
      </c>
      <c r="M126" s="36">
        <f>SUM(M127:M146)</f>
        <v>181</v>
      </c>
      <c r="N126" s="36">
        <f>SUM(N127:N146)</f>
        <v>0.1926</v>
      </c>
      <c r="O126" s="36">
        <f>SUM(O127:O146)</f>
        <v>0.6979</v>
      </c>
      <c r="P126" s="36" t="s">
        <v>267</v>
      </c>
      <c r="Q126" s="64" t="s">
        <v>30</v>
      </c>
      <c r="R126" s="36"/>
      <c r="S126" s="36"/>
    </row>
    <row r="127" s="9" customFormat="1" ht="45" customHeight="1" spans="1:19">
      <c r="A127" s="50">
        <v>1</v>
      </c>
      <c r="B127" s="50" t="s">
        <v>268</v>
      </c>
      <c r="C127" s="50" t="s">
        <v>28</v>
      </c>
      <c r="D127" s="51" t="s">
        <v>219</v>
      </c>
      <c r="E127" s="50" t="s">
        <v>76</v>
      </c>
      <c r="F127" s="72" t="s">
        <v>269</v>
      </c>
      <c r="G127" s="50">
        <v>77.6</v>
      </c>
      <c r="H127" s="50">
        <v>77.6</v>
      </c>
      <c r="I127" s="50"/>
      <c r="J127" s="50"/>
      <c r="K127" s="50"/>
      <c r="L127" s="79" t="s">
        <v>266</v>
      </c>
      <c r="M127" s="50">
        <v>7</v>
      </c>
      <c r="N127" s="50">
        <v>0.0097</v>
      </c>
      <c r="O127" s="50">
        <v>0.0407</v>
      </c>
      <c r="P127" s="50" t="s">
        <v>267</v>
      </c>
      <c r="Q127" s="80" t="s">
        <v>76</v>
      </c>
      <c r="R127" s="50" t="s">
        <v>270</v>
      </c>
      <c r="S127" s="46" t="s">
        <v>40</v>
      </c>
    </row>
    <row r="128" s="9" customFormat="1" ht="45" customHeight="1" spans="1:19">
      <c r="A128" s="50">
        <v>2</v>
      </c>
      <c r="B128" s="50" t="s">
        <v>268</v>
      </c>
      <c r="C128" s="50" t="s">
        <v>28</v>
      </c>
      <c r="D128" s="51" t="s">
        <v>219</v>
      </c>
      <c r="E128" s="50" t="s">
        <v>50</v>
      </c>
      <c r="F128" s="72" t="s">
        <v>271</v>
      </c>
      <c r="G128" s="50">
        <v>85.52</v>
      </c>
      <c r="H128" s="50">
        <v>85.52</v>
      </c>
      <c r="I128" s="50"/>
      <c r="J128" s="50"/>
      <c r="K128" s="50"/>
      <c r="L128" s="79" t="s">
        <v>266</v>
      </c>
      <c r="M128" s="50">
        <v>10</v>
      </c>
      <c r="N128" s="50">
        <v>0.0106</v>
      </c>
      <c r="O128" s="50">
        <v>0.0445</v>
      </c>
      <c r="P128" s="50" t="s">
        <v>267</v>
      </c>
      <c r="Q128" s="80" t="s">
        <v>50</v>
      </c>
      <c r="R128" s="50" t="s">
        <v>270</v>
      </c>
      <c r="S128" s="46" t="s">
        <v>40</v>
      </c>
    </row>
    <row r="129" s="9" customFormat="1" ht="45" customHeight="1" spans="1:19">
      <c r="A129" s="50">
        <v>3</v>
      </c>
      <c r="B129" s="50" t="s">
        <v>268</v>
      </c>
      <c r="C129" s="50" t="s">
        <v>28</v>
      </c>
      <c r="D129" s="51" t="s">
        <v>219</v>
      </c>
      <c r="E129" s="50" t="s">
        <v>41</v>
      </c>
      <c r="F129" s="72" t="s">
        <v>272</v>
      </c>
      <c r="G129" s="50">
        <v>69.6</v>
      </c>
      <c r="H129" s="50">
        <v>69.6</v>
      </c>
      <c r="I129" s="50"/>
      <c r="J129" s="50"/>
      <c r="K129" s="50"/>
      <c r="L129" s="79" t="s">
        <v>266</v>
      </c>
      <c r="M129" s="50">
        <v>9</v>
      </c>
      <c r="N129" s="50">
        <v>0.0087</v>
      </c>
      <c r="O129" s="50">
        <v>0.0365</v>
      </c>
      <c r="P129" s="50" t="s">
        <v>267</v>
      </c>
      <c r="Q129" s="80" t="s">
        <v>41</v>
      </c>
      <c r="R129" s="50" t="s">
        <v>270</v>
      </c>
      <c r="S129" s="46" t="s">
        <v>40</v>
      </c>
    </row>
    <row r="130" s="9" customFormat="1" ht="45" customHeight="1" spans="1:19">
      <c r="A130" s="50">
        <v>4</v>
      </c>
      <c r="B130" s="50" t="s">
        <v>268</v>
      </c>
      <c r="C130" s="50" t="s">
        <v>28</v>
      </c>
      <c r="D130" s="51" t="s">
        <v>219</v>
      </c>
      <c r="E130" s="50" t="s">
        <v>72</v>
      </c>
      <c r="F130" s="72" t="s">
        <v>273</v>
      </c>
      <c r="G130" s="50">
        <v>67.12</v>
      </c>
      <c r="H130" s="50">
        <v>67.12</v>
      </c>
      <c r="I130" s="50"/>
      <c r="J130" s="50"/>
      <c r="K130" s="50"/>
      <c r="L130" s="79" t="s">
        <v>266</v>
      </c>
      <c r="M130" s="50">
        <v>9</v>
      </c>
      <c r="N130" s="50">
        <v>0.0085</v>
      </c>
      <c r="O130" s="50">
        <v>0.0357</v>
      </c>
      <c r="P130" s="50" t="s">
        <v>267</v>
      </c>
      <c r="Q130" s="80" t="s">
        <v>72</v>
      </c>
      <c r="R130" s="50" t="s">
        <v>270</v>
      </c>
      <c r="S130" s="46" t="s">
        <v>40</v>
      </c>
    </row>
    <row r="131" s="9" customFormat="1" ht="43" customHeight="1" spans="1:19">
      <c r="A131" s="50">
        <v>5</v>
      </c>
      <c r="B131" s="50" t="s">
        <v>268</v>
      </c>
      <c r="C131" s="50" t="s">
        <v>28</v>
      </c>
      <c r="D131" s="51" t="s">
        <v>219</v>
      </c>
      <c r="E131" s="50" t="s">
        <v>66</v>
      </c>
      <c r="F131" s="72" t="s">
        <v>274</v>
      </c>
      <c r="G131" s="50">
        <v>87.2</v>
      </c>
      <c r="H131" s="50">
        <v>87.2</v>
      </c>
      <c r="I131" s="50"/>
      <c r="J131" s="50"/>
      <c r="K131" s="50"/>
      <c r="L131" s="79" t="s">
        <v>266</v>
      </c>
      <c r="M131" s="50">
        <v>6</v>
      </c>
      <c r="N131" s="50">
        <v>0.0109</v>
      </c>
      <c r="O131" s="50">
        <v>0.0458</v>
      </c>
      <c r="P131" s="50" t="s">
        <v>267</v>
      </c>
      <c r="Q131" s="80" t="s">
        <v>66</v>
      </c>
      <c r="R131" s="50" t="s">
        <v>270</v>
      </c>
      <c r="S131" s="46" t="s">
        <v>40</v>
      </c>
    </row>
    <row r="132" s="9" customFormat="1" ht="61" customHeight="1" spans="1:19">
      <c r="A132" s="50">
        <v>6</v>
      </c>
      <c r="B132" s="50" t="s">
        <v>268</v>
      </c>
      <c r="C132" s="50" t="s">
        <v>28</v>
      </c>
      <c r="D132" s="51" t="s">
        <v>219</v>
      </c>
      <c r="E132" s="50" t="s">
        <v>74</v>
      </c>
      <c r="F132" s="72" t="s">
        <v>275</v>
      </c>
      <c r="G132" s="50">
        <v>8</v>
      </c>
      <c r="H132" s="50">
        <v>8</v>
      </c>
      <c r="I132" s="50"/>
      <c r="J132" s="50"/>
      <c r="K132" s="50"/>
      <c r="L132" s="79" t="s">
        <v>266</v>
      </c>
      <c r="M132" s="50">
        <v>6</v>
      </c>
      <c r="N132" s="91">
        <v>0.001</v>
      </c>
      <c r="O132" s="50">
        <v>0.0042</v>
      </c>
      <c r="P132" s="50" t="s">
        <v>267</v>
      </c>
      <c r="Q132" s="80" t="s">
        <v>74</v>
      </c>
      <c r="R132" s="50" t="s">
        <v>270</v>
      </c>
      <c r="S132" s="46" t="s">
        <v>40</v>
      </c>
    </row>
    <row r="133" s="9" customFormat="1" ht="69" customHeight="1" spans="1:19">
      <c r="A133" s="50">
        <v>7</v>
      </c>
      <c r="B133" s="50" t="s">
        <v>268</v>
      </c>
      <c r="C133" s="50" t="s">
        <v>28</v>
      </c>
      <c r="D133" s="51" t="s">
        <v>219</v>
      </c>
      <c r="E133" s="50" t="s">
        <v>36</v>
      </c>
      <c r="F133" s="72" t="s">
        <v>276</v>
      </c>
      <c r="G133" s="50">
        <v>108.96</v>
      </c>
      <c r="H133" s="50">
        <v>108.96</v>
      </c>
      <c r="I133" s="50"/>
      <c r="J133" s="50"/>
      <c r="K133" s="50"/>
      <c r="L133" s="79" t="s">
        <v>266</v>
      </c>
      <c r="M133" s="50">
        <v>15</v>
      </c>
      <c r="N133" s="50">
        <v>0.0182</v>
      </c>
      <c r="O133" s="50">
        <v>0.0764</v>
      </c>
      <c r="P133" s="50" t="s">
        <v>267</v>
      </c>
      <c r="Q133" s="80" t="s">
        <v>36</v>
      </c>
      <c r="R133" s="50" t="s">
        <v>270</v>
      </c>
      <c r="S133" s="46" t="s">
        <v>40</v>
      </c>
    </row>
    <row r="134" s="9" customFormat="1" ht="45" customHeight="1" spans="1:19">
      <c r="A134" s="50">
        <v>8</v>
      </c>
      <c r="B134" s="50" t="s">
        <v>268</v>
      </c>
      <c r="C134" s="50" t="s">
        <v>28</v>
      </c>
      <c r="D134" s="51" t="s">
        <v>219</v>
      </c>
      <c r="E134" s="50" t="s">
        <v>62</v>
      </c>
      <c r="F134" s="72" t="s">
        <v>277</v>
      </c>
      <c r="G134" s="50">
        <v>80.8</v>
      </c>
      <c r="H134" s="50">
        <v>80.8</v>
      </c>
      <c r="I134" s="50"/>
      <c r="J134" s="50"/>
      <c r="K134" s="50"/>
      <c r="L134" s="79" t="s">
        <v>266</v>
      </c>
      <c r="M134" s="50">
        <v>7</v>
      </c>
      <c r="N134" s="50">
        <v>0.0101</v>
      </c>
      <c r="O134" s="50">
        <v>0.0424</v>
      </c>
      <c r="P134" s="50" t="s">
        <v>267</v>
      </c>
      <c r="Q134" s="80" t="s">
        <v>62</v>
      </c>
      <c r="R134" s="50" t="s">
        <v>270</v>
      </c>
      <c r="S134" s="46" t="s">
        <v>40</v>
      </c>
    </row>
    <row r="135" s="9" customFormat="1" ht="54" customHeight="1" spans="1:19">
      <c r="A135" s="50">
        <v>9</v>
      </c>
      <c r="B135" s="50" t="s">
        <v>268</v>
      </c>
      <c r="C135" s="50" t="s">
        <v>28</v>
      </c>
      <c r="D135" s="51" t="s">
        <v>219</v>
      </c>
      <c r="E135" s="50" t="s">
        <v>52</v>
      </c>
      <c r="F135" s="72" t="s">
        <v>278</v>
      </c>
      <c r="G135" s="50">
        <v>32.8</v>
      </c>
      <c r="H135" s="50">
        <v>32.8</v>
      </c>
      <c r="I135" s="50"/>
      <c r="J135" s="50"/>
      <c r="K135" s="50"/>
      <c r="L135" s="79" t="s">
        <v>266</v>
      </c>
      <c r="M135" s="50">
        <v>9</v>
      </c>
      <c r="N135" s="50">
        <v>0.0081</v>
      </c>
      <c r="O135" s="50">
        <v>0.0034</v>
      </c>
      <c r="P135" s="50" t="s">
        <v>267</v>
      </c>
      <c r="Q135" s="80" t="s">
        <v>52</v>
      </c>
      <c r="R135" s="50" t="s">
        <v>270</v>
      </c>
      <c r="S135" s="46" t="s">
        <v>40</v>
      </c>
    </row>
    <row r="136" s="9" customFormat="1" ht="79" customHeight="1" spans="1:19">
      <c r="A136" s="50">
        <v>10</v>
      </c>
      <c r="B136" s="50" t="s">
        <v>268</v>
      </c>
      <c r="C136" s="50" t="s">
        <v>28</v>
      </c>
      <c r="D136" s="51" t="s">
        <v>219</v>
      </c>
      <c r="E136" s="50" t="s">
        <v>43</v>
      </c>
      <c r="F136" s="72" t="s">
        <v>279</v>
      </c>
      <c r="G136" s="50">
        <v>115.2</v>
      </c>
      <c r="H136" s="50">
        <v>115.2</v>
      </c>
      <c r="I136" s="50"/>
      <c r="J136" s="50"/>
      <c r="K136" s="50"/>
      <c r="L136" s="79" t="s">
        <v>266</v>
      </c>
      <c r="M136" s="50">
        <v>15</v>
      </c>
      <c r="N136" s="50">
        <v>0.0164</v>
      </c>
      <c r="O136" s="50">
        <v>0.0688</v>
      </c>
      <c r="P136" s="50" t="s">
        <v>267</v>
      </c>
      <c r="Q136" s="80" t="s">
        <v>43</v>
      </c>
      <c r="R136" s="50" t="s">
        <v>270</v>
      </c>
      <c r="S136" s="46" t="s">
        <v>40</v>
      </c>
    </row>
    <row r="137" s="9" customFormat="1" ht="45" customHeight="1" spans="1:19">
      <c r="A137" s="50">
        <v>11</v>
      </c>
      <c r="B137" s="50" t="s">
        <v>268</v>
      </c>
      <c r="C137" s="50" t="s">
        <v>28</v>
      </c>
      <c r="D137" s="51" t="s">
        <v>219</v>
      </c>
      <c r="E137" s="50" t="s">
        <v>45</v>
      </c>
      <c r="F137" s="72" t="s">
        <v>280</v>
      </c>
      <c r="G137" s="50">
        <v>44.8</v>
      </c>
      <c r="H137" s="50">
        <v>44.8</v>
      </c>
      <c r="I137" s="50"/>
      <c r="J137" s="50"/>
      <c r="K137" s="50"/>
      <c r="L137" s="79" t="s">
        <v>266</v>
      </c>
      <c r="M137" s="50">
        <v>2</v>
      </c>
      <c r="N137" s="50">
        <v>0.0056</v>
      </c>
      <c r="O137" s="50">
        <v>0.0235</v>
      </c>
      <c r="P137" s="50" t="s">
        <v>267</v>
      </c>
      <c r="Q137" s="80" t="s">
        <v>45</v>
      </c>
      <c r="R137" s="50" t="s">
        <v>270</v>
      </c>
      <c r="S137" s="46" t="s">
        <v>40</v>
      </c>
    </row>
    <row r="138" s="9" customFormat="1" ht="45" customHeight="1" spans="1:19">
      <c r="A138" s="50">
        <v>12</v>
      </c>
      <c r="B138" s="50" t="s">
        <v>268</v>
      </c>
      <c r="C138" s="50" t="s">
        <v>28</v>
      </c>
      <c r="D138" s="51" t="s">
        <v>219</v>
      </c>
      <c r="E138" s="50" t="s">
        <v>47</v>
      </c>
      <c r="F138" s="72" t="s">
        <v>281</v>
      </c>
      <c r="G138" s="50">
        <v>53.6</v>
      </c>
      <c r="H138" s="50">
        <v>53.6</v>
      </c>
      <c r="I138" s="50"/>
      <c r="J138" s="50"/>
      <c r="K138" s="50"/>
      <c r="L138" s="79" t="s">
        <v>266</v>
      </c>
      <c r="M138" s="50">
        <v>6</v>
      </c>
      <c r="N138" s="50">
        <v>0.0067</v>
      </c>
      <c r="O138" s="50">
        <v>0.0281</v>
      </c>
      <c r="P138" s="50" t="s">
        <v>267</v>
      </c>
      <c r="Q138" s="80" t="s">
        <v>47</v>
      </c>
      <c r="R138" s="50" t="s">
        <v>270</v>
      </c>
      <c r="S138" s="46" t="s">
        <v>40</v>
      </c>
    </row>
    <row r="139" s="9" customFormat="1" ht="45" customHeight="1" spans="1:19">
      <c r="A139" s="50">
        <v>13</v>
      </c>
      <c r="B139" s="50" t="s">
        <v>268</v>
      </c>
      <c r="C139" s="50" t="s">
        <v>28</v>
      </c>
      <c r="D139" s="51" t="s">
        <v>219</v>
      </c>
      <c r="E139" s="50" t="s">
        <v>64</v>
      </c>
      <c r="F139" s="72" t="s">
        <v>282</v>
      </c>
      <c r="G139" s="50">
        <v>72</v>
      </c>
      <c r="H139" s="50">
        <v>72</v>
      </c>
      <c r="I139" s="50"/>
      <c r="J139" s="50"/>
      <c r="K139" s="50"/>
      <c r="L139" s="79" t="s">
        <v>266</v>
      </c>
      <c r="M139" s="50">
        <v>7</v>
      </c>
      <c r="N139" s="91">
        <v>0.009</v>
      </c>
      <c r="O139" s="50">
        <v>0.0372</v>
      </c>
      <c r="P139" s="50" t="s">
        <v>267</v>
      </c>
      <c r="Q139" s="80" t="s">
        <v>64</v>
      </c>
      <c r="R139" s="50" t="s">
        <v>270</v>
      </c>
      <c r="S139" s="46" t="s">
        <v>40</v>
      </c>
    </row>
    <row r="140" s="9" customFormat="1" ht="45" customHeight="1" spans="1:19">
      <c r="A140" s="50">
        <v>14</v>
      </c>
      <c r="B140" s="50" t="s">
        <v>268</v>
      </c>
      <c r="C140" s="50" t="s">
        <v>28</v>
      </c>
      <c r="D140" s="51" t="s">
        <v>219</v>
      </c>
      <c r="E140" s="50" t="s">
        <v>58</v>
      </c>
      <c r="F140" s="72" t="s">
        <v>283</v>
      </c>
      <c r="G140" s="50">
        <v>64.32</v>
      </c>
      <c r="H140" s="50">
        <v>64.32</v>
      </c>
      <c r="I140" s="50"/>
      <c r="J140" s="50"/>
      <c r="K140" s="50"/>
      <c r="L140" s="79" t="s">
        <v>266</v>
      </c>
      <c r="M140" s="50">
        <v>10</v>
      </c>
      <c r="N140" s="50">
        <v>0.0101</v>
      </c>
      <c r="O140" s="50">
        <v>0.0424</v>
      </c>
      <c r="P140" s="50" t="s">
        <v>267</v>
      </c>
      <c r="Q140" s="80" t="s">
        <v>58</v>
      </c>
      <c r="R140" s="50" t="s">
        <v>270</v>
      </c>
      <c r="S140" s="46" t="s">
        <v>40</v>
      </c>
    </row>
    <row r="141" s="9" customFormat="1" ht="45" customHeight="1" spans="1:19">
      <c r="A141" s="50">
        <v>15</v>
      </c>
      <c r="B141" s="50" t="s">
        <v>268</v>
      </c>
      <c r="C141" s="50" t="s">
        <v>28</v>
      </c>
      <c r="D141" s="51" t="s">
        <v>219</v>
      </c>
      <c r="E141" s="50" t="s">
        <v>54</v>
      </c>
      <c r="F141" s="72" t="s">
        <v>284</v>
      </c>
      <c r="G141" s="50">
        <v>76</v>
      </c>
      <c r="H141" s="50">
        <v>76</v>
      </c>
      <c r="I141" s="50"/>
      <c r="J141" s="50"/>
      <c r="K141" s="50"/>
      <c r="L141" s="79" t="s">
        <v>266</v>
      </c>
      <c r="M141" s="50">
        <v>8</v>
      </c>
      <c r="N141" s="50">
        <v>0.0095</v>
      </c>
      <c r="O141" s="50">
        <v>0.0399</v>
      </c>
      <c r="P141" s="50" t="s">
        <v>267</v>
      </c>
      <c r="Q141" s="80" t="s">
        <v>54</v>
      </c>
      <c r="R141" s="50" t="s">
        <v>270</v>
      </c>
      <c r="S141" s="46" t="s">
        <v>40</v>
      </c>
    </row>
    <row r="142" s="9" customFormat="1" ht="59" customHeight="1" spans="1:19">
      <c r="A142" s="50">
        <v>16</v>
      </c>
      <c r="B142" s="50" t="s">
        <v>268</v>
      </c>
      <c r="C142" s="50" t="s">
        <v>28</v>
      </c>
      <c r="D142" s="51" t="s">
        <v>219</v>
      </c>
      <c r="E142" s="50" t="s">
        <v>70</v>
      </c>
      <c r="F142" s="72" t="s">
        <v>285</v>
      </c>
      <c r="G142" s="50">
        <v>44.8</v>
      </c>
      <c r="H142" s="50">
        <v>44.8</v>
      </c>
      <c r="I142" s="50"/>
      <c r="J142" s="50"/>
      <c r="K142" s="50"/>
      <c r="L142" s="79" t="s">
        <v>266</v>
      </c>
      <c r="M142" s="50">
        <v>15</v>
      </c>
      <c r="N142" s="50">
        <v>0.0056</v>
      </c>
      <c r="O142" s="50">
        <v>0.0235</v>
      </c>
      <c r="P142" s="50" t="s">
        <v>267</v>
      </c>
      <c r="Q142" s="80" t="s">
        <v>70</v>
      </c>
      <c r="R142" s="50" t="s">
        <v>270</v>
      </c>
      <c r="S142" s="46" t="s">
        <v>40</v>
      </c>
    </row>
    <row r="143" s="9" customFormat="1" ht="45" customHeight="1" spans="1:19">
      <c r="A143" s="50">
        <v>17</v>
      </c>
      <c r="B143" s="50" t="s">
        <v>268</v>
      </c>
      <c r="C143" s="50" t="s">
        <v>28</v>
      </c>
      <c r="D143" s="51" t="s">
        <v>219</v>
      </c>
      <c r="E143" s="50" t="s">
        <v>78</v>
      </c>
      <c r="F143" s="72" t="s">
        <v>286</v>
      </c>
      <c r="G143" s="50">
        <v>8.32</v>
      </c>
      <c r="H143" s="50">
        <v>8.32</v>
      </c>
      <c r="I143" s="50"/>
      <c r="J143" s="50"/>
      <c r="K143" s="50"/>
      <c r="L143" s="79" t="s">
        <v>266</v>
      </c>
      <c r="M143" s="50">
        <v>5</v>
      </c>
      <c r="N143" s="50">
        <v>0.0011</v>
      </c>
      <c r="O143" s="50">
        <v>0.0046</v>
      </c>
      <c r="P143" s="50" t="s">
        <v>267</v>
      </c>
      <c r="Q143" s="80" t="s">
        <v>78</v>
      </c>
      <c r="R143" s="50" t="s">
        <v>270</v>
      </c>
      <c r="S143" s="46" t="s">
        <v>40</v>
      </c>
    </row>
    <row r="144" s="9" customFormat="1" ht="45" customHeight="1" spans="1:19">
      <c r="A144" s="50">
        <v>18</v>
      </c>
      <c r="B144" s="50" t="s">
        <v>268</v>
      </c>
      <c r="C144" s="50" t="s">
        <v>28</v>
      </c>
      <c r="D144" s="51" t="s">
        <v>219</v>
      </c>
      <c r="E144" s="50" t="s">
        <v>68</v>
      </c>
      <c r="F144" s="72" t="s">
        <v>287</v>
      </c>
      <c r="G144" s="50">
        <v>84.8</v>
      </c>
      <c r="H144" s="50">
        <v>84.8</v>
      </c>
      <c r="I144" s="50"/>
      <c r="J144" s="50"/>
      <c r="K144" s="50"/>
      <c r="L144" s="79" t="s">
        <v>266</v>
      </c>
      <c r="M144" s="50">
        <v>7</v>
      </c>
      <c r="N144" s="50">
        <v>0.0106</v>
      </c>
      <c r="O144" s="50">
        <v>0.0445</v>
      </c>
      <c r="P144" s="50" t="s">
        <v>267</v>
      </c>
      <c r="Q144" s="80" t="s">
        <v>68</v>
      </c>
      <c r="R144" s="50" t="s">
        <v>270</v>
      </c>
      <c r="S144" s="46" t="s">
        <v>40</v>
      </c>
    </row>
    <row r="145" s="9" customFormat="1" ht="59" customHeight="1" spans="1:19">
      <c r="A145" s="50">
        <v>19</v>
      </c>
      <c r="B145" s="50" t="s">
        <v>268</v>
      </c>
      <c r="C145" s="50" t="s">
        <v>28</v>
      </c>
      <c r="D145" s="51" t="s">
        <v>219</v>
      </c>
      <c r="E145" s="50" t="s">
        <v>56</v>
      </c>
      <c r="F145" s="72" t="s">
        <v>288</v>
      </c>
      <c r="G145" s="50">
        <v>89.6</v>
      </c>
      <c r="H145" s="50">
        <v>89.6</v>
      </c>
      <c r="I145" s="50"/>
      <c r="J145" s="50"/>
      <c r="K145" s="50"/>
      <c r="L145" s="79" t="s">
        <v>266</v>
      </c>
      <c r="M145" s="50">
        <v>14</v>
      </c>
      <c r="N145" s="50">
        <v>0.0112</v>
      </c>
      <c r="O145" s="50">
        <v>0.047</v>
      </c>
      <c r="P145" s="50" t="s">
        <v>267</v>
      </c>
      <c r="Q145" s="80" t="s">
        <v>56</v>
      </c>
      <c r="R145" s="50" t="s">
        <v>270</v>
      </c>
      <c r="S145" s="46" t="s">
        <v>40</v>
      </c>
    </row>
    <row r="146" s="9" customFormat="1" ht="61" customHeight="1" spans="1:19">
      <c r="A146" s="50">
        <v>20</v>
      </c>
      <c r="B146" s="50" t="s">
        <v>268</v>
      </c>
      <c r="C146" s="50" t="s">
        <v>28</v>
      </c>
      <c r="D146" s="51" t="s">
        <v>219</v>
      </c>
      <c r="E146" s="50" t="s">
        <v>60</v>
      </c>
      <c r="F146" s="72" t="s">
        <v>289</v>
      </c>
      <c r="G146" s="50">
        <v>167.76</v>
      </c>
      <c r="H146" s="50">
        <v>167.76</v>
      </c>
      <c r="I146" s="50"/>
      <c r="J146" s="50"/>
      <c r="K146" s="50"/>
      <c r="L146" s="79" t="s">
        <v>266</v>
      </c>
      <c r="M146" s="50">
        <v>14</v>
      </c>
      <c r="N146" s="50">
        <v>0.021</v>
      </c>
      <c r="O146" s="50">
        <v>0.0088</v>
      </c>
      <c r="P146" s="50" t="s">
        <v>267</v>
      </c>
      <c r="Q146" s="80" t="s">
        <v>60</v>
      </c>
      <c r="R146" s="50" t="s">
        <v>270</v>
      </c>
      <c r="S146" s="46" t="s">
        <v>40</v>
      </c>
    </row>
    <row r="147" s="8" customFormat="1" ht="45" customHeight="1" spans="1:19">
      <c r="A147" s="47" t="s">
        <v>290</v>
      </c>
      <c r="B147" s="47" t="s">
        <v>264</v>
      </c>
      <c r="C147" s="47" t="s">
        <v>28</v>
      </c>
      <c r="D147" s="47" t="s">
        <v>219</v>
      </c>
      <c r="E147" s="81" t="s">
        <v>291</v>
      </c>
      <c r="F147" s="48" t="s">
        <v>292</v>
      </c>
      <c r="G147" s="47">
        <f>SUM(G148:G167)</f>
        <v>292.1</v>
      </c>
      <c r="H147" s="49">
        <f t="shared" ref="H147:K147" si="15">SUM(H148:H167)</f>
        <v>150.6</v>
      </c>
      <c r="I147" s="47">
        <f t="shared" si="15"/>
        <v>141.5</v>
      </c>
      <c r="J147" s="47">
        <f t="shared" si="15"/>
        <v>0</v>
      </c>
      <c r="K147" s="47">
        <f t="shared" si="15"/>
        <v>0</v>
      </c>
      <c r="L147" s="57" t="s">
        <v>266</v>
      </c>
      <c r="M147" s="47">
        <f>SUM(M148:M167)</f>
        <v>115</v>
      </c>
      <c r="N147" s="47">
        <f>SUM(N148:N167)</f>
        <v>0.0619</v>
      </c>
      <c r="O147" s="47">
        <f>SUM(O148:O167)</f>
        <v>0.1524</v>
      </c>
      <c r="P147" s="36" t="s">
        <v>267</v>
      </c>
      <c r="Q147" s="68" t="s">
        <v>291</v>
      </c>
      <c r="R147" s="47"/>
      <c r="S147" s="36"/>
    </row>
    <row r="148" s="10" customFormat="1" ht="45" customHeight="1" spans="1:19">
      <c r="A148" s="82">
        <v>1</v>
      </c>
      <c r="B148" s="82" t="s">
        <v>268</v>
      </c>
      <c r="C148" s="82" t="s">
        <v>28</v>
      </c>
      <c r="D148" s="82" t="s">
        <v>219</v>
      </c>
      <c r="E148" s="82" t="s">
        <v>54</v>
      </c>
      <c r="F148" s="83" t="s">
        <v>293</v>
      </c>
      <c r="G148" s="84">
        <v>0.9</v>
      </c>
      <c r="H148" s="84">
        <v>0.9</v>
      </c>
      <c r="I148" s="84"/>
      <c r="J148" s="84"/>
      <c r="K148" s="84"/>
      <c r="L148" s="92" t="s">
        <v>266</v>
      </c>
      <c r="M148" s="84">
        <v>2</v>
      </c>
      <c r="N148" s="84">
        <v>0.0002</v>
      </c>
      <c r="O148" s="82">
        <v>0.0008</v>
      </c>
      <c r="P148" s="89" t="s">
        <v>267</v>
      </c>
      <c r="Q148" s="95" t="s">
        <v>54</v>
      </c>
      <c r="R148" s="89" t="s">
        <v>270</v>
      </c>
      <c r="S148" s="46" t="s">
        <v>40</v>
      </c>
    </row>
    <row r="149" s="10" customFormat="1" ht="45" customHeight="1" spans="1:19">
      <c r="A149" s="82">
        <v>2</v>
      </c>
      <c r="B149" s="82" t="s">
        <v>268</v>
      </c>
      <c r="C149" s="82" t="s">
        <v>28</v>
      </c>
      <c r="D149" s="82" t="s">
        <v>219</v>
      </c>
      <c r="E149" s="82" t="s">
        <v>43</v>
      </c>
      <c r="F149" s="85" t="s">
        <v>294</v>
      </c>
      <c r="G149" s="82">
        <v>15.5</v>
      </c>
      <c r="H149" s="82">
        <v>15.5</v>
      </c>
      <c r="I149" s="82"/>
      <c r="J149" s="82"/>
      <c r="K149" s="82"/>
      <c r="L149" s="92" t="s">
        <v>266</v>
      </c>
      <c r="M149" s="82">
        <v>11</v>
      </c>
      <c r="N149" s="82">
        <v>0.0045</v>
      </c>
      <c r="O149" s="82">
        <v>0.0189</v>
      </c>
      <c r="P149" s="89" t="s">
        <v>267</v>
      </c>
      <c r="Q149" s="95" t="s">
        <v>43</v>
      </c>
      <c r="R149" s="89" t="s">
        <v>270</v>
      </c>
      <c r="S149" s="46" t="s">
        <v>40</v>
      </c>
    </row>
    <row r="150" s="10" customFormat="1" ht="45" customHeight="1" spans="1:19">
      <c r="A150" s="82">
        <v>3</v>
      </c>
      <c r="B150" s="82" t="s">
        <v>268</v>
      </c>
      <c r="C150" s="82" t="s">
        <v>28</v>
      </c>
      <c r="D150" s="82" t="s">
        <v>219</v>
      </c>
      <c r="E150" s="82" t="s">
        <v>45</v>
      </c>
      <c r="F150" s="85" t="s">
        <v>295</v>
      </c>
      <c r="G150" s="82">
        <v>1.9</v>
      </c>
      <c r="H150" s="82">
        <v>1.9</v>
      </c>
      <c r="I150" s="82"/>
      <c r="J150" s="82"/>
      <c r="K150" s="82"/>
      <c r="L150" s="92" t="s">
        <v>266</v>
      </c>
      <c r="M150" s="82">
        <v>3</v>
      </c>
      <c r="N150" s="82">
        <v>0.0004</v>
      </c>
      <c r="O150" s="82">
        <v>0.0016</v>
      </c>
      <c r="P150" s="89" t="s">
        <v>267</v>
      </c>
      <c r="Q150" s="95" t="s">
        <v>45</v>
      </c>
      <c r="R150" s="89" t="s">
        <v>270</v>
      </c>
      <c r="S150" s="46" t="s">
        <v>40</v>
      </c>
    </row>
    <row r="151" s="10" customFormat="1" ht="45" customHeight="1" spans="1:19">
      <c r="A151" s="82">
        <v>4</v>
      </c>
      <c r="B151" s="82" t="s">
        <v>268</v>
      </c>
      <c r="C151" s="82" t="s">
        <v>28</v>
      </c>
      <c r="D151" s="82" t="s">
        <v>219</v>
      </c>
      <c r="E151" s="82" t="s">
        <v>58</v>
      </c>
      <c r="F151" s="85" t="s">
        <v>296</v>
      </c>
      <c r="G151" s="82">
        <v>5.05</v>
      </c>
      <c r="H151" s="82">
        <v>5.05</v>
      </c>
      <c r="I151" s="82"/>
      <c r="J151" s="82"/>
      <c r="K151" s="82"/>
      <c r="L151" s="92" t="s">
        <v>266</v>
      </c>
      <c r="M151" s="82">
        <v>4</v>
      </c>
      <c r="N151" s="82">
        <v>0.0011</v>
      </c>
      <c r="O151" s="82">
        <v>0.0048</v>
      </c>
      <c r="P151" s="89" t="s">
        <v>267</v>
      </c>
      <c r="Q151" s="95" t="s">
        <v>58</v>
      </c>
      <c r="R151" s="89" t="s">
        <v>270</v>
      </c>
      <c r="S151" s="46" t="s">
        <v>40</v>
      </c>
    </row>
    <row r="152" s="10" customFormat="1" ht="45" customHeight="1" spans="1:19">
      <c r="A152" s="82">
        <v>5</v>
      </c>
      <c r="B152" s="82" t="s">
        <v>268</v>
      </c>
      <c r="C152" s="82" t="s">
        <v>28</v>
      </c>
      <c r="D152" s="82" t="s">
        <v>219</v>
      </c>
      <c r="E152" s="82" t="s">
        <v>74</v>
      </c>
      <c r="F152" s="85" t="s">
        <v>297</v>
      </c>
      <c r="G152" s="82">
        <v>1.4</v>
      </c>
      <c r="H152" s="82">
        <v>1.4</v>
      </c>
      <c r="I152" s="82"/>
      <c r="J152" s="82"/>
      <c r="K152" s="82"/>
      <c r="L152" s="92" t="s">
        <v>266</v>
      </c>
      <c r="M152" s="93">
        <v>3</v>
      </c>
      <c r="N152" s="82">
        <v>0.0003</v>
      </c>
      <c r="O152" s="82">
        <v>0.0014</v>
      </c>
      <c r="P152" s="89" t="s">
        <v>267</v>
      </c>
      <c r="Q152" s="95" t="s">
        <v>74</v>
      </c>
      <c r="R152" s="89" t="s">
        <v>270</v>
      </c>
      <c r="S152" s="46" t="s">
        <v>40</v>
      </c>
    </row>
    <row r="153" s="10" customFormat="1" ht="45" customHeight="1" spans="1:19">
      <c r="A153" s="82">
        <v>6</v>
      </c>
      <c r="B153" s="82" t="s">
        <v>268</v>
      </c>
      <c r="C153" s="82" t="s">
        <v>28</v>
      </c>
      <c r="D153" s="82" t="s">
        <v>219</v>
      </c>
      <c r="E153" s="82" t="s">
        <v>68</v>
      </c>
      <c r="F153" s="85" t="s">
        <v>298</v>
      </c>
      <c r="G153" s="82">
        <v>54.95</v>
      </c>
      <c r="H153" s="82">
        <v>54.95</v>
      </c>
      <c r="I153" s="82"/>
      <c r="J153" s="82"/>
      <c r="K153" s="82"/>
      <c r="L153" s="92" t="s">
        <v>266</v>
      </c>
      <c r="M153" s="82">
        <v>9</v>
      </c>
      <c r="N153" s="82">
        <v>0.0115</v>
      </c>
      <c r="O153" s="82">
        <v>0.0482</v>
      </c>
      <c r="P153" s="89" t="s">
        <v>267</v>
      </c>
      <c r="Q153" s="95" t="s">
        <v>68</v>
      </c>
      <c r="R153" s="89" t="s">
        <v>270</v>
      </c>
      <c r="S153" s="46" t="s">
        <v>40</v>
      </c>
    </row>
    <row r="154" s="10" customFormat="1" ht="45" customHeight="1" spans="1:19">
      <c r="A154" s="82">
        <v>7</v>
      </c>
      <c r="B154" s="82" t="s">
        <v>268</v>
      </c>
      <c r="C154" s="82" t="s">
        <v>28</v>
      </c>
      <c r="D154" s="82" t="s">
        <v>219</v>
      </c>
      <c r="E154" s="86" t="s">
        <v>41</v>
      </c>
      <c r="F154" s="87" t="s">
        <v>299</v>
      </c>
      <c r="G154" s="86">
        <v>5.55</v>
      </c>
      <c r="H154" s="86">
        <v>5.55</v>
      </c>
      <c r="I154" s="86"/>
      <c r="J154" s="86"/>
      <c r="K154" s="86"/>
      <c r="L154" s="92" t="s">
        <v>266</v>
      </c>
      <c r="M154" s="86">
        <v>2</v>
      </c>
      <c r="N154" s="86">
        <v>0.0012</v>
      </c>
      <c r="O154" s="82">
        <v>0.005</v>
      </c>
      <c r="P154" s="89" t="s">
        <v>267</v>
      </c>
      <c r="Q154" s="95" t="s">
        <v>41</v>
      </c>
      <c r="R154" s="89" t="s">
        <v>270</v>
      </c>
      <c r="S154" s="46" t="s">
        <v>40</v>
      </c>
    </row>
    <row r="155" s="10" customFormat="1" ht="45" customHeight="1" spans="1:19">
      <c r="A155" s="82">
        <v>8</v>
      </c>
      <c r="B155" s="82" t="s">
        <v>268</v>
      </c>
      <c r="C155" s="82" t="s">
        <v>28</v>
      </c>
      <c r="D155" s="82" t="s">
        <v>219</v>
      </c>
      <c r="E155" s="82" t="s">
        <v>50</v>
      </c>
      <c r="F155" s="85" t="s">
        <v>300</v>
      </c>
      <c r="G155" s="82">
        <v>13.5</v>
      </c>
      <c r="H155" s="82">
        <v>13.5</v>
      </c>
      <c r="I155" s="82"/>
      <c r="J155" s="82"/>
      <c r="K155" s="82"/>
      <c r="L155" s="92" t="s">
        <v>266</v>
      </c>
      <c r="M155" s="82">
        <v>7</v>
      </c>
      <c r="N155" s="82">
        <v>0.0027</v>
      </c>
      <c r="O155" s="82">
        <v>0.0112</v>
      </c>
      <c r="P155" s="89" t="s">
        <v>267</v>
      </c>
      <c r="Q155" s="95" t="s">
        <v>50</v>
      </c>
      <c r="R155" s="89" t="s">
        <v>270</v>
      </c>
      <c r="S155" s="46" t="s">
        <v>40</v>
      </c>
    </row>
    <row r="156" s="10" customFormat="1" ht="45" customHeight="1" spans="1:19">
      <c r="A156" s="82">
        <v>9</v>
      </c>
      <c r="B156" s="82" t="s">
        <v>268</v>
      </c>
      <c r="C156" s="82" t="s">
        <v>28</v>
      </c>
      <c r="D156" s="82" t="s">
        <v>219</v>
      </c>
      <c r="E156" s="82" t="s">
        <v>76</v>
      </c>
      <c r="F156" s="85" t="s">
        <v>301</v>
      </c>
      <c r="G156" s="88">
        <v>1.9</v>
      </c>
      <c r="H156" s="88">
        <v>1.9</v>
      </c>
      <c r="I156" s="88"/>
      <c r="J156" s="88"/>
      <c r="K156" s="88"/>
      <c r="L156" s="92" t="s">
        <v>266</v>
      </c>
      <c r="M156" s="82">
        <v>2</v>
      </c>
      <c r="N156" s="82">
        <v>0.0004</v>
      </c>
      <c r="O156" s="82">
        <v>0.0016</v>
      </c>
      <c r="P156" s="89" t="s">
        <v>267</v>
      </c>
      <c r="Q156" s="95" t="s">
        <v>76</v>
      </c>
      <c r="R156" s="89" t="s">
        <v>270</v>
      </c>
      <c r="S156" s="46" t="s">
        <v>40</v>
      </c>
    </row>
    <row r="157" s="10" customFormat="1" ht="45" customHeight="1" spans="1:19">
      <c r="A157" s="82">
        <v>10</v>
      </c>
      <c r="B157" s="82" t="s">
        <v>268</v>
      </c>
      <c r="C157" s="82" t="s">
        <v>28</v>
      </c>
      <c r="D157" s="82" t="s">
        <v>219</v>
      </c>
      <c r="E157" s="82" t="s">
        <v>70</v>
      </c>
      <c r="F157" s="85" t="s">
        <v>302</v>
      </c>
      <c r="G157" s="82">
        <v>3</v>
      </c>
      <c r="H157" s="82">
        <v>3</v>
      </c>
      <c r="I157" s="82"/>
      <c r="J157" s="82"/>
      <c r="K157" s="82"/>
      <c r="L157" s="92" t="s">
        <v>266</v>
      </c>
      <c r="M157" s="82">
        <v>4</v>
      </c>
      <c r="N157" s="82">
        <v>0.0006</v>
      </c>
      <c r="O157" s="82">
        <v>0.0027</v>
      </c>
      <c r="P157" s="89" t="s">
        <v>267</v>
      </c>
      <c r="Q157" s="95" t="s">
        <v>70</v>
      </c>
      <c r="R157" s="89" t="s">
        <v>270</v>
      </c>
      <c r="S157" s="46" t="s">
        <v>40</v>
      </c>
    </row>
    <row r="158" s="10" customFormat="1" ht="45" customHeight="1" spans="1:19">
      <c r="A158" s="82">
        <v>11</v>
      </c>
      <c r="B158" s="82" t="s">
        <v>268</v>
      </c>
      <c r="C158" s="82" t="s">
        <v>28</v>
      </c>
      <c r="D158" s="82" t="s">
        <v>219</v>
      </c>
      <c r="E158" s="82" t="s">
        <v>62</v>
      </c>
      <c r="F158" s="85" t="s">
        <v>303</v>
      </c>
      <c r="G158" s="82">
        <v>4</v>
      </c>
      <c r="H158" s="82">
        <v>4</v>
      </c>
      <c r="I158" s="82"/>
      <c r="J158" s="82"/>
      <c r="K158" s="82"/>
      <c r="L158" s="92" t="s">
        <v>266</v>
      </c>
      <c r="M158" s="82">
        <v>4</v>
      </c>
      <c r="N158" s="82">
        <v>0.0008</v>
      </c>
      <c r="O158" s="82">
        <v>0.0032</v>
      </c>
      <c r="P158" s="89" t="s">
        <v>267</v>
      </c>
      <c r="Q158" s="95" t="s">
        <v>62</v>
      </c>
      <c r="R158" s="89" t="s">
        <v>270</v>
      </c>
      <c r="S158" s="46" t="s">
        <v>40</v>
      </c>
    </row>
    <row r="159" s="10" customFormat="1" ht="45" customHeight="1" spans="1:19">
      <c r="A159" s="82">
        <v>12</v>
      </c>
      <c r="B159" s="82" t="s">
        <v>268</v>
      </c>
      <c r="C159" s="82" t="s">
        <v>28</v>
      </c>
      <c r="D159" s="82" t="s">
        <v>219</v>
      </c>
      <c r="E159" s="82" t="s">
        <v>47</v>
      </c>
      <c r="F159" s="85" t="s">
        <v>304</v>
      </c>
      <c r="G159" s="82">
        <v>1.5</v>
      </c>
      <c r="H159" s="82">
        <v>1.5</v>
      </c>
      <c r="I159" s="82"/>
      <c r="J159" s="82"/>
      <c r="K159" s="82"/>
      <c r="L159" s="92" t="s">
        <v>266</v>
      </c>
      <c r="M159" s="82">
        <v>2</v>
      </c>
      <c r="N159" s="82">
        <v>0.0003</v>
      </c>
      <c r="O159" s="82">
        <v>0.0014</v>
      </c>
      <c r="P159" s="89" t="s">
        <v>267</v>
      </c>
      <c r="Q159" s="95" t="s">
        <v>47</v>
      </c>
      <c r="R159" s="89" t="s">
        <v>270</v>
      </c>
      <c r="S159" s="46" t="s">
        <v>40</v>
      </c>
    </row>
    <row r="160" s="10" customFormat="1" ht="45" customHeight="1" spans="1:19">
      <c r="A160" s="82">
        <v>13</v>
      </c>
      <c r="B160" s="82" t="s">
        <v>268</v>
      </c>
      <c r="C160" s="82" t="s">
        <v>28</v>
      </c>
      <c r="D160" s="82" t="s">
        <v>219</v>
      </c>
      <c r="E160" s="89" t="s">
        <v>72</v>
      </c>
      <c r="F160" s="90" t="s">
        <v>305</v>
      </c>
      <c r="G160" s="89">
        <v>9.8</v>
      </c>
      <c r="H160" s="89">
        <v>9.8</v>
      </c>
      <c r="I160" s="89"/>
      <c r="J160" s="82"/>
      <c r="K160" s="82"/>
      <c r="L160" s="92" t="s">
        <v>266</v>
      </c>
      <c r="M160" s="89">
        <v>4</v>
      </c>
      <c r="N160" s="89">
        <v>0.0032</v>
      </c>
      <c r="O160" s="89">
        <v>0.0134</v>
      </c>
      <c r="P160" s="89" t="s">
        <v>267</v>
      </c>
      <c r="Q160" s="95" t="s">
        <v>72</v>
      </c>
      <c r="R160" s="89" t="s">
        <v>270</v>
      </c>
      <c r="S160" s="46" t="s">
        <v>40</v>
      </c>
    </row>
    <row r="161" s="10" customFormat="1" ht="45" customHeight="1" spans="1:19">
      <c r="A161" s="82">
        <v>14</v>
      </c>
      <c r="B161" s="82" t="s">
        <v>268</v>
      </c>
      <c r="C161" s="89" t="s">
        <v>28</v>
      </c>
      <c r="D161" s="82" t="s">
        <v>219</v>
      </c>
      <c r="E161" s="89" t="s">
        <v>74</v>
      </c>
      <c r="F161" s="90" t="s">
        <v>306</v>
      </c>
      <c r="G161" s="89">
        <f>213*0.05</f>
        <v>10.65</v>
      </c>
      <c r="H161" s="89">
        <f>213*0.05</f>
        <v>10.65</v>
      </c>
      <c r="I161" s="89"/>
      <c r="J161" s="89"/>
      <c r="K161" s="89"/>
      <c r="L161" s="92" t="s">
        <v>266</v>
      </c>
      <c r="M161" s="89">
        <v>6</v>
      </c>
      <c r="N161" s="89">
        <v>0.0022</v>
      </c>
      <c r="O161" s="89">
        <v>0.0092</v>
      </c>
      <c r="P161" s="89" t="s">
        <v>267</v>
      </c>
      <c r="Q161" s="96" t="s">
        <v>74</v>
      </c>
      <c r="R161" s="89" t="s">
        <v>270</v>
      </c>
      <c r="S161" s="46" t="s">
        <v>40</v>
      </c>
    </row>
    <row r="162" s="10" customFormat="1" ht="45" customHeight="1" spans="1:19">
      <c r="A162" s="82">
        <v>15</v>
      </c>
      <c r="B162" s="82" t="s">
        <v>268</v>
      </c>
      <c r="C162" s="82" t="s">
        <v>28</v>
      </c>
      <c r="D162" s="82" t="s">
        <v>219</v>
      </c>
      <c r="E162" s="89" t="s">
        <v>47</v>
      </c>
      <c r="F162" s="90" t="s">
        <v>307</v>
      </c>
      <c r="G162" s="89">
        <f>130*0.05</f>
        <v>6.5</v>
      </c>
      <c r="H162" s="89">
        <f>130*0.05</f>
        <v>6.5</v>
      </c>
      <c r="I162" s="89"/>
      <c r="J162" s="82"/>
      <c r="K162" s="82"/>
      <c r="L162" s="92" t="s">
        <v>266</v>
      </c>
      <c r="M162" s="89">
        <v>6</v>
      </c>
      <c r="N162" s="89">
        <v>0.0013</v>
      </c>
      <c r="O162" s="89">
        <v>0.0054</v>
      </c>
      <c r="P162" s="89" t="s">
        <v>267</v>
      </c>
      <c r="Q162" s="95" t="s">
        <v>47</v>
      </c>
      <c r="R162" s="89" t="s">
        <v>270</v>
      </c>
      <c r="S162" s="46" t="s">
        <v>40</v>
      </c>
    </row>
    <row r="163" s="10" customFormat="1" ht="45" customHeight="1" spans="1:19">
      <c r="A163" s="82">
        <v>16</v>
      </c>
      <c r="B163" s="82" t="s">
        <v>268</v>
      </c>
      <c r="C163" s="82" t="s">
        <v>28</v>
      </c>
      <c r="D163" s="82" t="s">
        <v>219</v>
      </c>
      <c r="E163" s="89" t="s">
        <v>64</v>
      </c>
      <c r="F163" s="90" t="s">
        <v>308</v>
      </c>
      <c r="G163" s="89">
        <f>2*0.5</f>
        <v>1</v>
      </c>
      <c r="H163" s="89">
        <f>2*0.5</f>
        <v>1</v>
      </c>
      <c r="I163" s="89"/>
      <c r="J163" s="82"/>
      <c r="K163" s="82"/>
      <c r="L163" s="92" t="s">
        <v>266</v>
      </c>
      <c r="M163" s="89">
        <v>2</v>
      </c>
      <c r="N163" s="89">
        <v>0.0002</v>
      </c>
      <c r="O163" s="89">
        <v>0.0008</v>
      </c>
      <c r="P163" s="89" t="s">
        <v>267</v>
      </c>
      <c r="Q163" s="95" t="s">
        <v>64</v>
      </c>
      <c r="R163" s="89" t="s">
        <v>270</v>
      </c>
      <c r="S163" s="46" t="s">
        <v>40</v>
      </c>
    </row>
    <row r="164" s="10" customFormat="1" ht="45" customHeight="1" spans="1:19">
      <c r="A164" s="82">
        <v>17</v>
      </c>
      <c r="B164" s="82" t="s">
        <v>268</v>
      </c>
      <c r="C164" s="82" t="s">
        <v>28</v>
      </c>
      <c r="D164" s="82" t="s">
        <v>219</v>
      </c>
      <c r="E164" s="89" t="s">
        <v>68</v>
      </c>
      <c r="F164" s="90" t="s">
        <v>309</v>
      </c>
      <c r="G164" s="89">
        <f>17*0.5</f>
        <v>8.5</v>
      </c>
      <c r="H164" s="89">
        <f>17*0.5</f>
        <v>8.5</v>
      </c>
      <c r="I164" s="89"/>
      <c r="J164" s="82"/>
      <c r="K164" s="82"/>
      <c r="L164" s="92" t="s">
        <v>266</v>
      </c>
      <c r="M164" s="89">
        <v>7</v>
      </c>
      <c r="N164" s="89">
        <v>0.0017</v>
      </c>
      <c r="O164" s="89">
        <v>0.0071</v>
      </c>
      <c r="P164" s="89" t="s">
        <v>267</v>
      </c>
      <c r="Q164" s="95" t="s">
        <v>68</v>
      </c>
      <c r="R164" s="89" t="s">
        <v>270</v>
      </c>
      <c r="S164" s="46" t="s">
        <v>40</v>
      </c>
    </row>
    <row r="165" s="10" customFormat="1" ht="45" customHeight="1" spans="1:19">
      <c r="A165" s="82">
        <v>18</v>
      </c>
      <c r="B165" s="82" t="s">
        <v>268</v>
      </c>
      <c r="C165" s="82" t="s">
        <v>28</v>
      </c>
      <c r="D165" s="82" t="s">
        <v>219</v>
      </c>
      <c r="E165" s="89" t="s">
        <v>56</v>
      </c>
      <c r="F165" s="90" t="s">
        <v>310</v>
      </c>
      <c r="G165" s="89">
        <f>10*0.5</f>
        <v>5</v>
      </c>
      <c r="H165" s="89">
        <f>10*0.5</f>
        <v>5</v>
      </c>
      <c r="I165" s="89"/>
      <c r="J165" s="82"/>
      <c r="K165" s="82"/>
      <c r="L165" s="92" t="s">
        <v>266</v>
      </c>
      <c r="M165" s="89">
        <v>14</v>
      </c>
      <c r="N165" s="94">
        <v>0.001</v>
      </c>
      <c r="O165" s="89">
        <v>0.0042</v>
      </c>
      <c r="P165" s="89" t="s">
        <v>267</v>
      </c>
      <c r="Q165" s="95" t="s">
        <v>56</v>
      </c>
      <c r="R165" s="89" t="s">
        <v>270</v>
      </c>
      <c r="S165" s="46" t="s">
        <v>40</v>
      </c>
    </row>
    <row r="166" s="10" customFormat="1" ht="45" customHeight="1" spans="1:19">
      <c r="A166" s="82">
        <v>19</v>
      </c>
      <c r="B166" s="82" t="s">
        <v>268</v>
      </c>
      <c r="C166" s="89" t="s">
        <v>28</v>
      </c>
      <c r="D166" s="82" t="s">
        <v>219</v>
      </c>
      <c r="E166" s="89" t="s">
        <v>56</v>
      </c>
      <c r="F166" s="90" t="s">
        <v>311</v>
      </c>
      <c r="G166" s="89">
        <v>90</v>
      </c>
      <c r="H166" s="89"/>
      <c r="I166" s="89">
        <v>90</v>
      </c>
      <c r="J166" s="89"/>
      <c r="K166" s="89"/>
      <c r="L166" s="92" t="s">
        <v>266</v>
      </c>
      <c r="M166" s="89">
        <v>16</v>
      </c>
      <c r="N166" s="89">
        <v>0.018</v>
      </c>
      <c r="O166" s="89">
        <v>0.0075</v>
      </c>
      <c r="P166" s="89" t="s">
        <v>267</v>
      </c>
      <c r="Q166" s="96" t="s">
        <v>38</v>
      </c>
      <c r="R166" s="89" t="s">
        <v>312</v>
      </c>
      <c r="S166" s="89" t="s">
        <v>313</v>
      </c>
    </row>
    <row r="167" s="10" customFormat="1" ht="45" customHeight="1" spans="1:19">
      <c r="A167" s="82">
        <v>20</v>
      </c>
      <c r="B167" s="82" t="s">
        <v>268</v>
      </c>
      <c r="C167" s="89" t="s">
        <v>28</v>
      </c>
      <c r="D167" s="82" t="s">
        <v>219</v>
      </c>
      <c r="E167" s="89" t="s">
        <v>58</v>
      </c>
      <c r="F167" s="90" t="s">
        <v>314</v>
      </c>
      <c r="G167" s="89">
        <v>51.5</v>
      </c>
      <c r="H167" s="89"/>
      <c r="I167" s="89">
        <v>51.5</v>
      </c>
      <c r="J167" s="89"/>
      <c r="K167" s="89"/>
      <c r="L167" s="92" t="s">
        <v>266</v>
      </c>
      <c r="M167" s="89">
        <v>7</v>
      </c>
      <c r="N167" s="89">
        <v>0.0103</v>
      </c>
      <c r="O167" s="89">
        <v>0.004</v>
      </c>
      <c r="P167" s="89" t="s">
        <v>267</v>
      </c>
      <c r="Q167" s="96" t="s">
        <v>38</v>
      </c>
      <c r="R167" s="89" t="s">
        <v>312</v>
      </c>
      <c r="S167" s="89" t="s">
        <v>313</v>
      </c>
    </row>
    <row r="168" s="8" customFormat="1" ht="45" customHeight="1" spans="1:19">
      <c r="A168" s="47" t="s">
        <v>315</v>
      </c>
      <c r="B168" s="47" t="s">
        <v>316</v>
      </c>
      <c r="C168" s="47" t="s">
        <v>28</v>
      </c>
      <c r="D168" s="47" t="s">
        <v>219</v>
      </c>
      <c r="E168" s="47" t="s">
        <v>317</v>
      </c>
      <c r="F168" s="48" t="s">
        <v>318</v>
      </c>
      <c r="G168" s="47">
        <f>SUM(G169:G194)</f>
        <v>500</v>
      </c>
      <c r="H168" s="49">
        <f t="shared" ref="H168:K168" si="16">SUM(H169:H194)</f>
        <v>500</v>
      </c>
      <c r="I168" s="47">
        <f t="shared" si="16"/>
        <v>0</v>
      </c>
      <c r="J168" s="47">
        <f t="shared" si="16"/>
        <v>0</v>
      </c>
      <c r="K168" s="47">
        <f t="shared" si="16"/>
        <v>0</v>
      </c>
      <c r="L168" s="57" t="s">
        <v>319</v>
      </c>
      <c r="M168" s="47">
        <f t="shared" ref="M168:O168" si="17">SUM(M169:M194)</f>
        <v>26</v>
      </c>
      <c r="N168" s="47">
        <f t="shared" si="17"/>
        <v>0.1667</v>
      </c>
      <c r="O168" s="47">
        <f t="shared" si="17"/>
        <v>0.6971</v>
      </c>
      <c r="P168" s="65" t="s">
        <v>267</v>
      </c>
      <c r="Q168" s="47" t="s">
        <v>317</v>
      </c>
      <c r="R168" s="36"/>
      <c r="S168" s="36"/>
    </row>
    <row r="169" s="9" customFormat="1" ht="45" customHeight="1" spans="1:19">
      <c r="A169" s="50">
        <v>1</v>
      </c>
      <c r="B169" s="51" t="s">
        <v>320</v>
      </c>
      <c r="C169" s="51" t="s">
        <v>28</v>
      </c>
      <c r="D169" s="51" t="s">
        <v>219</v>
      </c>
      <c r="E169" s="50" t="s">
        <v>321</v>
      </c>
      <c r="F169" s="72" t="s">
        <v>322</v>
      </c>
      <c r="G169" s="50">
        <v>18.6</v>
      </c>
      <c r="H169" s="50">
        <v>18.6</v>
      </c>
      <c r="I169" s="50"/>
      <c r="J169" s="51"/>
      <c r="K169" s="51"/>
      <c r="L169" s="79" t="s">
        <v>319</v>
      </c>
      <c r="M169" s="50">
        <v>1</v>
      </c>
      <c r="N169" s="50">
        <v>0.0062</v>
      </c>
      <c r="O169" s="50">
        <v>0.026</v>
      </c>
      <c r="P169" s="50" t="s">
        <v>267</v>
      </c>
      <c r="Q169" s="50" t="s">
        <v>321</v>
      </c>
      <c r="R169" s="50" t="s">
        <v>270</v>
      </c>
      <c r="S169" s="46" t="s">
        <v>40</v>
      </c>
    </row>
    <row r="170" s="9" customFormat="1" ht="45" customHeight="1" spans="1:19">
      <c r="A170" s="50">
        <v>2</v>
      </c>
      <c r="B170" s="50" t="s">
        <v>320</v>
      </c>
      <c r="C170" s="50" t="s">
        <v>28</v>
      </c>
      <c r="D170" s="51" t="s">
        <v>219</v>
      </c>
      <c r="E170" s="50" t="s">
        <v>323</v>
      </c>
      <c r="F170" s="72" t="s">
        <v>324</v>
      </c>
      <c r="G170" s="50">
        <v>19.5</v>
      </c>
      <c r="H170" s="50">
        <v>19.5</v>
      </c>
      <c r="I170" s="50"/>
      <c r="J170" s="50"/>
      <c r="K170" s="50"/>
      <c r="L170" s="79" t="s">
        <v>325</v>
      </c>
      <c r="M170" s="50">
        <v>1</v>
      </c>
      <c r="N170" s="50">
        <v>0.0065</v>
      </c>
      <c r="O170" s="50">
        <v>0.0273</v>
      </c>
      <c r="P170" s="50" t="s">
        <v>267</v>
      </c>
      <c r="Q170" s="50" t="s">
        <v>323</v>
      </c>
      <c r="R170" s="50" t="s">
        <v>270</v>
      </c>
      <c r="S170" s="46" t="s">
        <v>40</v>
      </c>
    </row>
    <row r="171" s="9" customFormat="1" ht="45" customHeight="1" spans="1:19">
      <c r="A171" s="50">
        <v>3</v>
      </c>
      <c r="B171" s="50" t="s">
        <v>320</v>
      </c>
      <c r="C171" s="50" t="s">
        <v>28</v>
      </c>
      <c r="D171" s="51" t="s">
        <v>219</v>
      </c>
      <c r="E171" s="50" t="s">
        <v>326</v>
      </c>
      <c r="F171" s="72" t="s">
        <v>327</v>
      </c>
      <c r="G171" s="50">
        <v>21.6</v>
      </c>
      <c r="H171" s="50">
        <v>21.6</v>
      </c>
      <c r="I171" s="50"/>
      <c r="J171" s="50"/>
      <c r="K171" s="50"/>
      <c r="L171" s="79" t="s">
        <v>328</v>
      </c>
      <c r="M171" s="50">
        <v>1</v>
      </c>
      <c r="N171" s="50">
        <v>0.0072</v>
      </c>
      <c r="O171" s="50">
        <v>0.0302</v>
      </c>
      <c r="P171" s="50" t="s">
        <v>267</v>
      </c>
      <c r="Q171" s="50" t="s">
        <v>326</v>
      </c>
      <c r="R171" s="50" t="s">
        <v>270</v>
      </c>
      <c r="S171" s="46" t="s">
        <v>40</v>
      </c>
    </row>
    <row r="172" s="9" customFormat="1" ht="45" customHeight="1" spans="1:19">
      <c r="A172" s="50">
        <v>4</v>
      </c>
      <c r="B172" s="50" t="s">
        <v>320</v>
      </c>
      <c r="C172" s="50" t="s">
        <v>28</v>
      </c>
      <c r="D172" s="51" t="s">
        <v>219</v>
      </c>
      <c r="E172" s="50" t="s">
        <v>329</v>
      </c>
      <c r="F172" s="72" t="s">
        <v>330</v>
      </c>
      <c r="G172" s="50">
        <v>23.6</v>
      </c>
      <c r="H172" s="50">
        <v>23.6</v>
      </c>
      <c r="I172" s="50"/>
      <c r="J172" s="50"/>
      <c r="K172" s="50"/>
      <c r="L172" s="79" t="s">
        <v>331</v>
      </c>
      <c r="M172" s="50">
        <v>1</v>
      </c>
      <c r="N172" s="50">
        <v>0.0079</v>
      </c>
      <c r="O172" s="50">
        <v>0.033</v>
      </c>
      <c r="P172" s="50" t="s">
        <v>267</v>
      </c>
      <c r="Q172" s="50" t="s">
        <v>329</v>
      </c>
      <c r="R172" s="50" t="s">
        <v>270</v>
      </c>
      <c r="S172" s="46" t="s">
        <v>40</v>
      </c>
    </row>
    <row r="173" s="9" customFormat="1" ht="45" customHeight="1" spans="1:19">
      <c r="A173" s="50">
        <v>5</v>
      </c>
      <c r="B173" s="50" t="s">
        <v>320</v>
      </c>
      <c r="C173" s="50" t="s">
        <v>28</v>
      </c>
      <c r="D173" s="51" t="s">
        <v>219</v>
      </c>
      <c r="E173" s="50" t="s">
        <v>332</v>
      </c>
      <c r="F173" s="72" t="s">
        <v>333</v>
      </c>
      <c r="G173" s="50">
        <v>25.5</v>
      </c>
      <c r="H173" s="50">
        <v>25.5</v>
      </c>
      <c r="I173" s="50"/>
      <c r="J173" s="50"/>
      <c r="K173" s="50"/>
      <c r="L173" s="79" t="s">
        <v>334</v>
      </c>
      <c r="M173" s="50">
        <v>1</v>
      </c>
      <c r="N173" s="50">
        <v>0.0085</v>
      </c>
      <c r="O173" s="50">
        <v>0.0357</v>
      </c>
      <c r="P173" s="50" t="s">
        <v>267</v>
      </c>
      <c r="Q173" s="50" t="s">
        <v>332</v>
      </c>
      <c r="R173" s="50" t="s">
        <v>270</v>
      </c>
      <c r="S173" s="46" t="s">
        <v>40</v>
      </c>
    </row>
    <row r="174" s="9" customFormat="1" ht="45" customHeight="1" spans="1:19">
      <c r="A174" s="50">
        <v>6</v>
      </c>
      <c r="B174" s="50" t="s">
        <v>320</v>
      </c>
      <c r="C174" s="50" t="s">
        <v>28</v>
      </c>
      <c r="D174" s="51" t="s">
        <v>219</v>
      </c>
      <c r="E174" s="50" t="s">
        <v>335</v>
      </c>
      <c r="F174" s="72" t="s">
        <v>336</v>
      </c>
      <c r="G174" s="50">
        <v>23.4</v>
      </c>
      <c r="H174" s="50">
        <v>23.4</v>
      </c>
      <c r="I174" s="50"/>
      <c r="J174" s="50"/>
      <c r="K174" s="50"/>
      <c r="L174" s="79" t="s">
        <v>337</v>
      </c>
      <c r="M174" s="50">
        <v>1</v>
      </c>
      <c r="N174" s="50">
        <v>0.0078</v>
      </c>
      <c r="O174" s="50">
        <v>0.0327</v>
      </c>
      <c r="P174" s="50" t="s">
        <v>267</v>
      </c>
      <c r="Q174" s="50" t="s">
        <v>335</v>
      </c>
      <c r="R174" s="50" t="s">
        <v>270</v>
      </c>
      <c r="S174" s="46" t="s">
        <v>40</v>
      </c>
    </row>
    <row r="175" s="9" customFormat="1" ht="45" customHeight="1" spans="1:19">
      <c r="A175" s="50">
        <v>7</v>
      </c>
      <c r="B175" s="50" t="s">
        <v>320</v>
      </c>
      <c r="C175" s="50" t="s">
        <v>28</v>
      </c>
      <c r="D175" s="51" t="s">
        <v>219</v>
      </c>
      <c r="E175" s="50" t="s">
        <v>338</v>
      </c>
      <c r="F175" s="72" t="s">
        <v>339</v>
      </c>
      <c r="G175" s="50">
        <v>16.8</v>
      </c>
      <c r="H175" s="50">
        <v>16.8</v>
      </c>
      <c r="I175" s="50"/>
      <c r="J175" s="50"/>
      <c r="K175" s="50"/>
      <c r="L175" s="79" t="s">
        <v>340</v>
      </c>
      <c r="M175" s="50">
        <v>1</v>
      </c>
      <c r="N175" s="50">
        <v>0.0056</v>
      </c>
      <c r="O175" s="50">
        <v>0.0235</v>
      </c>
      <c r="P175" s="50" t="s">
        <v>267</v>
      </c>
      <c r="Q175" s="50" t="s">
        <v>338</v>
      </c>
      <c r="R175" s="50" t="s">
        <v>270</v>
      </c>
      <c r="S175" s="46" t="s">
        <v>40</v>
      </c>
    </row>
    <row r="176" s="9" customFormat="1" ht="45" customHeight="1" spans="1:19">
      <c r="A176" s="50">
        <v>8</v>
      </c>
      <c r="B176" s="50" t="s">
        <v>320</v>
      </c>
      <c r="C176" s="50" t="s">
        <v>28</v>
      </c>
      <c r="D176" s="51" t="s">
        <v>219</v>
      </c>
      <c r="E176" s="50" t="s">
        <v>341</v>
      </c>
      <c r="F176" s="72" t="s">
        <v>342</v>
      </c>
      <c r="G176" s="50">
        <v>22.5</v>
      </c>
      <c r="H176" s="50">
        <v>22.5</v>
      </c>
      <c r="I176" s="50"/>
      <c r="J176" s="50"/>
      <c r="K176" s="50"/>
      <c r="L176" s="79" t="s">
        <v>343</v>
      </c>
      <c r="M176" s="50">
        <v>1</v>
      </c>
      <c r="N176" s="50">
        <v>0.0075</v>
      </c>
      <c r="O176" s="50">
        <v>0.0315</v>
      </c>
      <c r="P176" s="50" t="s">
        <v>267</v>
      </c>
      <c r="Q176" s="50" t="s">
        <v>341</v>
      </c>
      <c r="R176" s="50" t="s">
        <v>270</v>
      </c>
      <c r="S176" s="46" t="s">
        <v>40</v>
      </c>
    </row>
    <row r="177" s="9" customFormat="1" ht="45" customHeight="1" spans="1:19">
      <c r="A177" s="50">
        <v>9</v>
      </c>
      <c r="B177" s="50" t="s">
        <v>320</v>
      </c>
      <c r="C177" s="50" t="s">
        <v>28</v>
      </c>
      <c r="D177" s="51" t="s">
        <v>219</v>
      </c>
      <c r="E177" s="50" t="s">
        <v>344</v>
      </c>
      <c r="F177" s="72" t="s">
        <v>339</v>
      </c>
      <c r="G177" s="50">
        <v>16.8</v>
      </c>
      <c r="H177" s="50">
        <v>16.8</v>
      </c>
      <c r="I177" s="50"/>
      <c r="J177" s="50"/>
      <c r="K177" s="50"/>
      <c r="L177" s="79" t="s">
        <v>345</v>
      </c>
      <c r="M177" s="50">
        <v>1</v>
      </c>
      <c r="N177" s="50">
        <v>0.0056</v>
      </c>
      <c r="O177" s="50">
        <v>0.0235</v>
      </c>
      <c r="P177" s="50" t="s">
        <v>267</v>
      </c>
      <c r="Q177" s="50" t="s">
        <v>344</v>
      </c>
      <c r="R177" s="50" t="s">
        <v>270</v>
      </c>
      <c r="S177" s="46" t="s">
        <v>40</v>
      </c>
    </row>
    <row r="178" s="9" customFormat="1" ht="45" customHeight="1" spans="1:19">
      <c r="A178" s="50">
        <v>10</v>
      </c>
      <c r="B178" s="50" t="s">
        <v>320</v>
      </c>
      <c r="C178" s="50" t="s">
        <v>28</v>
      </c>
      <c r="D178" s="51" t="s">
        <v>219</v>
      </c>
      <c r="E178" s="50" t="s">
        <v>346</v>
      </c>
      <c r="F178" s="72" t="s">
        <v>347</v>
      </c>
      <c r="G178" s="50">
        <v>16.5</v>
      </c>
      <c r="H178" s="50">
        <v>16.5</v>
      </c>
      <c r="I178" s="50"/>
      <c r="J178" s="50"/>
      <c r="K178" s="50"/>
      <c r="L178" s="79" t="s">
        <v>348</v>
      </c>
      <c r="M178" s="50">
        <v>1</v>
      </c>
      <c r="N178" s="50">
        <v>0.0055</v>
      </c>
      <c r="O178" s="50">
        <v>0.023</v>
      </c>
      <c r="P178" s="50" t="s">
        <v>267</v>
      </c>
      <c r="Q178" s="50" t="s">
        <v>346</v>
      </c>
      <c r="R178" s="50" t="s">
        <v>270</v>
      </c>
      <c r="S178" s="46" t="s">
        <v>40</v>
      </c>
    </row>
    <row r="179" s="9" customFormat="1" ht="45" customHeight="1" spans="1:19">
      <c r="A179" s="50">
        <v>11</v>
      </c>
      <c r="B179" s="50" t="s">
        <v>320</v>
      </c>
      <c r="C179" s="50" t="s">
        <v>28</v>
      </c>
      <c r="D179" s="51" t="s">
        <v>219</v>
      </c>
      <c r="E179" s="50" t="s">
        <v>349</v>
      </c>
      <c r="F179" s="72" t="s">
        <v>350</v>
      </c>
      <c r="G179" s="50">
        <v>16.2</v>
      </c>
      <c r="H179" s="50">
        <v>16.2</v>
      </c>
      <c r="I179" s="50"/>
      <c r="J179" s="50"/>
      <c r="K179" s="50"/>
      <c r="L179" s="79" t="s">
        <v>351</v>
      </c>
      <c r="M179" s="50">
        <v>1</v>
      </c>
      <c r="N179" s="50">
        <v>0.0054</v>
      </c>
      <c r="O179" s="50">
        <v>0.0226</v>
      </c>
      <c r="P179" s="50" t="s">
        <v>267</v>
      </c>
      <c r="Q179" s="50" t="s">
        <v>349</v>
      </c>
      <c r="R179" s="50" t="s">
        <v>270</v>
      </c>
      <c r="S179" s="46" t="s">
        <v>40</v>
      </c>
    </row>
    <row r="180" s="9" customFormat="1" ht="45" customHeight="1" spans="1:19">
      <c r="A180" s="50">
        <v>12</v>
      </c>
      <c r="B180" s="50" t="s">
        <v>320</v>
      </c>
      <c r="C180" s="50" t="s">
        <v>28</v>
      </c>
      <c r="D180" s="51" t="s">
        <v>219</v>
      </c>
      <c r="E180" s="50" t="s">
        <v>352</v>
      </c>
      <c r="F180" s="72" t="s">
        <v>353</v>
      </c>
      <c r="G180" s="50">
        <v>10.5</v>
      </c>
      <c r="H180" s="50">
        <v>10.5</v>
      </c>
      <c r="I180" s="50"/>
      <c r="J180" s="50"/>
      <c r="K180" s="50"/>
      <c r="L180" s="79" t="s">
        <v>354</v>
      </c>
      <c r="M180" s="50">
        <v>1</v>
      </c>
      <c r="N180" s="50">
        <v>0.0035</v>
      </c>
      <c r="O180" s="50">
        <v>0.0147</v>
      </c>
      <c r="P180" s="50" t="s">
        <v>267</v>
      </c>
      <c r="Q180" s="50" t="s">
        <v>352</v>
      </c>
      <c r="R180" s="50" t="s">
        <v>270</v>
      </c>
      <c r="S180" s="46" t="s">
        <v>40</v>
      </c>
    </row>
    <row r="181" s="9" customFormat="1" ht="45" customHeight="1" spans="1:19">
      <c r="A181" s="50">
        <v>13</v>
      </c>
      <c r="B181" s="50" t="s">
        <v>320</v>
      </c>
      <c r="C181" s="50" t="s">
        <v>28</v>
      </c>
      <c r="D181" s="51" t="s">
        <v>219</v>
      </c>
      <c r="E181" s="50" t="s">
        <v>355</v>
      </c>
      <c r="F181" s="72" t="s">
        <v>356</v>
      </c>
      <c r="G181" s="50">
        <v>22.8</v>
      </c>
      <c r="H181" s="50">
        <v>22.8</v>
      </c>
      <c r="I181" s="50"/>
      <c r="J181" s="50"/>
      <c r="K181" s="50"/>
      <c r="L181" s="79" t="s">
        <v>357</v>
      </c>
      <c r="M181" s="50">
        <v>1</v>
      </c>
      <c r="N181" s="50">
        <v>0.0076</v>
      </c>
      <c r="O181" s="50">
        <v>0.0319</v>
      </c>
      <c r="P181" s="50" t="s">
        <v>267</v>
      </c>
      <c r="Q181" s="50" t="s">
        <v>355</v>
      </c>
      <c r="R181" s="50" t="s">
        <v>270</v>
      </c>
      <c r="S181" s="46" t="s">
        <v>40</v>
      </c>
    </row>
    <row r="182" s="9" customFormat="1" ht="45" customHeight="1" spans="1:19">
      <c r="A182" s="50">
        <v>14</v>
      </c>
      <c r="B182" s="50" t="s">
        <v>320</v>
      </c>
      <c r="C182" s="50" t="s">
        <v>28</v>
      </c>
      <c r="D182" s="51" t="s">
        <v>219</v>
      </c>
      <c r="E182" s="50" t="s">
        <v>358</v>
      </c>
      <c r="F182" s="72" t="s">
        <v>359</v>
      </c>
      <c r="G182" s="50">
        <v>21</v>
      </c>
      <c r="H182" s="50">
        <v>21</v>
      </c>
      <c r="I182" s="50"/>
      <c r="J182" s="50"/>
      <c r="K182" s="50"/>
      <c r="L182" s="79" t="s">
        <v>360</v>
      </c>
      <c r="M182" s="50">
        <v>1</v>
      </c>
      <c r="N182" s="50">
        <v>0.007</v>
      </c>
      <c r="O182" s="50">
        <v>0.028</v>
      </c>
      <c r="P182" s="50" t="s">
        <v>267</v>
      </c>
      <c r="Q182" s="50" t="s">
        <v>358</v>
      </c>
      <c r="R182" s="50" t="s">
        <v>270</v>
      </c>
      <c r="S182" s="46" t="s">
        <v>40</v>
      </c>
    </row>
    <row r="183" s="9" customFormat="1" ht="45" customHeight="1" spans="1:19">
      <c r="A183" s="50">
        <v>15</v>
      </c>
      <c r="B183" s="50" t="s">
        <v>320</v>
      </c>
      <c r="C183" s="50" t="s">
        <v>28</v>
      </c>
      <c r="D183" s="51" t="s">
        <v>219</v>
      </c>
      <c r="E183" s="50" t="s">
        <v>361</v>
      </c>
      <c r="F183" s="72" t="s">
        <v>362</v>
      </c>
      <c r="G183" s="50">
        <v>5.4</v>
      </c>
      <c r="H183" s="50">
        <v>5.4</v>
      </c>
      <c r="I183" s="50"/>
      <c r="J183" s="50"/>
      <c r="K183" s="50"/>
      <c r="L183" s="79" t="s">
        <v>363</v>
      </c>
      <c r="M183" s="50">
        <v>1</v>
      </c>
      <c r="N183" s="50">
        <v>0.0018</v>
      </c>
      <c r="O183" s="50">
        <v>0.0075</v>
      </c>
      <c r="P183" s="50" t="s">
        <v>267</v>
      </c>
      <c r="Q183" s="50" t="s">
        <v>361</v>
      </c>
      <c r="R183" s="50" t="s">
        <v>270</v>
      </c>
      <c r="S183" s="46" t="s">
        <v>40</v>
      </c>
    </row>
    <row r="184" s="9" customFormat="1" ht="45" customHeight="1" spans="1:19">
      <c r="A184" s="50">
        <v>16</v>
      </c>
      <c r="B184" s="50" t="s">
        <v>320</v>
      </c>
      <c r="C184" s="50" t="s">
        <v>28</v>
      </c>
      <c r="D184" s="51" t="s">
        <v>219</v>
      </c>
      <c r="E184" s="50" t="s">
        <v>364</v>
      </c>
      <c r="F184" s="72" t="s">
        <v>347</v>
      </c>
      <c r="G184" s="50">
        <v>16.5</v>
      </c>
      <c r="H184" s="50">
        <v>16.5</v>
      </c>
      <c r="I184" s="50"/>
      <c r="J184" s="50"/>
      <c r="K184" s="50"/>
      <c r="L184" s="79" t="s">
        <v>365</v>
      </c>
      <c r="M184" s="50">
        <v>1</v>
      </c>
      <c r="N184" s="50">
        <v>0.0055</v>
      </c>
      <c r="O184" s="50">
        <v>0.023</v>
      </c>
      <c r="P184" s="50" t="s">
        <v>267</v>
      </c>
      <c r="Q184" s="50" t="s">
        <v>364</v>
      </c>
      <c r="R184" s="50" t="s">
        <v>270</v>
      </c>
      <c r="S184" s="46" t="s">
        <v>40</v>
      </c>
    </row>
    <row r="185" s="9" customFormat="1" ht="45" customHeight="1" spans="1:19">
      <c r="A185" s="50">
        <v>17</v>
      </c>
      <c r="B185" s="50" t="s">
        <v>320</v>
      </c>
      <c r="C185" s="50" t="s">
        <v>28</v>
      </c>
      <c r="D185" s="51" t="s">
        <v>219</v>
      </c>
      <c r="E185" s="50" t="s">
        <v>366</v>
      </c>
      <c r="F185" s="72" t="s">
        <v>333</v>
      </c>
      <c r="G185" s="50">
        <v>25.5</v>
      </c>
      <c r="H185" s="50">
        <v>25.5</v>
      </c>
      <c r="I185" s="50"/>
      <c r="J185" s="50"/>
      <c r="K185" s="50"/>
      <c r="L185" s="79" t="s">
        <v>367</v>
      </c>
      <c r="M185" s="50">
        <v>1</v>
      </c>
      <c r="N185" s="50">
        <v>0.0085</v>
      </c>
      <c r="O185" s="50">
        <v>0.0357</v>
      </c>
      <c r="P185" s="50" t="s">
        <v>267</v>
      </c>
      <c r="Q185" s="50" t="s">
        <v>366</v>
      </c>
      <c r="R185" s="50" t="s">
        <v>270</v>
      </c>
      <c r="S185" s="46" t="s">
        <v>40</v>
      </c>
    </row>
    <row r="186" s="9" customFormat="1" ht="45" customHeight="1" spans="1:19">
      <c r="A186" s="50">
        <v>18</v>
      </c>
      <c r="B186" s="50" t="s">
        <v>320</v>
      </c>
      <c r="C186" s="50" t="s">
        <v>28</v>
      </c>
      <c r="D186" s="51" t="s">
        <v>219</v>
      </c>
      <c r="E186" s="50" t="s">
        <v>368</v>
      </c>
      <c r="F186" s="72" t="s">
        <v>369</v>
      </c>
      <c r="G186" s="50">
        <v>18</v>
      </c>
      <c r="H186" s="50">
        <v>18</v>
      </c>
      <c r="I186" s="50"/>
      <c r="J186" s="50"/>
      <c r="K186" s="50"/>
      <c r="L186" s="79" t="s">
        <v>370</v>
      </c>
      <c r="M186" s="50">
        <v>1</v>
      </c>
      <c r="N186" s="50">
        <v>0.006</v>
      </c>
      <c r="O186" s="50">
        <v>0.0252</v>
      </c>
      <c r="P186" s="50" t="s">
        <v>267</v>
      </c>
      <c r="Q186" s="50" t="s">
        <v>368</v>
      </c>
      <c r="R186" s="50" t="s">
        <v>270</v>
      </c>
      <c r="S186" s="46" t="s">
        <v>40</v>
      </c>
    </row>
    <row r="187" s="9" customFormat="1" ht="45" customHeight="1" spans="1:19">
      <c r="A187" s="50">
        <v>19</v>
      </c>
      <c r="B187" s="50" t="s">
        <v>320</v>
      </c>
      <c r="C187" s="50" t="s">
        <v>28</v>
      </c>
      <c r="D187" s="51" t="s">
        <v>219</v>
      </c>
      <c r="E187" s="50" t="s">
        <v>371</v>
      </c>
      <c r="F187" s="72" t="s">
        <v>356</v>
      </c>
      <c r="G187" s="50">
        <v>22.8</v>
      </c>
      <c r="H187" s="50">
        <v>22.8</v>
      </c>
      <c r="I187" s="50"/>
      <c r="J187" s="50"/>
      <c r="K187" s="50"/>
      <c r="L187" s="79" t="s">
        <v>372</v>
      </c>
      <c r="M187" s="50">
        <v>1</v>
      </c>
      <c r="N187" s="50">
        <v>0.0076</v>
      </c>
      <c r="O187" s="50">
        <v>0.0315</v>
      </c>
      <c r="P187" s="50" t="s">
        <v>267</v>
      </c>
      <c r="Q187" s="50" t="s">
        <v>371</v>
      </c>
      <c r="R187" s="50" t="s">
        <v>270</v>
      </c>
      <c r="S187" s="46" t="s">
        <v>40</v>
      </c>
    </row>
    <row r="188" s="9" customFormat="1" ht="45" customHeight="1" spans="1:19">
      <c r="A188" s="50">
        <v>20</v>
      </c>
      <c r="B188" s="50" t="s">
        <v>320</v>
      </c>
      <c r="C188" s="50" t="s">
        <v>28</v>
      </c>
      <c r="D188" s="51" t="s">
        <v>219</v>
      </c>
      <c r="E188" s="50" t="s">
        <v>373</v>
      </c>
      <c r="F188" s="72" t="s">
        <v>374</v>
      </c>
      <c r="G188" s="50">
        <v>7.2</v>
      </c>
      <c r="H188" s="50">
        <v>7.2</v>
      </c>
      <c r="I188" s="50"/>
      <c r="J188" s="50"/>
      <c r="K188" s="50"/>
      <c r="L188" s="79" t="s">
        <v>375</v>
      </c>
      <c r="M188" s="50">
        <v>1</v>
      </c>
      <c r="N188" s="50">
        <v>0.0024</v>
      </c>
      <c r="O188" s="50">
        <v>0.01</v>
      </c>
      <c r="P188" s="50" t="s">
        <v>267</v>
      </c>
      <c r="Q188" s="50" t="s">
        <v>373</v>
      </c>
      <c r="R188" s="50" t="s">
        <v>270</v>
      </c>
      <c r="S188" s="46" t="s">
        <v>40</v>
      </c>
    </row>
    <row r="189" s="9" customFormat="1" ht="45" customHeight="1" spans="1:19">
      <c r="A189" s="50">
        <v>21</v>
      </c>
      <c r="B189" s="50" t="s">
        <v>320</v>
      </c>
      <c r="C189" s="50" t="s">
        <v>28</v>
      </c>
      <c r="D189" s="51" t="s">
        <v>219</v>
      </c>
      <c r="E189" s="50" t="s">
        <v>376</v>
      </c>
      <c r="F189" s="72" t="s">
        <v>356</v>
      </c>
      <c r="G189" s="50">
        <v>22.8</v>
      </c>
      <c r="H189" s="50">
        <v>22.8</v>
      </c>
      <c r="I189" s="50"/>
      <c r="J189" s="50"/>
      <c r="K189" s="50"/>
      <c r="L189" s="79" t="s">
        <v>377</v>
      </c>
      <c r="M189" s="50">
        <v>1</v>
      </c>
      <c r="N189" s="50">
        <v>0.0076</v>
      </c>
      <c r="O189" s="50">
        <v>0.0319</v>
      </c>
      <c r="P189" s="50" t="s">
        <v>267</v>
      </c>
      <c r="Q189" s="50" t="s">
        <v>376</v>
      </c>
      <c r="R189" s="50" t="s">
        <v>270</v>
      </c>
      <c r="S189" s="46" t="s">
        <v>40</v>
      </c>
    </row>
    <row r="190" s="9" customFormat="1" ht="45" customHeight="1" spans="1:19">
      <c r="A190" s="50">
        <v>22</v>
      </c>
      <c r="B190" s="50" t="s">
        <v>320</v>
      </c>
      <c r="C190" s="50" t="s">
        <v>28</v>
      </c>
      <c r="D190" s="51" t="s">
        <v>219</v>
      </c>
      <c r="E190" s="50" t="s">
        <v>378</v>
      </c>
      <c r="F190" s="72" t="s">
        <v>342</v>
      </c>
      <c r="G190" s="50">
        <v>22.5</v>
      </c>
      <c r="H190" s="50">
        <v>22.5</v>
      </c>
      <c r="I190" s="50"/>
      <c r="J190" s="50"/>
      <c r="K190" s="50"/>
      <c r="L190" s="79" t="s">
        <v>379</v>
      </c>
      <c r="M190" s="50">
        <v>1</v>
      </c>
      <c r="N190" s="50">
        <v>0.0075</v>
      </c>
      <c r="O190" s="50">
        <v>0.0315</v>
      </c>
      <c r="P190" s="50" t="s">
        <v>267</v>
      </c>
      <c r="Q190" s="50" t="s">
        <v>378</v>
      </c>
      <c r="R190" s="50" t="s">
        <v>270</v>
      </c>
      <c r="S190" s="46" t="s">
        <v>40</v>
      </c>
    </row>
    <row r="191" s="9" customFormat="1" ht="45" customHeight="1" spans="1:19">
      <c r="A191" s="50">
        <v>23</v>
      </c>
      <c r="B191" s="50" t="s">
        <v>320</v>
      </c>
      <c r="C191" s="50" t="s">
        <v>28</v>
      </c>
      <c r="D191" s="51" t="s">
        <v>219</v>
      </c>
      <c r="E191" s="50" t="s">
        <v>380</v>
      </c>
      <c r="F191" s="72" t="s">
        <v>324</v>
      </c>
      <c r="G191" s="50">
        <v>19.5</v>
      </c>
      <c r="H191" s="50">
        <v>19.5</v>
      </c>
      <c r="I191" s="50"/>
      <c r="J191" s="50"/>
      <c r="K191" s="50"/>
      <c r="L191" s="79" t="s">
        <v>381</v>
      </c>
      <c r="M191" s="50">
        <v>1</v>
      </c>
      <c r="N191" s="50">
        <v>0.0065</v>
      </c>
      <c r="O191" s="50">
        <v>0.0273</v>
      </c>
      <c r="P191" s="50" t="s">
        <v>267</v>
      </c>
      <c r="Q191" s="50" t="s">
        <v>380</v>
      </c>
      <c r="R191" s="50" t="s">
        <v>270</v>
      </c>
      <c r="S191" s="46" t="s">
        <v>40</v>
      </c>
    </row>
    <row r="192" s="9" customFormat="1" ht="45" customHeight="1" spans="1:19">
      <c r="A192" s="50">
        <v>24</v>
      </c>
      <c r="B192" s="50" t="s">
        <v>320</v>
      </c>
      <c r="C192" s="50" t="s">
        <v>28</v>
      </c>
      <c r="D192" s="51" t="s">
        <v>219</v>
      </c>
      <c r="E192" s="50" t="s">
        <v>382</v>
      </c>
      <c r="F192" s="72" t="s">
        <v>383</v>
      </c>
      <c r="G192" s="50">
        <v>15</v>
      </c>
      <c r="H192" s="50">
        <v>15</v>
      </c>
      <c r="I192" s="50"/>
      <c r="J192" s="50"/>
      <c r="K192" s="50"/>
      <c r="L192" s="79" t="s">
        <v>384</v>
      </c>
      <c r="M192" s="50">
        <v>1</v>
      </c>
      <c r="N192" s="50">
        <v>0.005</v>
      </c>
      <c r="O192" s="50">
        <v>0.021</v>
      </c>
      <c r="P192" s="50" t="s">
        <v>267</v>
      </c>
      <c r="Q192" s="50" t="s">
        <v>382</v>
      </c>
      <c r="R192" s="50" t="s">
        <v>270</v>
      </c>
      <c r="S192" s="46" t="s">
        <v>40</v>
      </c>
    </row>
    <row r="193" s="9" customFormat="1" ht="45" customHeight="1" spans="1:19">
      <c r="A193" s="50">
        <v>25</v>
      </c>
      <c r="B193" s="50" t="s">
        <v>320</v>
      </c>
      <c r="C193" s="50" t="s">
        <v>28</v>
      </c>
      <c r="D193" s="51" t="s">
        <v>219</v>
      </c>
      <c r="E193" s="50" t="s">
        <v>385</v>
      </c>
      <c r="F193" s="72" t="s">
        <v>386</v>
      </c>
      <c r="G193" s="50">
        <v>36</v>
      </c>
      <c r="H193" s="50">
        <v>36</v>
      </c>
      <c r="I193" s="50"/>
      <c r="J193" s="50"/>
      <c r="K193" s="50"/>
      <c r="L193" s="79" t="s">
        <v>387</v>
      </c>
      <c r="M193" s="50">
        <v>1</v>
      </c>
      <c r="N193" s="50">
        <v>0.012</v>
      </c>
      <c r="O193" s="50">
        <v>0.05</v>
      </c>
      <c r="P193" s="50" t="s">
        <v>267</v>
      </c>
      <c r="Q193" s="50" t="s">
        <v>385</v>
      </c>
      <c r="R193" s="50" t="s">
        <v>270</v>
      </c>
      <c r="S193" s="46" t="s">
        <v>40</v>
      </c>
    </row>
    <row r="194" s="9" customFormat="1" ht="45" customHeight="1" spans="1:19">
      <c r="A194" s="50">
        <v>26</v>
      </c>
      <c r="B194" s="50" t="s">
        <v>320</v>
      </c>
      <c r="C194" s="50" t="s">
        <v>28</v>
      </c>
      <c r="D194" s="51" t="s">
        <v>219</v>
      </c>
      <c r="E194" s="50" t="s">
        <v>388</v>
      </c>
      <c r="F194" s="72" t="s">
        <v>389</v>
      </c>
      <c r="G194" s="50">
        <v>13.5</v>
      </c>
      <c r="H194" s="50">
        <v>13.5</v>
      </c>
      <c r="I194" s="50"/>
      <c r="J194" s="50"/>
      <c r="K194" s="50"/>
      <c r="L194" s="79" t="s">
        <v>390</v>
      </c>
      <c r="M194" s="50">
        <v>1</v>
      </c>
      <c r="N194" s="50">
        <v>0.0045</v>
      </c>
      <c r="O194" s="50">
        <v>0.0189</v>
      </c>
      <c r="P194" s="50" t="s">
        <v>267</v>
      </c>
      <c r="Q194" s="50" t="s">
        <v>388</v>
      </c>
      <c r="R194" s="50" t="s">
        <v>270</v>
      </c>
      <c r="S194" s="46" t="s">
        <v>40</v>
      </c>
    </row>
    <row r="195" s="8" customFormat="1" ht="45" customHeight="1" spans="1:19">
      <c r="A195" s="47" t="s">
        <v>391</v>
      </c>
      <c r="B195" s="47" t="s">
        <v>392</v>
      </c>
      <c r="C195" s="36" t="s">
        <v>28</v>
      </c>
      <c r="D195" s="97" t="s">
        <v>219</v>
      </c>
      <c r="E195" s="47" t="s">
        <v>30</v>
      </c>
      <c r="F195" s="48" t="s">
        <v>393</v>
      </c>
      <c r="G195" s="47">
        <f>SUM(G196:G219)</f>
        <v>160.55</v>
      </c>
      <c r="H195" s="49">
        <f t="shared" ref="H195:K195" si="18">SUM(H196:H219)</f>
        <v>160.55</v>
      </c>
      <c r="I195" s="47">
        <f t="shared" si="18"/>
        <v>0</v>
      </c>
      <c r="J195" s="47">
        <f t="shared" si="18"/>
        <v>0</v>
      </c>
      <c r="K195" s="47">
        <f t="shared" si="18"/>
        <v>0</v>
      </c>
      <c r="L195" s="98" t="s">
        <v>394</v>
      </c>
      <c r="M195" s="47">
        <f t="shared" ref="M195:O195" si="19">SUM(M196:M219)</f>
        <v>158</v>
      </c>
      <c r="N195" s="47">
        <f t="shared" si="19"/>
        <v>0.2137</v>
      </c>
      <c r="O195" s="47">
        <f t="shared" si="19"/>
        <v>2.5778</v>
      </c>
      <c r="P195" s="65" t="s">
        <v>267</v>
      </c>
      <c r="Q195" s="47"/>
      <c r="R195" s="36"/>
      <c r="S195" s="36"/>
    </row>
    <row r="196" s="6" customFormat="1" ht="36.95" customHeight="1" spans="1:19">
      <c r="A196" s="50">
        <v>1</v>
      </c>
      <c r="B196" s="50" t="s">
        <v>395</v>
      </c>
      <c r="C196" s="50" t="s">
        <v>28</v>
      </c>
      <c r="D196" s="51" t="s">
        <v>219</v>
      </c>
      <c r="E196" s="50" t="s">
        <v>54</v>
      </c>
      <c r="F196" s="72" t="s">
        <v>396</v>
      </c>
      <c r="G196" s="50">
        <v>0.9</v>
      </c>
      <c r="H196" s="50">
        <v>0.9</v>
      </c>
      <c r="I196" s="50"/>
      <c r="J196" s="50"/>
      <c r="K196" s="50"/>
      <c r="L196" s="79" t="s">
        <v>394</v>
      </c>
      <c r="M196" s="50">
        <v>1</v>
      </c>
      <c r="N196" s="50">
        <v>0.0001</v>
      </c>
      <c r="O196" s="50">
        <v>0.0004</v>
      </c>
      <c r="P196" s="50" t="s">
        <v>267</v>
      </c>
      <c r="Q196" s="80" t="s">
        <v>54</v>
      </c>
      <c r="R196" s="50" t="s">
        <v>270</v>
      </c>
      <c r="S196" s="46" t="s">
        <v>40</v>
      </c>
    </row>
    <row r="197" s="6" customFormat="1" ht="36.95" customHeight="1" spans="1:19">
      <c r="A197" s="50">
        <v>2</v>
      </c>
      <c r="B197" s="50" t="s">
        <v>395</v>
      </c>
      <c r="C197" s="50" t="s">
        <v>28</v>
      </c>
      <c r="D197" s="51" t="s">
        <v>219</v>
      </c>
      <c r="E197" s="50" t="s">
        <v>52</v>
      </c>
      <c r="F197" s="72" t="s">
        <v>397</v>
      </c>
      <c r="G197" s="50">
        <v>2</v>
      </c>
      <c r="H197" s="50">
        <v>2</v>
      </c>
      <c r="I197" s="50"/>
      <c r="J197" s="50"/>
      <c r="K197" s="50"/>
      <c r="L197" s="79" t="s">
        <v>394</v>
      </c>
      <c r="M197" s="50">
        <v>4</v>
      </c>
      <c r="N197" s="50">
        <v>0.0005</v>
      </c>
      <c r="O197" s="50">
        <v>0.0021</v>
      </c>
      <c r="P197" s="50" t="s">
        <v>267</v>
      </c>
      <c r="Q197" s="80" t="s">
        <v>52</v>
      </c>
      <c r="R197" s="50" t="s">
        <v>270</v>
      </c>
      <c r="S197" s="46" t="s">
        <v>40</v>
      </c>
    </row>
    <row r="198" s="6" customFormat="1" ht="36.95" customHeight="1" spans="1:19">
      <c r="A198" s="50">
        <v>3</v>
      </c>
      <c r="B198" s="50" t="s">
        <v>395</v>
      </c>
      <c r="C198" s="50" t="s">
        <v>28</v>
      </c>
      <c r="D198" s="51" t="s">
        <v>219</v>
      </c>
      <c r="E198" s="50" t="s">
        <v>43</v>
      </c>
      <c r="F198" s="72" t="s">
        <v>398</v>
      </c>
      <c r="G198" s="50">
        <v>0.3</v>
      </c>
      <c r="H198" s="50">
        <v>0.3</v>
      </c>
      <c r="I198" s="50"/>
      <c r="J198" s="50"/>
      <c r="K198" s="50"/>
      <c r="L198" s="79" t="s">
        <v>394</v>
      </c>
      <c r="M198" s="50">
        <v>1</v>
      </c>
      <c r="N198" s="50">
        <v>0.0002</v>
      </c>
      <c r="O198" s="50">
        <v>0.0009</v>
      </c>
      <c r="P198" s="50" t="s">
        <v>267</v>
      </c>
      <c r="Q198" s="80" t="s">
        <v>43</v>
      </c>
      <c r="R198" s="50" t="s">
        <v>270</v>
      </c>
      <c r="S198" s="46" t="s">
        <v>40</v>
      </c>
    </row>
    <row r="199" s="6" customFormat="1" ht="36.95" customHeight="1" spans="1:19">
      <c r="A199" s="50">
        <v>4</v>
      </c>
      <c r="B199" s="50" t="s">
        <v>395</v>
      </c>
      <c r="C199" s="50" t="s">
        <v>28</v>
      </c>
      <c r="D199" s="51" t="s">
        <v>219</v>
      </c>
      <c r="E199" s="50" t="s">
        <v>45</v>
      </c>
      <c r="F199" s="72" t="s">
        <v>399</v>
      </c>
      <c r="G199" s="50">
        <v>0.5</v>
      </c>
      <c r="H199" s="50">
        <v>0.5</v>
      </c>
      <c r="I199" s="50"/>
      <c r="J199" s="50"/>
      <c r="K199" s="50"/>
      <c r="L199" s="79" t="s">
        <v>394</v>
      </c>
      <c r="M199" s="50">
        <v>1</v>
      </c>
      <c r="N199" s="50">
        <v>0.0001</v>
      </c>
      <c r="O199" s="50">
        <v>0.0004</v>
      </c>
      <c r="P199" s="50" t="s">
        <v>267</v>
      </c>
      <c r="Q199" s="80" t="s">
        <v>45</v>
      </c>
      <c r="R199" s="50" t="s">
        <v>270</v>
      </c>
      <c r="S199" s="46" t="s">
        <v>40</v>
      </c>
    </row>
    <row r="200" s="6" customFormat="1" ht="36.95" customHeight="1" spans="1:19">
      <c r="A200" s="50">
        <v>5</v>
      </c>
      <c r="B200" s="50" t="s">
        <v>395</v>
      </c>
      <c r="C200" s="50" t="s">
        <v>28</v>
      </c>
      <c r="D200" s="51" t="s">
        <v>219</v>
      </c>
      <c r="E200" s="50" t="s">
        <v>47</v>
      </c>
      <c r="F200" s="72" t="s">
        <v>400</v>
      </c>
      <c r="G200" s="50">
        <v>0.5</v>
      </c>
      <c r="H200" s="50">
        <v>0.5</v>
      </c>
      <c r="I200" s="50"/>
      <c r="J200" s="50"/>
      <c r="K200" s="50"/>
      <c r="L200" s="79" t="s">
        <v>394</v>
      </c>
      <c r="M200" s="50">
        <v>2</v>
      </c>
      <c r="N200" s="50">
        <v>0.0005</v>
      </c>
      <c r="O200" s="50">
        <v>0.0022</v>
      </c>
      <c r="P200" s="50" t="s">
        <v>267</v>
      </c>
      <c r="Q200" s="80" t="s">
        <v>47</v>
      </c>
      <c r="R200" s="50" t="s">
        <v>270</v>
      </c>
      <c r="S200" s="46" t="s">
        <v>40</v>
      </c>
    </row>
    <row r="201" s="6" customFormat="1" ht="36.95" customHeight="1" spans="1:19">
      <c r="A201" s="50">
        <v>6</v>
      </c>
      <c r="B201" s="50" t="s">
        <v>395</v>
      </c>
      <c r="C201" s="50" t="s">
        <v>28</v>
      </c>
      <c r="D201" s="51" t="s">
        <v>219</v>
      </c>
      <c r="E201" s="50" t="s">
        <v>64</v>
      </c>
      <c r="F201" s="72" t="s">
        <v>401</v>
      </c>
      <c r="G201" s="50">
        <v>1.6</v>
      </c>
      <c r="H201" s="50">
        <v>1.6</v>
      </c>
      <c r="I201" s="50"/>
      <c r="J201" s="50"/>
      <c r="K201" s="50"/>
      <c r="L201" s="79" t="s">
        <v>394</v>
      </c>
      <c r="M201" s="50">
        <v>4</v>
      </c>
      <c r="N201" s="50">
        <v>0.0005</v>
      </c>
      <c r="O201" s="50">
        <v>0.0068</v>
      </c>
      <c r="P201" s="50" t="s">
        <v>267</v>
      </c>
      <c r="Q201" s="80" t="s">
        <v>64</v>
      </c>
      <c r="R201" s="50" t="s">
        <v>270</v>
      </c>
      <c r="S201" s="46" t="s">
        <v>40</v>
      </c>
    </row>
    <row r="202" s="6" customFormat="1" ht="36.95" customHeight="1" spans="1:19">
      <c r="A202" s="50">
        <v>7</v>
      </c>
      <c r="B202" s="50" t="s">
        <v>395</v>
      </c>
      <c r="C202" s="50" t="s">
        <v>28</v>
      </c>
      <c r="D202" s="51" t="s">
        <v>219</v>
      </c>
      <c r="E202" s="50" t="s">
        <v>76</v>
      </c>
      <c r="F202" s="72" t="s">
        <v>402</v>
      </c>
      <c r="G202" s="50">
        <v>0.9</v>
      </c>
      <c r="H202" s="50">
        <v>0.9</v>
      </c>
      <c r="I202" s="50"/>
      <c r="J202" s="50"/>
      <c r="K202" s="50"/>
      <c r="L202" s="79" t="s">
        <v>394</v>
      </c>
      <c r="M202" s="50">
        <v>4</v>
      </c>
      <c r="N202" s="50">
        <v>0.0005</v>
      </c>
      <c r="O202" s="50">
        <v>0.0038</v>
      </c>
      <c r="P202" s="50" t="s">
        <v>267</v>
      </c>
      <c r="Q202" s="80" t="s">
        <v>76</v>
      </c>
      <c r="R202" s="50" t="s">
        <v>270</v>
      </c>
      <c r="S202" s="46" t="s">
        <v>40</v>
      </c>
    </row>
    <row r="203" s="6" customFormat="1" ht="36.95" customHeight="1" spans="1:19">
      <c r="A203" s="50">
        <v>8</v>
      </c>
      <c r="B203" s="50" t="s">
        <v>395</v>
      </c>
      <c r="C203" s="50" t="s">
        <v>28</v>
      </c>
      <c r="D203" s="51" t="s">
        <v>219</v>
      </c>
      <c r="E203" s="50" t="s">
        <v>72</v>
      </c>
      <c r="F203" s="72" t="s">
        <v>403</v>
      </c>
      <c r="G203" s="50">
        <v>1.7</v>
      </c>
      <c r="H203" s="50">
        <v>1.7</v>
      </c>
      <c r="I203" s="50"/>
      <c r="J203" s="50"/>
      <c r="K203" s="50"/>
      <c r="L203" s="79" t="s">
        <v>394</v>
      </c>
      <c r="M203" s="50">
        <v>5</v>
      </c>
      <c r="N203" s="50">
        <v>0.0007</v>
      </c>
      <c r="O203" s="50">
        <v>0.003</v>
      </c>
      <c r="P203" s="50" t="s">
        <v>267</v>
      </c>
      <c r="Q203" s="80" t="s">
        <v>72</v>
      </c>
      <c r="R203" s="50" t="s">
        <v>270</v>
      </c>
      <c r="S203" s="46" t="s">
        <v>40</v>
      </c>
    </row>
    <row r="204" s="6" customFormat="1" ht="36.95" customHeight="1" spans="1:19">
      <c r="A204" s="50">
        <v>9</v>
      </c>
      <c r="B204" s="50" t="s">
        <v>395</v>
      </c>
      <c r="C204" s="50" t="s">
        <v>28</v>
      </c>
      <c r="D204" s="51" t="s">
        <v>219</v>
      </c>
      <c r="E204" s="50" t="s">
        <v>62</v>
      </c>
      <c r="F204" s="72" t="s">
        <v>404</v>
      </c>
      <c r="G204" s="50">
        <v>0.1</v>
      </c>
      <c r="H204" s="50">
        <v>0.1</v>
      </c>
      <c r="I204" s="50"/>
      <c r="J204" s="50"/>
      <c r="K204" s="50"/>
      <c r="L204" s="79" t="s">
        <v>394</v>
      </c>
      <c r="M204" s="50">
        <v>1</v>
      </c>
      <c r="N204" s="50">
        <v>0.0001</v>
      </c>
      <c r="O204" s="50">
        <v>0.0004</v>
      </c>
      <c r="P204" s="50" t="s">
        <v>267</v>
      </c>
      <c r="Q204" s="80" t="s">
        <v>62</v>
      </c>
      <c r="R204" s="50" t="s">
        <v>270</v>
      </c>
      <c r="S204" s="46" t="s">
        <v>40</v>
      </c>
    </row>
    <row r="205" s="6" customFormat="1" ht="50.1" customHeight="1" spans="1:19">
      <c r="A205" s="50">
        <v>10</v>
      </c>
      <c r="B205" s="50" t="s">
        <v>405</v>
      </c>
      <c r="C205" s="50" t="s">
        <v>28</v>
      </c>
      <c r="D205" s="51" t="s">
        <v>219</v>
      </c>
      <c r="E205" s="50" t="s">
        <v>47</v>
      </c>
      <c r="F205" s="72" t="s">
        <v>406</v>
      </c>
      <c r="G205" s="50">
        <v>5.6</v>
      </c>
      <c r="H205" s="50">
        <v>5.6</v>
      </c>
      <c r="I205" s="50"/>
      <c r="J205" s="50"/>
      <c r="K205" s="50"/>
      <c r="L205" s="79" t="s">
        <v>394</v>
      </c>
      <c r="M205" s="50">
        <v>8</v>
      </c>
      <c r="N205" s="50">
        <v>0.0071</v>
      </c>
      <c r="O205" s="50">
        <v>0.0298</v>
      </c>
      <c r="P205" s="50" t="s">
        <v>267</v>
      </c>
      <c r="Q205" s="80" t="s">
        <v>47</v>
      </c>
      <c r="R205" s="50" t="s">
        <v>270</v>
      </c>
      <c r="S205" s="46" t="s">
        <v>40</v>
      </c>
    </row>
    <row r="206" s="6" customFormat="1" ht="36.95" customHeight="1" spans="1:19">
      <c r="A206" s="50">
        <v>11</v>
      </c>
      <c r="B206" s="50" t="s">
        <v>405</v>
      </c>
      <c r="C206" s="50" t="s">
        <v>28</v>
      </c>
      <c r="D206" s="51" t="s">
        <v>219</v>
      </c>
      <c r="E206" s="50" t="s">
        <v>58</v>
      </c>
      <c r="F206" s="72" t="s">
        <v>407</v>
      </c>
      <c r="G206" s="50">
        <v>2.1</v>
      </c>
      <c r="H206" s="50">
        <v>2.1</v>
      </c>
      <c r="I206" s="50"/>
      <c r="J206" s="50"/>
      <c r="K206" s="50"/>
      <c r="L206" s="79" t="s">
        <v>394</v>
      </c>
      <c r="M206" s="50">
        <v>2</v>
      </c>
      <c r="N206" s="50">
        <v>0.0029</v>
      </c>
      <c r="O206" s="50">
        <v>0.012</v>
      </c>
      <c r="P206" s="50" t="s">
        <v>267</v>
      </c>
      <c r="Q206" s="80" t="s">
        <v>58</v>
      </c>
      <c r="R206" s="50" t="s">
        <v>270</v>
      </c>
      <c r="S206" s="46" t="s">
        <v>40</v>
      </c>
    </row>
    <row r="207" s="6" customFormat="1" ht="36.95" customHeight="1" spans="1:19">
      <c r="A207" s="50">
        <v>12</v>
      </c>
      <c r="B207" s="50" t="s">
        <v>405</v>
      </c>
      <c r="C207" s="50" t="s">
        <v>28</v>
      </c>
      <c r="D207" s="51" t="s">
        <v>219</v>
      </c>
      <c r="E207" s="50" t="s">
        <v>68</v>
      </c>
      <c r="F207" s="72" t="s">
        <v>408</v>
      </c>
      <c r="G207" s="50">
        <v>1.75</v>
      </c>
      <c r="H207" s="50">
        <v>1.75</v>
      </c>
      <c r="I207" s="50"/>
      <c r="J207" s="50"/>
      <c r="K207" s="50"/>
      <c r="L207" s="79" t="s">
        <v>394</v>
      </c>
      <c r="M207" s="50">
        <v>1</v>
      </c>
      <c r="N207" s="50">
        <v>0.0035</v>
      </c>
      <c r="O207" s="50">
        <v>0.0147</v>
      </c>
      <c r="P207" s="50" t="s">
        <v>267</v>
      </c>
      <c r="Q207" s="80" t="s">
        <v>68</v>
      </c>
      <c r="R207" s="50" t="s">
        <v>270</v>
      </c>
      <c r="S207" s="46" t="s">
        <v>40</v>
      </c>
    </row>
    <row r="208" s="6" customFormat="1" ht="48" customHeight="1" spans="1:19">
      <c r="A208" s="50">
        <v>13</v>
      </c>
      <c r="B208" s="50" t="s">
        <v>405</v>
      </c>
      <c r="C208" s="50" t="s">
        <v>28</v>
      </c>
      <c r="D208" s="51" t="s">
        <v>219</v>
      </c>
      <c r="E208" s="50" t="s">
        <v>74</v>
      </c>
      <c r="F208" s="72" t="s">
        <v>409</v>
      </c>
      <c r="G208" s="50">
        <v>2.95</v>
      </c>
      <c r="H208" s="50">
        <v>2.95</v>
      </c>
      <c r="I208" s="50"/>
      <c r="J208" s="50"/>
      <c r="K208" s="50"/>
      <c r="L208" s="79" t="s">
        <v>394</v>
      </c>
      <c r="M208" s="50">
        <v>5</v>
      </c>
      <c r="N208" s="50">
        <v>0.0031</v>
      </c>
      <c r="O208" s="50">
        <v>0.013</v>
      </c>
      <c r="P208" s="50" t="s">
        <v>267</v>
      </c>
      <c r="Q208" s="80" t="s">
        <v>74</v>
      </c>
      <c r="R208" s="50" t="s">
        <v>270</v>
      </c>
      <c r="S208" s="46" t="s">
        <v>40</v>
      </c>
    </row>
    <row r="209" s="6" customFormat="1" ht="75.95" customHeight="1" spans="1:19">
      <c r="A209" s="50">
        <v>14</v>
      </c>
      <c r="B209" s="50" t="s">
        <v>405</v>
      </c>
      <c r="C209" s="50" t="s">
        <v>28</v>
      </c>
      <c r="D209" s="51" t="s">
        <v>219</v>
      </c>
      <c r="E209" s="50" t="s">
        <v>64</v>
      </c>
      <c r="F209" s="72" t="s">
        <v>410</v>
      </c>
      <c r="G209" s="50">
        <v>2.15</v>
      </c>
      <c r="H209" s="50">
        <v>2.15</v>
      </c>
      <c r="I209" s="50"/>
      <c r="J209" s="50"/>
      <c r="K209" s="50"/>
      <c r="L209" s="79" t="s">
        <v>394</v>
      </c>
      <c r="M209" s="50">
        <v>5</v>
      </c>
      <c r="N209" s="50">
        <v>0.0026</v>
      </c>
      <c r="O209" s="50">
        <v>0.019</v>
      </c>
      <c r="P209" s="50" t="s">
        <v>267</v>
      </c>
      <c r="Q209" s="80" t="s">
        <v>64</v>
      </c>
      <c r="R209" s="50" t="s">
        <v>270</v>
      </c>
      <c r="S209" s="46" t="s">
        <v>40</v>
      </c>
    </row>
    <row r="210" s="6" customFormat="1" ht="75.95" customHeight="1" spans="1:19">
      <c r="A210" s="50">
        <v>15</v>
      </c>
      <c r="B210" s="50" t="s">
        <v>405</v>
      </c>
      <c r="C210" s="50" t="s">
        <v>28</v>
      </c>
      <c r="D210" s="51" t="s">
        <v>219</v>
      </c>
      <c r="E210" s="50" t="s">
        <v>72</v>
      </c>
      <c r="F210" s="72" t="s">
        <v>411</v>
      </c>
      <c r="G210" s="50">
        <v>6.8</v>
      </c>
      <c r="H210" s="50">
        <v>6.8</v>
      </c>
      <c r="I210" s="50"/>
      <c r="J210" s="50"/>
      <c r="K210" s="50"/>
      <c r="L210" s="79" t="s">
        <v>394</v>
      </c>
      <c r="M210" s="50">
        <v>9</v>
      </c>
      <c r="N210" s="50">
        <v>0.0107</v>
      </c>
      <c r="O210" s="50">
        <v>0.0449</v>
      </c>
      <c r="P210" s="50" t="s">
        <v>267</v>
      </c>
      <c r="Q210" s="80" t="s">
        <v>72</v>
      </c>
      <c r="R210" s="50" t="s">
        <v>270</v>
      </c>
      <c r="S210" s="46" t="s">
        <v>40</v>
      </c>
    </row>
    <row r="211" s="6" customFormat="1" ht="75.95" customHeight="1" spans="1:19">
      <c r="A211" s="50">
        <v>16</v>
      </c>
      <c r="B211" s="50" t="s">
        <v>405</v>
      </c>
      <c r="C211" s="50" t="s">
        <v>28</v>
      </c>
      <c r="D211" s="51" t="s">
        <v>219</v>
      </c>
      <c r="E211" s="50" t="s">
        <v>41</v>
      </c>
      <c r="F211" s="72" t="s">
        <v>412</v>
      </c>
      <c r="G211" s="50">
        <v>18.4</v>
      </c>
      <c r="H211" s="50">
        <v>18.4</v>
      </c>
      <c r="I211" s="50"/>
      <c r="J211" s="50"/>
      <c r="K211" s="50"/>
      <c r="L211" s="79" t="s">
        <v>394</v>
      </c>
      <c r="M211" s="50">
        <v>10</v>
      </c>
      <c r="N211" s="50">
        <v>0.025</v>
      </c>
      <c r="O211" s="50">
        <v>0.1052</v>
      </c>
      <c r="P211" s="50" t="s">
        <v>267</v>
      </c>
      <c r="Q211" s="80" t="s">
        <v>41</v>
      </c>
      <c r="R211" s="50" t="s">
        <v>270</v>
      </c>
      <c r="S211" s="46" t="s">
        <v>40</v>
      </c>
    </row>
    <row r="212" s="6" customFormat="1" ht="75.95" customHeight="1" spans="1:19">
      <c r="A212" s="50">
        <v>17</v>
      </c>
      <c r="B212" s="50" t="s">
        <v>405</v>
      </c>
      <c r="C212" s="50" t="s">
        <v>28</v>
      </c>
      <c r="D212" s="51" t="s">
        <v>219</v>
      </c>
      <c r="E212" s="50" t="s">
        <v>50</v>
      </c>
      <c r="F212" s="72" t="s">
        <v>413</v>
      </c>
      <c r="G212" s="50">
        <v>8</v>
      </c>
      <c r="H212" s="50">
        <v>8</v>
      </c>
      <c r="I212" s="50"/>
      <c r="J212" s="50"/>
      <c r="K212" s="50"/>
      <c r="L212" s="79" t="s">
        <v>394</v>
      </c>
      <c r="M212" s="50">
        <v>12</v>
      </c>
      <c r="N212" s="50">
        <v>0.0103</v>
      </c>
      <c r="O212" s="50">
        <v>0.432</v>
      </c>
      <c r="P212" s="50" t="s">
        <v>267</v>
      </c>
      <c r="Q212" s="80" t="s">
        <v>50</v>
      </c>
      <c r="R212" s="50" t="s">
        <v>270</v>
      </c>
      <c r="S212" s="46" t="s">
        <v>40</v>
      </c>
    </row>
    <row r="213" s="6" customFormat="1" ht="75.95" customHeight="1" spans="1:19">
      <c r="A213" s="50">
        <v>18</v>
      </c>
      <c r="B213" s="50" t="s">
        <v>405</v>
      </c>
      <c r="C213" s="50" t="s">
        <v>28</v>
      </c>
      <c r="D213" s="51" t="s">
        <v>219</v>
      </c>
      <c r="E213" s="50" t="s">
        <v>76</v>
      </c>
      <c r="F213" s="72" t="s">
        <v>414</v>
      </c>
      <c r="G213" s="50">
        <v>16.6</v>
      </c>
      <c r="H213" s="50">
        <v>16.6</v>
      </c>
      <c r="I213" s="50"/>
      <c r="J213" s="50"/>
      <c r="K213" s="50"/>
      <c r="L213" s="79" t="s">
        <v>394</v>
      </c>
      <c r="M213" s="50">
        <v>9</v>
      </c>
      <c r="N213" s="50">
        <v>0.0248</v>
      </c>
      <c r="O213" s="50">
        <v>0.1042</v>
      </c>
      <c r="P213" s="50" t="s">
        <v>267</v>
      </c>
      <c r="Q213" s="80" t="s">
        <v>76</v>
      </c>
      <c r="R213" s="50" t="s">
        <v>270</v>
      </c>
      <c r="S213" s="46" t="s">
        <v>40</v>
      </c>
    </row>
    <row r="214" s="6" customFormat="1" ht="75.95" customHeight="1" spans="1:19">
      <c r="A214" s="50">
        <v>19</v>
      </c>
      <c r="B214" s="50" t="s">
        <v>405</v>
      </c>
      <c r="C214" s="50" t="s">
        <v>28</v>
      </c>
      <c r="D214" s="51" t="s">
        <v>219</v>
      </c>
      <c r="E214" s="50" t="s">
        <v>54</v>
      </c>
      <c r="F214" s="72" t="s">
        <v>415</v>
      </c>
      <c r="G214" s="50">
        <v>11.7</v>
      </c>
      <c r="H214" s="50">
        <v>11.7</v>
      </c>
      <c r="I214" s="50"/>
      <c r="J214" s="50"/>
      <c r="K214" s="50"/>
      <c r="L214" s="79" t="s">
        <v>394</v>
      </c>
      <c r="M214" s="50">
        <v>9</v>
      </c>
      <c r="N214" s="50">
        <v>0.0166</v>
      </c>
      <c r="O214" s="50">
        <v>0.0697</v>
      </c>
      <c r="P214" s="50" t="s">
        <v>267</v>
      </c>
      <c r="Q214" s="80" t="s">
        <v>54</v>
      </c>
      <c r="R214" s="50" t="s">
        <v>270</v>
      </c>
      <c r="S214" s="46" t="s">
        <v>40</v>
      </c>
    </row>
    <row r="215" s="6" customFormat="1" ht="75.95" customHeight="1" spans="1:19">
      <c r="A215" s="50">
        <v>20</v>
      </c>
      <c r="B215" s="50" t="s">
        <v>405</v>
      </c>
      <c r="C215" s="50" t="s">
        <v>28</v>
      </c>
      <c r="D215" s="51" t="s">
        <v>219</v>
      </c>
      <c r="E215" s="50" t="s">
        <v>52</v>
      </c>
      <c r="F215" s="72" t="s">
        <v>416</v>
      </c>
      <c r="G215" s="50">
        <v>18.45</v>
      </c>
      <c r="H215" s="50">
        <v>18.45</v>
      </c>
      <c r="I215" s="50"/>
      <c r="J215" s="50"/>
      <c r="K215" s="50"/>
      <c r="L215" s="79" t="s">
        <v>394</v>
      </c>
      <c r="M215" s="50">
        <v>12</v>
      </c>
      <c r="N215" s="50">
        <v>0.0247</v>
      </c>
      <c r="O215" s="50">
        <v>0.1037</v>
      </c>
      <c r="P215" s="50" t="s">
        <v>267</v>
      </c>
      <c r="Q215" s="80" t="s">
        <v>52</v>
      </c>
      <c r="R215" s="50" t="s">
        <v>270</v>
      </c>
      <c r="S215" s="46" t="s">
        <v>40</v>
      </c>
    </row>
    <row r="216" s="6" customFormat="1" ht="75.95" customHeight="1" spans="1:19">
      <c r="A216" s="50">
        <v>21</v>
      </c>
      <c r="B216" s="50" t="s">
        <v>405</v>
      </c>
      <c r="C216" s="50" t="s">
        <v>28</v>
      </c>
      <c r="D216" s="51" t="s">
        <v>219</v>
      </c>
      <c r="E216" s="50" t="s">
        <v>62</v>
      </c>
      <c r="F216" s="72" t="s">
        <v>417</v>
      </c>
      <c r="G216" s="50">
        <v>24.55</v>
      </c>
      <c r="H216" s="50">
        <v>24.55</v>
      </c>
      <c r="I216" s="50"/>
      <c r="J216" s="50"/>
      <c r="K216" s="50"/>
      <c r="L216" s="79" t="s">
        <v>394</v>
      </c>
      <c r="M216" s="50">
        <v>8</v>
      </c>
      <c r="N216" s="50">
        <v>0.035</v>
      </c>
      <c r="O216" s="50">
        <v>0.147</v>
      </c>
      <c r="P216" s="50" t="s">
        <v>267</v>
      </c>
      <c r="Q216" s="80" t="s">
        <v>62</v>
      </c>
      <c r="R216" s="50" t="s">
        <v>270</v>
      </c>
      <c r="S216" s="46" t="s">
        <v>40</v>
      </c>
    </row>
    <row r="217" s="6" customFormat="1" ht="75.95" customHeight="1" spans="1:19">
      <c r="A217" s="50">
        <v>22</v>
      </c>
      <c r="B217" s="50" t="s">
        <v>405</v>
      </c>
      <c r="C217" s="50" t="s">
        <v>28</v>
      </c>
      <c r="D217" s="51" t="s">
        <v>219</v>
      </c>
      <c r="E217" s="50" t="s">
        <v>43</v>
      </c>
      <c r="F217" s="72" t="s">
        <v>418</v>
      </c>
      <c r="G217" s="50">
        <v>17.1</v>
      </c>
      <c r="H217" s="50">
        <v>17.1</v>
      </c>
      <c r="I217" s="50"/>
      <c r="J217" s="50"/>
      <c r="K217" s="50"/>
      <c r="L217" s="79" t="s">
        <v>394</v>
      </c>
      <c r="M217" s="50">
        <v>17</v>
      </c>
      <c r="N217" s="50">
        <v>0.0222</v>
      </c>
      <c r="O217" s="50">
        <v>0.932</v>
      </c>
      <c r="P217" s="50" t="s">
        <v>267</v>
      </c>
      <c r="Q217" s="80" t="s">
        <v>43</v>
      </c>
      <c r="R217" s="50" t="s">
        <v>270</v>
      </c>
      <c r="S217" s="46" t="s">
        <v>40</v>
      </c>
    </row>
    <row r="218" s="6" customFormat="1" ht="75.95" customHeight="1" spans="1:19">
      <c r="A218" s="50">
        <v>23</v>
      </c>
      <c r="B218" s="50" t="s">
        <v>405</v>
      </c>
      <c r="C218" s="50" t="s">
        <v>28</v>
      </c>
      <c r="D218" s="51" t="s">
        <v>219</v>
      </c>
      <c r="E218" s="50" t="s">
        <v>45</v>
      </c>
      <c r="F218" s="72" t="s">
        <v>419</v>
      </c>
      <c r="G218" s="50">
        <v>7.5</v>
      </c>
      <c r="H218" s="50">
        <v>7.5</v>
      </c>
      <c r="I218" s="50"/>
      <c r="J218" s="50"/>
      <c r="K218" s="50"/>
      <c r="L218" s="79" t="s">
        <v>394</v>
      </c>
      <c r="M218" s="50">
        <v>9</v>
      </c>
      <c r="N218" s="50">
        <v>0.0104</v>
      </c>
      <c r="O218" s="50">
        <v>0.0436</v>
      </c>
      <c r="P218" s="50" t="s">
        <v>267</v>
      </c>
      <c r="Q218" s="80" t="s">
        <v>45</v>
      </c>
      <c r="R218" s="50" t="s">
        <v>270</v>
      </c>
      <c r="S218" s="46" t="s">
        <v>40</v>
      </c>
    </row>
    <row r="219" s="6" customFormat="1" ht="108.95" customHeight="1" spans="1:19">
      <c r="A219" s="50">
        <v>24</v>
      </c>
      <c r="B219" s="50" t="s">
        <v>405</v>
      </c>
      <c r="C219" s="50" t="s">
        <v>28</v>
      </c>
      <c r="D219" s="51" t="s">
        <v>219</v>
      </c>
      <c r="E219" s="50" t="s">
        <v>70</v>
      </c>
      <c r="F219" s="72" t="s">
        <v>420</v>
      </c>
      <c r="G219" s="50">
        <v>8.4</v>
      </c>
      <c r="H219" s="50">
        <v>8.4</v>
      </c>
      <c r="I219" s="50"/>
      <c r="J219" s="50"/>
      <c r="K219" s="50"/>
      <c r="L219" s="79" t="s">
        <v>394</v>
      </c>
      <c r="M219" s="50">
        <v>19</v>
      </c>
      <c r="N219" s="50">
        <v>0.0116</v>
      </c>
      <c r="O219" s="50">
        <v>0.487</v>
      </c>
      <c r="P219" s="50" t="s">
        <v>267</v>
      </c>
      <c r="Q219" s="80" t="s">
        <v>70</v>
      </c>
      <c r="R219" s="50" t="s">
        <v>270</v>
      </c>
      <c r="S219" s="46" t="s">
        <v>40</v>
      </c>
    </row>
    <row r="220" s="8" customFormat="1" ht="45" customHeight="1" spans="1:19">
      <c r="A220" s="36" t="s">
        <v>421</v>
      </c>
      <c r="B220" s="36" t="s">
        <v>422</v>
      </c>
      <c r="C220" s="36" t="s">
        <v>28</v>
      </c>
      <c r="D220" s="47" t="s">
        <v>219</v>
      </c>
      <c r="E220" s="36" t="s">
        <v>423</v>
      </c>
      <c r="F220" s="37" t="s">
        <v>424</v>
      </c>
      <c r="G220" s="36">
        <f>SUM(G221:G235)</f>
        <v>1591.5</v>
      </c>
      <c r="H220" s="30">
        <f t="shared" ref="H220:K220" si="20">SUM(H221:H235)</f>
        <v>771.5</v>
      </c>
      <c r="I220" s="36">
        <f t="shared" si="20"/>
        <v>820</v>
      </c>
      <c r="J220" s="36">
        <f t="shared" si="20"/>
        <v>0</v>
      </c>
      <c r="K220" s="36">
        <f t="shared" si="20"/>
        <v>0</v>
      </c>
      <c r="L220" s="59" t="s">
        <v>425</v>
      </c>
      <c r="M220" s="36">
        <f t="shared" ref="M220:O220" si="21">SUM(M221:M235)</f>
        <v>148</v>
      </c>
      <c r="N220" s="36">
        <f t="shared" si="21"/>
        <v>0.3754</v>
      </c>
      <c r="O220" s="36">
        <f t="shared" si="21"/>
        <v>1.5016</v>
      </c>
      <c r="P220" s="70" t="s">
        <v>267</v>
      </c>
      <c r="Q220" s="64" t="s">
        <v>423</v>
      </c>
      <c r="R220" s="36"/>
      <c r="S220" s="36"/>
    </row>
    <row r="221" s="9" customFormat="1" ht="61" customHeight="1" spans="1:19">
      <c r="A221" s="51">
        <v>1</v>
      </c>
      <c r="B221" s="50" t="s">
        <v>426</v>
      </c>
      <c r="C221" s="51" t="s">
        <v>28</v>
      </c>
      <c r="D221" s="51" t="s">
        <v>219</v>
      </c>
      <c r="E221" s="51" t="s">
        <v>43</v>
      </c>
      <c r="F221" s="52" t="s">
        <v>427</v>
      </c>
      <c r="G221" s="51">
        <v>394.5</v>
      </c>
      <c r="H221" s="51">
        <v>394.5</v>
      </c>
      <c r="I221" s="51"/>
      <c r="J221" s="51"/>
      <c r="K221" s="51"/>
      <c r="L221" s="60" t="s">
        <v>425</v>
      </c>
      <c r="M221" s="51">
        <v>15</v>
      </c>
      <c r="N221" s="51">
        <v>0.0731</v>
      </c>
      <c r="O221" s="51">
        <f>N221*4</f>
        <v>0.2924</v>
      </c>
      <c r="P221" s="50" t="s">
        <v>267</v>
      </c>
      <c r="Q221" s="69" t="s">
        <v>43</v>
      </c>
      <c r="R221" s="50" t="s">
        <v>270</v>
      </c>
      <c r="S221" s="46" t="s">
        <v>40</v>
      </c>
    </row>
    <row r="222" s="9" customFormat="1" ht="45" customHeight="1" spans="1:19">
      <c r="A222" s="51">
        <v>2</v>
      </c>
      <c r="B222" s="50" t="s">
        <v>426</v>
      </c>
      <c r="C222" s="51" t="s">
        <v>28</v>
      </c>
      <c r="D222" s="51" t="s">
        <v>219</v>
      </c>
      <c r="E222" s="51" t="s">
        <v>47</v>
      </c>
      <c r="F222" s="52" t="s">
        <v>428</v>
      </c>
      <c r="G222" s="51">
        <v>25.5</v>
      </c>
      <c r="H222" s="51">
        <v>25.5</v>
      </c>
      <c r="I222" s="51"/>
      <c r="J222" s="51"/>
      <c r="K222" s="51"/>
      <c r="L222" s="60" t="s">
        <v>425</v>
      </c>
      <c r="M222" s="51">
        <v>8</v>
      </c>
      <c r="N222" s="51">
        <v>0.0045</v>
      </c>
      <c r="O222" s="51">
        <f t="shared" ref="O222:O235" si="22">N222*4</f>
        <v>0.018</v>
      </c>
      <c r="P222" s="50" t="s">
        <v>267</v>
      </c>
      <c r="Q222" s="69" t="s">
        <v>47</v>
      </c>
      <c r="R222" s="50" t="s">
        <v>270</v>
      </c>
      <c r="S222" s="46" t="s">
        <v>40</v>
      </c>
    </row>
    <row r="223" s="9" customFormat="1" ht="45" customHeight="1" spans="1:19">
      <c r="A223" s="51">
        <v>3</v>
      </c>
      <c r="B223" s="50" t="s">
        <v>426</v>
      </c>
      <c r="C223" s="51" t="s">
        <v>28</v>
      </c>
      <c r="D223" s="51" t="s">
        <v>219</v>
      </c>
      <c r="E223" s="51" t="s">
        <v>58</v>
      </c>
      <c r="F223" s="52" t="s">
        <v>429</v>
      </c>
      <c r="G223" s="50">
        <v>9.9</v>
      </c>
      <c r="H223" s="50">
        <v>9.9</v>
      </c>
      <c r="I223" s="50"/>
      <c r="J223" s="50"/>
      <c r="K223" s="50"/>
      <c r="L223" s="60" t="s">
        <v>425</v>
      </c>
      <c r="M223" s="51">
        <v>3</v>
      </c>
      <c r="N223" s="51">
        <v>0.0018</v>
      </c>
      <c r="O223" s="51">
        <f t="shared" si="22"/>
        <v>0.0072</v>
      </c>
      <c r="P223" s="50" t="s">
        <v>267</v>
      </c>
      <c r="Q223" s="69" t="s">
        <v>58</v>
      </c>
      <c r="R223" s="50" t="s">
        <v>270</v>
      </c>
      <c r="S223" s="46" t="s">
        <v>40</v>
      </c>
    </row>
    <row r="224" s="9" customFormat="1" ht="49" customHeight="1" spans="1:19">
      <c r="A224" s="51">
        <v>4</v>
      </c>
      <c r="B224" s="50" t="s">
        <v>426</v>
      </c>
      <c r="C224" s="51" t="s">
        <v>28</v>
      </c>
      <c r="D224" s="51" t="s">
        <v>219</v>
      </c>
      <c r="E224" s="51" t="s">
        <v>74</v>
      </c>
      <c r="F224" s="52" t="s">
        <v>430</v>
      </c>
      <c r="G224" s="51">
        <v>1.5</v>
      </c>
      <c r="H224" s="51">
        <v>1.5</v>
      </c>
      <c r="I224" s="51"/>
      <c r="J224" s="51"/>
      <c r="K224" s="51"/>
      <c r="L224" s="60" t="s">
        <v>425</v>
      </c>
      <c r="M224" s="51">
        <v>2</v>
      </c>
      <c r="N224" s="51">
        <v>0.0002</v>
      </c>
      <c r="O224" s="51">
        <f t="shared" si="22"/>
        <v>0.0008</v>
      </c>
      <c r="P224" s="50" t="s">
        <v>267</v>
      </c>
      <c r="Q224" s="69" t="s">
        <v>74</v>
      </c>
      <c r="R224" s="50" t="s">
        <v>270</v>
      </c>
      <c r="S224" s="46" t="s">
        <v>40</v>
      </c>
    </row>
    <row r="225" s="9" customFormat="1" ht="46" customHeight="1" spans="1:19">
      <c r="A225" s="51">
        <v>5</v>
      </c>
      <c r="B225" s="50" t="s">
        <v>426</v>
      </c>
      <c r="C225" s="51" t="s">
        <v>28</v>
      </c>
      <c r="D225" s="51" t="s">
        <v>219</v>
      </c>
      <c r="E225" s="51" t="s">
        <v>68</v>
      </c>
      <c r="F225" s="52" t="s">
        <v>431</v>
      </c>
      <c r="G225" s="51">
        <v>10.5</v>
      </c>
      <c r="H225" s="51">
        <v>10.5</v>
      </c>
      <c r="I225" s="51"/>
      <c r="J225" s="51"/>
      <c r="K225" s="51"/>
      <c r="L225" s="60" t="s">
        <v>425</v>
      </c>
      <c r="M225" s="51">
        <v>5</v>
      </c>
      <c r="N225" s="51">
        <v>0.0018</v>
      </c>
      <c r="O225" s="51">
        <f t="shared" si="22"/>
        <v>0.0072</v>
      </c>
      <c r="P225" s="50" t="s">
        <v>267</v>
      </c>
      <c r="Q225" s="69" t="s">
        <v>68</v>
      </c>
      <c r="R225" s="50" t="s">
        <v>270</v>
      </c>
      <c r="S225" s="46" t="s">
        <v>40</v>
      </c>
    </row>
    <row r="226" s="9" customFormat="1" ht="64" customHeight="1" spans="1:19">
      <c r="A226" s="51">
        <v>6</v>
      </c>
      <c r="B226" s="50" t="s">
        <v>426</v>
      </c>
      <c r="C226" s="51" t="s">
        <v>28</v>
      </c>
      <c r="D226" s="51" t="s">
        <v>219</v>
      </c>
      <c r="E226" s="51" t="s">
        <v>72</v>
      </c>
      <c r="F226" s="52" t="s">
        <v>432</v>
      </c>
      <c r="G226" s="51">
        <v>270</v>
      </c>
      <c r="H226" s="51">
        <v>270</v>
      </c>
      <c r="I226" s="51"/>
      <c r="J226" s="51"/>
      <c r="K226" s="51"/>
      <c r="L226" s="60" t="s">
        <v>425</v>
      </c>
      <c r="M226" s="51">
        <v>15</v>
      </c>
      <c r="N226" s="51">
        <v>0.0458</v>
      </c>
      <c r="O226" s="51">
        <f t="shared" si="22"/>
        <v>0.1832</v>
      </c>
      <c r="P226" s="50" t="s">
        <v>267</v>
      </c>
      <c r="Q226" s="69" t="s">
        <v>72</v>
      </c>
      <c r="R226" s="50" t="s">
        <v>270</v>
      </c>
      <c r="S226" s="46" t="s">
        <v>40</v>
      </c>
    </row>
    <row r="227" s="9" customFormat="1" ht="45" customHeight="1" spans="1:19">
      <c r="A227" s="51">
        <v>7</v>
      </c>
      <c r="B227" s="50" t="s">
        <v>426</v>
      </c>
      <c r="C227" s="51" t="s">
        <v>28</v>
      </c>
      <c r="D227" s="51" t="s">
        <v>219</v>
      </c>
      <c r="E227" s="51" t="s">
        <v>41</v>
      </c>
      <c r="F227" s="52" t="s">
        <v>433</v>
      </c>
      <c r="G227" s="51">
        <v>7.2</v>
      </c>
      <c r="H227" s="51">
        <v>7.2</v>
      </c>
      <c r="I227" s="51"/>
      <c r="J227" s="51"/>
      <c r="K227" s="51"/>
      <c r="L227" s="60" t="s">
        <v>425</v>
      </c>
      <c r="M227" s="51">
        <v>4</v>
      </c>
      <c r="N227" s="51">
        <v>0.0009</v>
      </c>
      <c r="O227" s="51">
        <f t="shared" si="22"/>
        <v>0.0036</v>
      </c>
      <c r="P227" s="50" t="s">
        <v>267</v>
      </c>
      <c r="Q227" s="69" t="s">
        <v>41</v>
      </c>
      <c r="R227" s="50" t="s">
        <v>270</v>
      </c>
      <c r="S227" s="46" t="s">
        <v>40</v>
      </c>
    </row>
    <row r="228" s="9" customFormat="1" ht="49" customHeight="1" spans="1:19">
      <c r="A228" s="51">
        <v>8</v>
      </c>
      <c r="B228" s="50" t="s">
        <v>426</v>
      </c>
      <c r="C228" s="51" t="s">
        <v>28</v>
      </c>
      <c r="D228" s="51" t="s">
        <v>219</v>
      </c>
      <c r="E228" s="51" t="s">
        <v>50</v>
      </c>
      <c r="F228" s="52" t="s">
        <v>434</v>
      </c>
      <c r="G228" s="51">
        <v>52.4</v>
      </c>
      <c r="H228" s="51">
        <v>52.4</v>
      </c>
      <c r="I228" s="51"/>
      <c r="J228" s="51"/>
      <c r="K228" s="51"/>
      <c r="L228" s="60" t="s">
        <v>425</v>
      </c>
      <c r="M228" s="51">
        <v>11</v>
      </c>
      <c r="N228" s="51">
        <v>0.0111</v>
      </c>
      <c r="O228" s="51">
        <f t="shared" si="22"/>
        <v>0.0444</v>
      </c>
      <c r="P228" s="50" t="s">
        <v>267</v>
      </c>
      <c r="Q228" s="69" t="s">
        <v>50</v>
      </c>
      <c r="R228" s="50" t="s">
        <v>270</v>
      </c>
      <c r="S228" s="46" t="s">
        <v>40</v>
      </c>
    </row>
    <row r="229" s="9" customFormat="1" ht="45" customHeight="1" spans="1:19">
      <c r="A229" s="51">
        <v>9</v>
      </c>
      <c r="B229" s="50" t="s">
        <v>435</v>
      </c>
      <c r="C229" s="50" t="s">
        <v>28</v>
      </c>
      <c r="D229" s="51" t="s">
        <v>219</v>
      </c>
      <c r="E229" s="50" t="s">
        <v>54</v>
      </c>
      <c r="F229" s="72" t="s">
        <v>436</v>
      </c>
      <c r="G229" s="50">
        <v>145.8</v>
      </c>
      <c r="H229" s="50"/>
      <c r="I229" s="50">
        <v>145.8</v>
      </c>
      <c r="J229" s="50"/>
      <c r="K229" s="50"/>
      <c r="L229" s="60" t="s">
        <v>425</v>
      </c>
      <c r="M229" s="51">
        <v>10</v>
      </c>
      <c r="N229" s="99">
        <v>0.0486</v>
      </c>
      <c r="O229" s="51">
        <f t="shared" si="22"/>
        <v>0.1944</v>
      </c>
      <c r="P229" s="50" t="s">
        <v>267</v>
      </c>
      <c r="Q229" s="51" t="s">
        <v>54</v>
      </c>
      <c r="R229" s="50" t="s">
        <v>270</v>
      </c>
      <c r="S229" s="50" t="s">
        <v>437</v>
      </c>
    </row>
    <row r="230" s="9" customFormat="1" ht="45" customHeight="1" spans="1:19">
      <c r="A230" s="51">
        <v>10</v>
      </c>
      <c r="B230" s="50" t="s">
        <v>435</v>
      </c>
      <c r="C230" s="50" t="s">
        <v>28</v>
      </c>
      <c r="D230" s="51" t="s">
        <v>219</v>
      </c>
      <c r="E230" s="50" t="s">
        <v>62</v>
      </c>
      <c r="F230" s="72" t="s">
        <v>438</v>
      </c>
      <c r="G230" s="50">
        <v>153.6</v>
      </c>
      <c r="H230" s="50"/>
      <c r="I230" s="50">
        <v>153.6</v>
      </c>
      <c r="J230" s="50"/>
      <c r="K230" s="50"/>
      <c r="L230" s="60" t="s">
        <v>425</v>
      </c>
      <c r="M230" s="51">
        <v>8</v>
      </c>
      <c r="N230" s="99">
        <v>0.05</v>
      </c>
      <c r="O230" s="51">
        <f t="shared" si="22"/>
        <v>0.2</v>
      </c>
      <c r="P230" s="50" t="s">
        <v>267</v>
      </c>
      <c r="Q230" s="51" t="s">
        <v>62</v>
      </c>
      <c r="R230" s="50" t="s">
        <v>270</v>
      </c>
      <c r="S230" s="50" t="s">
        <v>437</v>
      </c>
    </row>
    <row r="231" s="9" customFormat="1" ht="45" customHeight="1" spans="1:19">
      <c r="A231" s="51">
        <v>11</v>
      </c>
      <c r="B231" s="50" t="s">
        <v>435</v>
      </c>
      <c r="C231" s="50" t="s">
        <v>28</v>
      </c>
      <c r="D231" s="51" t="s">
        <v>219</v>
      </c>
      <c r="E231" s="50" t="s">
        <v>52</v>
      </c>
      <c r="F231" s="72" t="s">
        <v>439</v>
      </c>
      <c r="G231" s="50">
        <v>70.8</v>
      </c>
      <c r="H231" s="50"/>
      <c r="I231" s="50">
        <v>70.8</v>
      </c>
      <c r="J231" s="50"/>
      <c r="K231" s="50"/>
      <c r="L231" s="60" t="s">
        <v>425</v>
      </c>
      <c r="M231" s="51">
        <v>12</v>
      </c>
      <c r="N231" s="99">
        <v>0.0236</v>
      </c>
      <c r="O231" s="51">
        <f t="shared" si="22"/>
        <v>0.0944</v>
      </c>
      <c r="P231" s="50" t="s">
        <v>267</v>
      </c>
      <c r="Q231" s="51" t="s">
        <v>52</v>
      </c>
      <c r="R231" s="50" t="s">
        <v>270</v>
      </c>
      <c r="S231" s="50" t="s">
        <v>437</v>
      </c>
    </row>
    <row r="232" s="9" customFormat="1" ht="45" customHeight="1" spans="1:19">
      <c r="A232" s="51">
        <v>12</v>
      </c>
      <c r="B232" s="50" t="s">
        <v>435</v>
      </c>
      <c r="C232" s="50" t="s">
        <v>28</v>
      </c>
      <c r="D232" s="51" t="s">
        <v>219</v>
      </c>
      <c r="E232" s="50" t="s">
        <v>45</v>
      </c>
      <c r="F232" s="72" t="s">
        <v>440</v>
      </c>
      <c r="G232" s="50">
        <v>72.9</v>
      </c>
      <c r="H232" s="50"/>
      <c r="I232" s="50">
        <v>72.9</v>
      </c>
      <c r="J232" s="50"/>
      <c r="K232" s="50"/>
      <c r="L232" s="60" t="s">
        <v>425</v>
      </c>
      <c r="M232" s="51">
        <v>9</v>
      </c>
      <c r="N232" s="99">
        <v>0.0222</v>
      </c>
      <c r="O232" s="51">
        <f t="shared" si="22"/>
        <v>0.0888</v>
      </c>
      <c r="P232" s="50" t="s">
        <v>267</v>
      </c>
      <c r="Q232" s="51" t="s">
        <v>45</v>
      </c>
      <c r="R232" s="50" t="s">
        <v>270</v>
      </c>
      <c r="S232" s="50" t="s">
        <v>437</v>
      </c>
    </row>
    <row r="233" s="9" customFormat="1" ht="67" customHeight="1" spans="1:19">
      <c r="A233" s="51">
        <v>13</v>
      </c>
      <c r="B233" s="50" t="s">
        <v>435</v>
      </c>
      <c r="C233" s="50" t="s">
        <v>28</v>
      </c>
      <c r="D233" s="51" t="s">
        <v>219</v>
      </c>
      <c r="E233" s="50" t="s">
        <v>70</v>
      </c>
      <c r="F233" s="72" t="s">
        <v>441</v>
      </c>
      <c r="G233" s="50">
        <v>69.3</v>
      </c>
      <c r="H233" s="50"/>
      <c r="I233" s="50">
        <v>69.3</v>
      </c>
      <c r="J233" s="50"/>
      <c r="K233" s="50"/>
      <c r="L233" s="60" t="s">
        <v>425</v>
      </c>
      <c r="M233" s="51">
        <v>21</v>
      </c>
      <c r="N233" s="99">
        <v>0.021</v>
      </c>
      <c r="O233" s="51">
        <f t="shared" si="22"/>
        <v>0.084</v>
      </c>
      <c r="P233" s="50" t="s">
        <v>267</v>
      </c>
      <c r="Q233" s="51" t="s">
        <v>70</v>
      </c>
      <c r="R233" s="50" t="s">
        <v>270</v>
      </c>
      <c r="S233" s="50" t="s">
        <v>437</v>
      </c>
    </row>
    <row r="234" s="9" customFormat="1" ht="45" customHeight="1" spans="1:19">
      <c r="A234" s="51">
        <v>14</v>
      </c>
      <c r="B234" s="50" t="s">
        <v>435</v>
      </c>
      <c r="C234" s="50" t="s">
        <v>28</v>
      </c>
      <c r="D234" s="51" t="s">
        <v>219</v>
      </c>
      <c r="E234" s="50" t="s">
        <v>76</v>
      </c>
      <c r="F234" s="72" t="s">
        <v>442</v>
      </c>
      <c r="G234" s="50">
        <v>93</v>
      </c>
      <c r="H234" s="50"/>
      <c r="I234" s="50">
        <v>93</v>
      </c>
      <c r="J234" s="50"/>
      <c r="K234" s="50"/>
      <c r="L234" s="60" t="s">
        <v>425</v>
      </c>
      <c r="M234" s="51">
        <v>10</v>
      </c>
      <c r="N234" s="99">
        <v>0.031</v>
      </c>
      <c r="O234" s="51">
        <f t="shared" si="22"/>
        <v>0.124</v>
      </c>
      <c r="P234" s="50" t="s">
        <v>267</v>
      </c>
      <c r="Q234" s="51" t="s">
        <v>76</v>
      </c>
      <c r="R234" s="50" t="s">
        <v>270</v>
      </c>
      <c r="S234" s="50" t="s">
        <v>437</v>
      </c>
    </row>
    <row r="235" s="9" customFormat="1" ht="51" customHeight="1" spans="1:19">
      <c r="A235" s="51">
        <v>15</v>
      </c>
      <c r="B235" s="50" t="s">
        <v>435</v>
      </c>
      <c r="C235" s="50" t="s">
        <v>28</v>
      </c>
      <c r="D235" s="51" t="s">
        <v>219</v>
      </c>
      <c r="E235" s="50" t="s">
        <v>72</v>
      </c>
      <c r="F235" s="72" t="s">
        <v>443</v>
      </c>
      <c r="G235" s="50">
        <v>214.6</v>
      </c>
      <c r="H235" s="50"/>
      <c r="I235" s="50">
        <v>214.6</v>
      </c>
      <c r="J235" s="50"/>
      <c r="K235" s="50"/>
      <c r="L235" s="60" t="s">
        <v>425</v>
      </c>
      <c r="M235" s="51">
        <v>15</v>
      </c>
      <c r="N235" s="99">
        <v>0.0398</v>
      </c>
      <c r="O235" s="51">
        <f t="shared" si="22"/>
        <v>0.1592</v>
      </c>
      <c r="P235" s="50" t="s">
        <v>267</v>
      </c>
      <c r="Q235" s="51" t="s">
        <v>72</v>
      </c>
      <c r="R235" s="50" t="s">
        <v>270</v>
      </c>
      <c r="S235" s="50" t="s">
        <v>437</v>
      </c>
    </row>
    <row r="236" s="8" customFormat="1" ht="45" customHeight="1" spans="1:19">
      <c r="A236" s="47" t="s">
        <v>444</v>
      </c>
      <c r="B236" s="47" t="s">
        <v>445</v>
      </c>
      <c r="C236" s="47" t="s">
        <v>28</v>
      </c>
      <c r="D236" s="97" t="s">
        <v>219</v>
      </c>
      <c r="E236" s="47" t="s">
        <v>30</v>
      </c>
      <c r="F236" s="48" t="s">
        <v>446</v>
      </c>
      <c r="G236" s="47">
        <f>SUM(G237:G260)</f>
        <v>3215.7</v>
      </c>
      <c r="H236" s="49">
        <f t="shared" ref="H236:K236" si="23">SUM(H237:H260)</f>
        <v>2874.7</v>
      </c>
      <c r="I236" s="47">
        <f t="shared" si="23"/>
        <v>341</v>
      </c>
      <c r="J236" s="47">
        <f t="shared" si="23"/>
        <v>0</v>
      </c>
      <c r="K236" s="47">
        <f t="shared" si="23"/>
        <v>0</v>
      </c>
      <c r="L236" s="59" t="s">
        <v>447</v>
      </c>
      <c r="M236" s="47">
        <f t="shared" ref="M236:O236" si="24">SUM(M237:M260)</f>
        <v>226</v>
      </c>
      <c r="N236" s="47">
        <f t="shared" si="24"/>
        <v>0.4463</v>
      </c>
      <c r="O236" s="47">
        <f t="shared" si="24"/>
        <v>1.69752</v>
      </c>
      <c r="P236" s="65" t="s">
        <v>267</v>
      </c>
      <c r="Q236" s="68" t="s">
        <v>34</v>
      </c>
      <c r="R236" s="36"/>
      <c r="S236" s="36"/>
    </row>
    <row r="237" s="9" customFormat="1" ht="45" customHeight="1" spans="1:19">
      <c r="A237" s="51">
        <v>1</v>
      </c>
      <c r="B237" s="51" t="s">
        <v>448</v>
      </c>
      <c r="C237" s="51" t="s">
        <v>28</v>
      </c>
      <c r="D237" s="51" t="s">
        <v>219</v>
      </c>
      <c r="E237" s="51" t="s">
        <v>54</v>
      </c>
      <c r="F237" s="52" t="s">
        <v>449</v>
      </c>
      <c r="G237" s="51">
        <v>189.7</v>
      </c>
      <c r="H237" s="51">
        <v>189.7</v>
      </c>
      <c r="I237" s="51"/>
      <c r="J237" s="51"/>
      <c r="K237" s="51"/>
      <c r="L237" s="60" t="s">
        <v>447</v>
      </c>
      <c r="M237" s="51">
        <v>10</v>
      </c>
      <c r="N237" s="51">
        <v>0.0271</v>
      </c>
      <c r="O237" s="51">
        <v>0.1138</v>
      </c>
      <c r="P237" s="50" t="s">
        <v>267</v>
      </c>
      <c r="Q237" s="69" t="s">
        <v>49</v>
      </c>
      <c r="R237" s="50" t="s">
        <v>270</v>
      </c>
      <c r="S237" s="46" t="s">
        <v>40</v>
      </c>
    </row>
    <row r="238" s="9" customFormat="1" ht="45" customHeight="1" spans="1:19">
      <c r="A238" s="51">
        <v>2</v>
      </c>
      <c r="B238" s="51" t="s">
        <v>448</v>
      </c>
      <c r="C238" s="51" t="s">
        <v>28</v>
      </c>
      <c r="D238" s="51" t="s">
        <v>219</v>
      </c>
      <c r="E238" s="51" t="s">
        <v>78</v>
      </c>
      <c r="F238" s="52" t="s">
        <v>450</v>
      </c>
      <c r="G238" s="51">
        <f>60*0.7</f>
        <v>42</v>
      </c>
      <c r="H238" s="51">
        <v>42</v>
      </c>
      <c r="I238" s="51"/>
      <c r="J238" s="51"/>
      <c r="K238" s="51"/>
      <c r="L238" s="60" t="s">
        <v>447</v>
      </c>
      <c r="M238" s="51">
        <v>7</v>
      </c>
      <c r="N238" s="51">
        <v>0.006</v>
      </c>
      <c r="O238" s="51">
        <v>0.0214</v>
      </c>
      <c r="P238" s="50" t="s">
        <v>267</v>
      </c>
      <c r="Q238" s="69" t="s">
        <v>38</v>
      </c>
      <c r="R238" s="50" t="s">
        <v>270</v>
      </c>
      <c r="S238" s="46" t="s">
        <v>40</v>
      </c>
    </row>
    <row r="239" s="9" customFormat="1" ht="45" customHeight="1" spans="1:19">
      <c r="A239" s="51">
        <v>3</v>
      </c>
      <c r="B239" s="51" t="s">
        <v>448</v>
      </c>
      <c r="C239" s="51" t="s">
        <v>28</v>
      </c>
      <c r="D239" s="51" t="s">
        <v>219</v>
      </c>
      <c r="E239" s="51" t="s">
        <v>56</v>
      </c>
      <c r="F239" s="52" t="s">
        <v>451</v>
      </c>
      <c r="G239" s="51">
        <f>338*0.7</f>
        <v>236.6</v>
      </c>
      <c r="H239" s="51">
        <v>236.6</v>
      </c>
      <c r="I239" s="51"/>
      <c r="J239" s="51"/>
      <c r="K239" s="51"/>
      <c r="L239" s="60" t="s">
        <v>447</v>
      </c>
      <c r="M239" s="51">
        <v>14</v>
      </c>
      <c r="N239" s="51">
        <v>0.0338</v>
      </c>
      <c r="O239" s="51">
        <v>0.1418</v>
      </c>
      <c r="P239" s="50" t="s">
        <v>267</v>
      </c>
      <c r="Q239" s="69" t="s">
        <v>38</v>
      </c>
      <c r="R239" s="50" t="s">
        <v>270</v>
      </c>
      <c r="S239" s="46" t="s">
        <v>40</v>
      </c>
    </row>
    <row r="240" s="9" customFormat="1" ht="45" customHeight="1" spans="1:19">
      <c r="A240" s="51">
        <v>4</v>
      </c>
      <c r="B240" s="51" t="s">
        <v>448</v>
      </c>
      <c r="C240" s="51" t="s">
        <v>28</v>
      </c>
      <c r="D240" s="51" t="s">
        <v>219</v>
      </c>
      <c r="E240" s="51" t="s">
        <v>50</v>
      </c>
      <c r="F240" s="52" t="s">
        <v>452</v>
      </c>
      <c r="G240" s="51">
        <f>263*0.7</f>
        <v>184.1</v>
      </c>
      <c r="H240" s="51">
        <v>184.1</v>
      </c>
      <c r="I240" s="51"/>
      <c r="J240" s="51"/>
      <c r="K240" s="51"/>
      <c r="L240" s="60" t="s">
        <v>447</v>
      </c>
      <c r="M240" s="51">
        <v>10</v>
      </c>
      <c r="N240" s="51">
        <v>0.0263</v>
      </c>
      <c r="O240" s="51">
        <v>0.1052</v>
      </c>
      <c r="P240" s="50" t="s">
        <v>267</v>
      </c>
      <c r="Q240" s="69" t="s">
        <v>49</v>
      </c>
      <c r="R240" s="50" t="s">
        <v>270</v>
      </c>
      <c r="S240" s="46" t="s">
        <v>40</v>
      </c>
    </row>
    <row r="241" s="9" customFormat="1" ht="45" customHeight="1" spans="1:19">
      <c r="A241" s="51">
        <v>5</v>
      </c>
      <c r="B241" s="51" t="s">
        <v>448</v>
      </c>
      <c r="C241" s="51" t="s">
        <v>28</v>
      </c>
      <c r="D241" s="51" t="s">
        <v>219</v>
      </c>
      <c r="E241" s="51" t="s">
        <v>62</v>
      </c>
      <c r="F241" s="52" t="s">
        <v>453</v>
      </c>
      <c r="G241" s="51">
        <v>86.1</v>
      </c>
      <c r="H241" s="51">
        <v>86.1</v>
      </c>
      <c r="I241" s="51"/>
      <c r="J241" s="51"/>
      <c r="K241" s="51"/>
      <c r="L241" s="60" t="s">
        <v>447</v>
      </c>
      <c r="M241" s="51">
        <v>8</v>
      </c>
      <c r="N241" s="51">
        <v>0.0123</v>
      </c>
      <c r="O241" s="51">
        <v>0.0504</v>
      </c>
      <c r="P241" s="50" t="s">
        <v>267</v>
      </c>
      <c r="Q241" s="69" t="s">
        <v>38</v>
      </c>
      <c r="R241" s="50" t="s">
        <v>270</v>
      </c>
      <c r="S241" s="46" t="s">
        <v>40</v>
      </c>
    </row>
    <row r="242" s="9" customFormat="1" ht="45" customHeight="1" spans="1:19">
      <c r="A242" s="51">
        <v>6</v>
      </c>
      <c r="B242" s="51" t="s">
        <v>448</v>
      </c>
      <c r="C242" s="51" t="s">
        <v>28</v>
      </c>
      <c r="D242" s="51" t="s">
        <v>219</v>
      </c>
      <c r="E242" s="51" t="s">
        <v>52</v>
      </c>
      <c r="F242" s="52" t="s">
        <v>454</v>
      </c>
      <c r="G242" s="51">
        <v>119</v>
      </c>
      <c r="H242" s="51">
        <v>119</v>
      </c>
      <c r="I242" s="51"/>
      <c r="J242" s="51"/>
      <c r="K242" s="51"/>
      <c r="L242" s="60" t="s">
        <v>447</v>
      </c>
      <c r="M242" s="51">
        <v>13</v>
      </c>
      <c r="N242" s="51">
        <v>0.017</v>
      </c>
      <c r="O242" s="51">
        <v>0.0697</v>
      </c>
      <c r="P242" s="50" t="s">
        <v>267</v>
      </c>
      <c r="Q242" s="69" t="s">
        <v>49</v>
      </c>
      <c r="R242" s="50" t="s">
        <v>270</v>
      </c>
      <c r="S242" s="46" t="s">
        <v>40</v>
      </c>
    </row>
    <row r="243" s="9" customFormat="1" ht="45" customHeight="1" spans="1:19">
      <c r="A243" s="51">
        <v>7</v>
      </c>
      <c r="B243" s="51" t="s">
        <v>448</v>
      </c>
      <c r="C243" s="51" t="s">
        <v>28</v>
      </c>
      <c r="D243" s="51" t="s">
        <v>219</v>
      </c>
      <c r="E243" s="51" t="s">
        <v>58</v>
      </c>
      <c r="F243" s="52" t="s">
        <v>455</v>
      </c>
      <c r="G243" s="51">
        <v>75.6</v>
      </c>
      <c r="H243" s="51">
        <v>75.6</v>
      </c>
      <c r="I243" s="51"/>
      <c r="J243" s="51"/>
      <c r="K243" s="51"/>
      <c r="L243" s="60" t="s">
        <v>447</v>
      </c>
      <c r="M243" s="51">
        <v>10</v>
      </c>
      <c r="N243" s="51">
        <v>0.0108</v>
      </c>
      <c r="O243" s="51">
        <v>0.0443</v>
      </c>
      <c r="P243" s="50" t="s">
        <v>267</v>
      </c>
      <c r="Q243" s="69" t="s">
        <v>38</v>
      </c>
      <c r="R243" s="50" t="s">
        <v>270</v>
      </c>
      <c r="S243" s="46" t="s">
        <v>40</v>
      </c>
    </row>
    <row r="244" s="9" customFormat="1" ht="45" customHeight="1" spans="1:19">
      <c r="A244" s="51">
        <v>8</v>
      </c>
      <c r="B244" s="51" t="s">
        <v>448</v>
      </c>
      <c r="C244" s="51" t="s">
        <v>28</v>
      </c>
      <c r="D244" s="51" t="s">
        <v>219</v>
      </c>
      <c r="E244" s="51" t="s">
        <v>41</v>
      </c>
      <c r="F244" s="52" t="s">
        <v>456</v>
      </c>
      <c r="G244" s="51">
        <v>46.2</v>
      </c>
      <c r="H244" s="51">
        <v>46.2</v>
      </c>
      <c r="I244" s="51"/>
      <c r="J244" s="51"/>
      <c r="K244" s="51"/>
      <c r="L244" s="60" t="s">
        <v>447</v>
      </c>
      <c r="M244" s="51">
        <v>9</v>
      </c>
      <c r="N244" s="51">
        <v>0.0066</v>
      </c>
      <c r="O244" s="51">
        <v>0.0264</v>
      </c>
      <c r="P244" s="50" t="s">
        <v>267</v>
      </c>
      <c r="Q244" s="69" t="s">
        <v>38</v>
      </c>
      <c r="R244" s="50" t="s">
        <v>270</v>
      </c>
      <c r="S244" s="46" t="s">
        <v>40</v>
      </c>
    </row>
    <row r="245" s="9" customFormat="1" ht="45" customHeight="1" spans="1:19">
      <c r="A245" s="51">
        <v>9</v>
      </c>
      <c r="B245" s="51" t="s">
        <v>448</v>
      </c>
      <c r="C245" s="51" t="s">
        <v>28</v>
      </c>
      <c r="D245" s="51" t="s">
        <v>219</v>
      </c>
      <c r="E245" s="51" t="s">
        <v>68</v>
      </c>
      <c r="F245" s="52" t="s">
        <v>457</v>
      </c>
      <c r="G245" s="51">
        <v>56.7</v>
      </c>
      <c r="H245" s="51">
        <v>56.7</v>
      </c>
      <c r="I245" s="51"/>
      <c r="J245" s="51"/>
      <c r="K245" s="51"/>
      <c r="L245" s="60" t="s">
        <v>447</v>
      </c>
      <c r="M245" s="51">
        <v>5</v>
      </c>
      <c r="N245" s="51">
        <v>0.0081</v>
      </c>
      <c r="O245" s="51">
        <v>0.0324</v>
      </c>
      <c r="P245" s="50" t="s">
        <v>267</v>
      </c>
      <c r="Q245" s="69" t="s">
        <v>49</v>
      </c>
      <c r="R245" s="50" t="s">
        <v>270</v>
      </c>
      <c r="S245" s="46" t="s">
        <v>40</v>
      </c>
    </row>
    <row r="246" s="9" customFormat="1" ht="51" customHeight="1" spans="1:19">
      <c r="A246" s="51">
        <v>10</v>
      </c>
      <c r="B246" s="51" t="s">
        <v>448</v>
      </c>
      <c r="C246" s="51" t="s">
        <v>28</v>
      </c>
      <c r="D246" s="51" t="s">
        <v>219</v>
      </c>
      <c r="E246" s="51" t="s">
        <v>43</v>
      </c>
      <c r="F246" s="52" t="s">
        <v>458</v>
      </c>
      <c r="G246" s="51">
        <v>284.2</v>
      </c>
      <c r="H246" s="51">
        <v>284.2</v>
      </c>
      <c r="I246" s="51"/>
      <c r="J246" s="51"/>
      <c r="K246" s="51"/>
      <c r="L246" s="60" t="s">
        <v>447</v>
      </c>
      <c r="M246" s="51">
        <v>16</v>
      </c>
      <c r="N246" s="51">
        <v>0.0406</v>
      </c>
      <c r="O246" s="51">
        <v>0.1705</v>
      </c>
      <c r="P246" s="50" t="s">
        <v>267</v>
      </c>
      <c r="Q246" s="69" t="s">
        <v>38</v>
      </c>
      <c r="R246" s="50" t="s">
        <v>270</v>
      </c>
      <c r="S246" s="46" t="s">
        <v>40</v>
      </c>
    </row>
    <row r="247" s="9" customFormat="1" ht="58" customHeight="1" spans="1:19">
      <c r="A247" s="51">
        <v>11</v>
      </c>
      <c r="B247" s="51" t="s">
        <v>448</v>
      </c>
      <c r="C247" s="51" t="s">
        <v>28</v>
      </c>
      <c r="D247" s="51" t="s">
        <v>219</v>
      </c>
      <c r="E247" s="51" t="s">
        <v>60</v>
      </c>
      <c r="F247" s="52" t="s">
        <v>459</v>
      </c>
      <c r="G247" s="51">
        <v>202.3</v>
      </c>
      <c r="H247" s="51">
        <v>202.3</v>
      </c>
      <c r="I247" s="51"/>
      <c r="J247" s="51"/>
      <c r="K247" s="51"/>
      <c r="L247" s="60" t="s">
        <v>447</v>
      </c>
      <c r="M247" s="51">
        <v>19</v>
      </c>
      <c r="N247" s="51">
        <v>0.0289</v>
      </c>
      <c r="O247" s="51">
        <v>0.1156</v>
      </c>
      <c r="P247" s="50" t="s">
        <v>267</v>
      </c>
      <c r="Q247" s="69" t="s">
        <v>38</v>
      </c>
      <c r="R247" s="50" t="s">
        <v>270</v>
      </c>
      <c r="S247" s="46" t="s">
        <v>40</v>
      </c>
    </row>
    <row r="248" s="9" customFormat="1" ht="45" customHeight="1" spans="1:19">
      <c r="A248" s="51">
        <v>12</v>
      </c>
      <c r="B248" s="51" t="s">
        <v>448</v>
      </c>
      <c r="C248" s="51" t="s">
        <v>28</v>
      </c>
      <c r="D248" s="51" t="s">
        <v>219</v>
      </c>
      <c r="E248" s="51" t="s">
        <v>64</v>
      </c>
      <c r="F248" s="52" t="s">
        <v>460</v>
      </c>
      <c r="G248" s="51">
        <f>418*0.7</f>
        <v>292.6</v>
      </c>
      <c r="H248" s="51">
        <v>292.6</v>
      </c>
      <c r="I248" s="51"/>
      <c r="J248" s="51"/>
      <c r="K248" s="51"/>
      <c r="L248" s="60" t="s">
        <v>447</v>
      </c>
      <c r="M248" s="51">
        <v>8</v>
      </c>
      <c r="N248" s="51">
        <v>0.0418</v>
      </c>
      <c r="O248" s="51">
        <v>0.0472</v>
      </c>
      <c r="P248" s="50" t="s">
        <v>267</v>
      </c>
      <c r="Q248" s="69" t="s">
        <v>49</v>
      </c>
      <c r="R248" s="50" t="s">
        <v>270</v>
      </c>
      <c r="S248" s="46" t="s">
        <v>40</v>
      </c>
    </row>
    <row r="249" s="9" customFormat="1" ht="45" customHeight="1" spans="1:19">
      <c r="A249" s="51">
        <v>13</v>
      </c>
      <c r="B249" s="51" t="s">
        <v>448</v>
      </c>
      <c r="C249" s="51" t="s">
        <v>28</v>
      </c>
      <c r="D249" s="51" t="s">
        <v>219</v>
      </c>
      <c r="E249" s="51" t="s">
        <v>36</v>
      </c>
      <c r="F249" s="52" t="s">
        <v>461</v>
      </c>
      <c r="G249" s="51">
        <v>170.8</v>
      </c>
      <c r="H249" s="51">
        <v>170.8</v>
      </c>
      <c r="I249" s="51"/>
      <c r="J249" s="51"/>
      <c r="K249" s="51"/>
      <c r="L249" s="60" t="s">
        <v>447</v>
      </c>
      <c r="M249" s="51">
        <v>10</v>
      </c>
      <c r="N249" s="51">
        <v>0.0244</v>
      </c>
      <c r="O249" s="51">
        <v>0.0976</v>
      </c>
      <c r="P249" s="50" t="s">
        <v>267</v>
      </c>
      <c r="Q249" s="69" t="s">
        <v>38</v>
      </c>
      <c r="R249" s="50" t="s">
        <v>270</v>
      </c>
      <c r="S249" s="46" t="s">
        <v>40</v>
      </c>
    </row>
    <row r="250" s="9" customFormat="1" ht="45" customHeight="1" spans="1:19">
      <c r="A250" s="51">
        <v>14</v>
      </c>
      <c r="B250" s="51" t="s">
        <v>448</v>
      </c>
      <c r="C250" s="51" t="s">
        <v>28</v>
      </c>
      <c r="D250" s="51" t="s">
        <v>219</v>
      </c>
      <c r="E250" s="51" t="s">
        <v>47</v>
      </c>
      <c r="F250" s="52" t="s">
        <v>462</v>
      </c>
      <c r="G250" s="51">
        <v>46.2</v>
      </c>
      <c r="H250" s="51">
        <v>46.2</v>
      </c>
      <c r="I250" s="51"/>
      <c r="J250" s="51"/>
      <c r="K250" s="51"/>
      <c r="L250" s="60" t="s">
        <v>447</v>
      </c>
      <c r="M250" s="51">
        <v>7</v>
      </c>
      <c r="N250" s="51">
        <v>0.0066</v>
      </c>
      <c r="O250" s="51">
        <v>0.0264</v>
      </c>
      <c r="P250" s="50" t="s">
        <v>267</v>
      </c>
      <c r="Q250" s="69" t="s">
        <v>49</v>
      </c>
      <c r="R250" s="50" t="s">
        <v>270</v>
      </c>
      <c r="S250" s="46" t="s">
        <v>40</v>
      </c>
    </row>
    <row r="251" s="9" customFormat="1" ht="45" customHeight="1" spans="1:19">
      <c r="A251" s="51">
        <v>15</v>
      </c>
      <c r="B251" s="51" t="s">
        <v>448</v>
      </c>
      <c r="C251" s="51" t="s">
        <v>28</v>
      </c>
      <c r="D251" s="51" t="s">
        <v>219</v>
      </c>
      <c r="E251" s="51" t="s">
        <v>66</v>
      </c>
      <c r="F251" s="52" t="s">
        <v>463</v>
      </c>
      <c r="G251" s="51">
        <v>44.1</v>
      </c>
      <c r="H251" s="51">
        <v>44.1</v>
      </c>
      <c r="I251" s="51"/>
      <c r="J251" s="51"/>
      <c r="K251" s="51"/>
      <c r="L251" s="60" t="s">
        <v>447</v>
      </c>
      <c r="M251" s="51">
        <v>7</v>
      </c>
      <c r="N251" s="51">
        <v>0.0063</v>
      </c>
      <c r="O251" s="51">
        <v>0.0252</v>
      </c>
      <c r="P251" s="50" t="s">
        <v>267</v>
      </c>
      <c r="Q251" s="69" t="s">
        <v>49</v>
      </c>
      <c r="R251" s="50" t="s">
        <v>270</v>
      </c>
      <c r="S251" s="46" t="s">
        <v>40</v>
      </c>
    </row>
    <row r="252" s="9" customFormat="1" ht="45" customHeight="1" spans="1:19">
      <c r="A252" s="51">
        <v>16</v>
      </c>
      <c r="B252" s="51" t="s">
        <v>448</v>
      </c>
      <c r="C252" s="51" t="s">
        <v>28</v>
      </c>
      <c r="D252" s="51" t="s">
        <v>219</v>
      </c>
      <c r="E252" s="51" t="s">
        <v>70</v>
      </c>
      <c r="F252" s="52" t="s">
        <v>464</v>
      </c>
      <c r="G252" s="51">
        <v>21.7</v>
      </c>
      <c r="H252" s="51">
        <v>21.7</v>
      </c>
      <c r="I252" s="51"/>
      <c r="J252" s="51"/>
      <c r="K252" s="51"/>
      <c r="L252" s="60" t="s">
        <v>447</v>
      </c>
      <c r="M252" s="51">
        <v>9</v>
      </c>
      <c r="N252" s="51">
        <v>0.0031</v>
      </c>
      <c r="O252" s="51">
        <v>0.0124</v>
      </c>
      <c r="P252" s="50" t="s">
        <v>267</v>
      </c>
      <c r="Q252" s="69" t="s">
        <v>38</v>
      </c>
      <c r="R252" s="50" t="s">
        <v>270</v>
      </c>
      <c r="S252" s="46" t="s">
        <v>40</v>
      </c>
    </row>
    <row r="253" s="9" customFormat="1" ht="52" customHeight="1" spans="1:19">
      <c r="A253" s="51">
        <v>17</v>
      </c>
      <c r="B253" s="51" t="s">
        <v>448</v>
      </c>
      <c r="C253" s="51" t="s">
        <v>28</v>
      </c>
      <c r="D253" s="51" t="s">
        <v>219</v>
      </c>
      <c r="E253" s="51" t="s">
        <v>72</v>
      </c>
      <c r="F253" s="52" t="s">
        <v>465</v>
      </c>
      <c r="G253" s="51">
        <v>216.3</v>
      </c>
      <c r="H253" s="51">
        <v>216.3</v>
      </c>
      <c r="I253" s="51"/>
      <c r="J253" s="51"/>
      <c r="K253" s="51"/>
      <c r="L253" s="60" t="s">
        <v>447</v>
      </c>
      <c r="M253" s="51">
        <v>14</v>
      </c>
      <c r="N253" s="51">
        <v>0.0309</v>
      </c>
      <c r="O253" s="51">
        <v>0.1236</v>
      </c>
      <c r="P253" s="50" t="s">
        <v>267</v>
      </c>
      <c r="Q253" s="69" t="s">
        <v>49</v>
      </c>
      <c r="R253" s="50" t="s">
        <v>270</v>
      </c>
      <c r="S253" s="46" t="s">
        <v>40</v>
      </c>
    </row>
    <row r="254" s="9" customFormat="1" ht="45" customHeight="1" spans="1:19">
      <c r="A254" s="51">
        <v>18</v>
      </c>
      <c r="B254" s="51" t="s">
        <v>448</v>
      </c>
      <c r="C254" s="51" t="s">
        <v>28</v>
      </c>
      <c r="D254" s="51" t="s">
        <v>219</v>
      </c>
      <c r="E254" s="51" t="s">
        <v>76</v>
      </c>
      <c r="F254" s="52" t="s">
        <v>466</v>
      </c>
      <c r="G254" s="51">
        <v>105</v>
      </c>
      <c r="H254" s="51">
        <v>105</v>
      </c>
      <c r="I254" s="51"/>
      <c r="J254" s="51"/>
      <c r="K254" s="51"/>
      <c r="L254" s="60" t="s">
        <v>447</v>
      </c>
      <c r="M254" s="51">
        <v>9</v>
      </c>
      <c r="N254" s="51">
        <v>0.015</v>
      </c>
      <c r="O254" s="51">
        <v>0.0618</v>
      </c>
      <c r="P254" s="50" t="s">
        <v>267</v>
      </c>
      <c r="Q254" s="69" t="s">
        <v>49</v>
      </c>
      <c r="R254" s="50" t="s">
        <v>270</v>
      </c>
      <c r="S254" s="46" t="s">
        <v>40</v>
      </c>
    </row>
    <row r="255" s="9" customFormat="1" ht="58" customHeight="1" spans="1:19">
      <c r="A255" s="51">
        <v>19</v>
      </c>
      <c r="B255" s="51" t="s">
        <v>448</v>
      </c>
      <c r="C255" s="51" t="s">
        <v>28</v>
      </c>
      <c r="D255" s="51" t="s">
        <v>219</v>
      </c>
      <c r="E255" s="51" t="s">
        <v>45</v>
      </c>
      <c r="F255" s="52" t="s">
        <v>467</v>
      </c>
      <c r="G255" s="51">
        <f>284*0.7</f>
        <v>198.8</v>
      </c>
      <c r="H255" s="51">
        <v>198.8</v>
      </c>
      <c r="I255" s="51"/>
      <c r="J255" s="51"/>
      <c r="K255" s="51"/>
      <c r="L255" s="60" t="s">
        <v>447</v>
      </c>
      <c r="M255" s="51">
        <v>10</v>
      </c>
      <c r="N255" s="51">
        <v>0.0284</v>
      </c>
      <c r="O255" s="51">
        <v>0.1192</v>
      </c>
      <c r="P255" s="50" t="s">
        <v>267</v>
      </c>
      <c r="Q255" s="69" t="s">
        <v>38</v>
      </c>
      <c r="R255" s="50" t="s">
        <v>270</v>
      </c>
      <c r="S255" s="46" t="s">
        <v>40</v>
      </c>
    </row>
    <row r="256" s="9" customFormat="1" ht="55" customHeight="1" spans="1:19">
      <c r="A256" s="51">
        <v>20</v>
      </c>
      <c r="B256" s="51" t="s">
        <v>448</v>
      </c>
      <c r="C256" s="51" t="s">
        <v>28</v>
      </c>
      <c r="D256" s="51" t="s">
        <v>219</v>
      </c>
      <c r="E256" s="51" t="s">
        <v>74</v>
      </c>
      <c r="F256" s="52" t="s">
        <v>468</v>
      </c>
      <c r="G256" s="51">
        <f>81*0.7</f>
        <v>56.7</v>
      </c>
      <c r="H256" s="51">
        <v>56.7</v>
      </c>
      <c r="I256" s="51"/>
      <c r="J256" s="51"/>
      <c r="K256" s="51"/>
      <c r="L256" s="60" t="s">
        <v>447</v>
      </c>
      <c r="M256" s="51">
        <v>4</v>
      </c>
      <c r="N256" s="51">
        <v>0.0081</v>
      </c>
      <c r="O256" s="51">
        <v>0.03402</v>
      </c>
      <c r="P256" s="50" t="s">
        <v>267</v>
      </c>
      <c r="Q256" s="69" t="s">
        <v>49</v>
      </c>
      <c r="R256" s="50" t="s">
        <v>270</v>
      </c>
      <c r="S256" s="46" t="s">
        <v>40</v>
      </c>
    </row>
    <row r="257" s="9" customFormat="1" ht="45" customHeight="1" spans="1:19">
      <c r="A257" s="51">
        <v>21</v>
      </c>
      <c r="B257" s="51" t="s">
        <v>448</v>
      </c>
      <c r="C257" s="51" t="s">
        <v>28</v>
      </c>
      <c r="D257" s="51" t="s">
        <v>219</v>
      </c>
      <c r="E257" s="51" t="s">
        <v>76</v>
      </c>
      <c r="F257" s="52" t="s">
        <v>469</v>
      </c>
      <c r="G257" s="51">
        <v>200</v>
      </c>
      <c r="H257" s="51">
        <v>200</v>
      </c>
      <c r="I257" s="51"/>
      <c r="J257" s="51"/>
      <c r="K257" s="51"/>
      <c r="L257" s="60" t="s">
        <v>447</v>
      </c>
      <c r="M257" s="51">
        <v>1</v>
      </c>
      <c r="N257" s="51">
        <v>0.0155</v>
      </c>
      <c r="O257" s="51">
        <v>0.0618</v>
      </c>
      <c r="P257" s="50" t="s">
        <v>267</v>
      </c>
      <c r="Q257" s="69" t="s">
        <v>49</v>
      </c>
      <c r="R257" s="50" t="s">
        <v>270</v>
      </c>
      <c r="S257" s="46" t="s">
        <v>40</v>
      </c>
    </row>
    <row r="258" s="9" customFormat="1" ht="45" customHeight="1" spans="1:19">
      <c r="A258" s="51">
        <v>22</v>
      </c>
      <c r="B258" s="51" t="s">
        <v>448</v>
      </c>
      <c r="C258" s="51" t="s">
        <v>28</v>
      </c>
      <c r="D258" s="51" t="s">
        <v>219</v>
      </c>
      <c r="E258" s="51" t="s">
        <v>58</v>
      </c>
      <c r="F258" s="52" t="s">
        <v>470</v>
      </c>
      <c r="G258" s="51">
        <v>189</v>
      </c>
      <c r="H258" s="51"/>
      <c r="I258" s="51">
        <v>189</v>
      </c>
      <c r="J258" s="51"/>
      <c r="K258" s="51"/>
      <c r="L258" s="60" t="s">
        <v>447</v>
      </c>
      <c r="M258" s="107">
        <v>9</v>
      </c>
      <c r="N258" s="99">
        <v>0.027</v>
      </c>
      <c r="O258" s="99">
        <v>0.1056</v>
      </c>
      <c r="P258" s="50" t="s">
        <v>267</v>
      </c>
      <c r="Q258" s="69" t="s">
        <v>38</v>
      </c>
      <c r="R258" s="50" t="s">
        <v>312</v>
      </c>
      <c r="S258" s="89" t="s">
        <v>313</v>
      </c>
    </row>
    <row r="259" s="9" customFormat="1" ht="45" customHeight="1" spans="1:19">
      <c r="A259" s="51">
        <v>23</v>
      </c>
      <c r="B259" s="51" t="s">
        <v>448</v>
      </c>
      <c r="C259" s="51" t="s">
        <v>28</v>
      </c>
      <c r="D259" s="51" t="s">
        <v>219</v>
      </c>
      <c r="E259" s="50" t="s">
        <v>56</v>
      </c>
      <c r="F259" s="72" t="s">
        <v>471</v>
      </c>
      <c r="G259" s="50">
        <v>98</v>
      </c>
      <c r="H259" s="51"/>
      <c r="I259" s="51">
        <v>98</v>
      </c>
      <c r="J259" s="51"/>
      <c r="K259" s="51"/>
      <c r="L259" s="60" t="s">
        <v>447</v>
      </c>
      <c r="M259" s="50">
        <v>16</v>
      </c>
      <c r="N259" s="50">
        <v>0.014</v>
      </c>
      <c r="O259" s="50">
        <v>0.0588</v>
      </c>
      <c r="P259" s="50" t="s">
        <v>267</v>
      </c>
      <c r="Q259" s="69" t="s">
        <v>38</v>
      </c>
      <c r="R259" s="50" t="s">
        <v>312</v>
      </c>
      <c r="S259" s="89" t="s">
        <v>313</v>
      </c>
    </row>
    <row r="260" s="9" customFormat="1" ht="45" customHeight="1" spans="1:19">
      <c r="A260" s="51">
        <v>24</v>
      </c>
      <c r="B260" s="51" t="s">
        <v>448</v>
      </c>
      <c r="C260" s="100" t="s">
        <v>28</v>
      </c>
      <c r="D260" s="51" t="s">
        <v>219</v>
      </c>
      <c r="E260" s="101" t="s">
        <v>60</v>
      </c>
      <c r="F260" s="102" t="s">
        <v>472</v>
      </c>
      <c r="G260" s="51">
        <v>54</v>
      </c>
      <c r="H260" s="50"/>
      <c r="I260" s="50">
        <v>54</v>
      </c>
      <c r="J260" s="50"/>
      <c r="K260" s="50"/>
      <c r="L260" s="60" t="s">
        <v>447</v>
      </c>
      <c r="M260" s="101">
        <v>1</v>
      </c>
      <c r="N260" s="101">
        <v>0.0077</v>
      </c>
      <c r="O260" s="101">
        <v>0.0324</v>
      </c>
      <c r="P260" s="50" t="s">
        <v>267</v>
      </c>
      <c r="Q260" s="101" t="s">
        <v>473</v>
      </c>
      <c r="R260" s="50" t="s">
        <v>312</v>
      </c>
      <c r="S260" s="40" t="s">
        <v>89</v>
      </c>
    </row>
    <row r="261" s="8" customFormat="1" ht="60" customHeight="1" spans="1:19">
      <c r="A261" s="47" t="s">
        <v>474</v>
      </c>
      <c r="B261" s="47" t="s">
        <v>475</v>
      </c>
      <c r="C261" s="47" t="s">
        <v>28</v>
      </c>
      <c r="D261" s="47" t="s">
        <v>219</v>
      </c>
      <c r="E261" s="47" t="s">
        <v>30</v>
      </c>
      <c r="F261" s="48" t="s">
        <v>476</v>
      </c>
      <c r="G261" s="47">
        <f>SUM(G262:G294)</f>
        <v>2025</v>
      </c>
      <c r="H261" s="49">
        <f t="shared" ref="H261:K261" si="25">SUM(H262:H294)</f>
        <v>670.5</v>
      </c>
      <c r="I261" s="47">
        <f t="shared" si="25"/>
        <v>355.5</v>
      </c>
      <c r="J261" s="47">
        <f t="shared" si="25"/>
        <v>0</v>
      </c>
      <c r="K261" s="47">
        <f t="shared" si="25"/>
        <v>999</v>
      </c>
      <c r="L261" s="59" t="s">
        <v>477</v>
      </c>
      <c r="M261" s="47">
        <v>251</v>
      </c>
      <c r="N261" s="47">
        <f>SUM(N262:N294)</f>
        <v>0.3167</v>
      </c>
      <c r="O261" s="47">
        <f>SUM(O262:O294)</f>
        <v>1.3161</v>
      </c>
      <c r="P261" s="36" t="s">
        <v>267</v>
      </c>
      <c r="Q261" s="68" t="s">
        <v>49</v>
      </c>
      <c r="R261" s="36"/>
      <c r="S261" s="36"/>
    </row>
    <row r="262" s="9" customFormat="1" ht="65" customHeight="1" spans="1:19">
      <c r="A262" s="51">
        <v>1</v>
      </c>
      <c r="B262" s="51" t="s">
        <v>478</v>
      </c>
      <c r="C262" s="51" t="s">
        <v>28</v>
      </c>
      <c r="D262" s="51" t="s">
        <v>219</v>
      </c>
      <c r="E262" s="51" t="s">
        <v>54</v>
      </c>
      <c r="F262" s="52" t="s">
        <v>479</v>
      </c>
      <c r="G262" s="51">
        <v>113.7</v>
      </c>
      <c r="H262" s="51">
        <v>113.7</v>
      </c>
      <c r="I262" s="51"/>
      <c r="J262" s="51"/>
      <c r="K262" s="51"/>
      <c r="L262" s="60" t="s">
        <v>477</v>
      </c>
      <c r="M262" s="51">
        <v>10</v>
      </c>
      <c r="N262" s="51">
        <v>0.0135</v>
      </c>
      <c r="O262" s="51">
        <v>0.0567</v>
      </c>
      <c r="P262" s="50" t="s">
        <v>267</v>
      </c>
      <c r="Q262" s="69" t="s">
        <v>49</v>
      </c>
      <c r="R262" s="50" t="s">
        <v>270</v>
      </c>
      <c r="S262" s="46" t="s">
        <v>40</v>
      </c>
    </row>
    <row r="263" s="9" customFormat="1" ht="57" customHeight="1" spans="1:19">
      <c r="A263" s="51">
        <v>2</v>
      </c>
      <c r="B263" s="51" t="s">
        <v>478</v>
      </c>
      <c r="C263" s="51" t="s">
        <v>28</v>
      </c>
      <c r="D263" s="51" t="s">
        <v>219</v>
      </c>
      <c r="E263" s="51" t="s">
        <v>56</v>
      </c>
      <c r="F263" s="52" t="s">
        <v>480</v>
      </c>
      <c r="G263" s="51">
        <v>20.4</v>
      </c>
      <c r="H263" s="51">
        <v>20.4</v>
      </c>
      <c r="I263" s="51"/>
      <c r="J263" s="51"/>
      <c r="K263" s="51"/>
      <c r="L263" s="60" t="s">
        <v>477</v>
      </c>
      <c r="M263" s="51">
        <v>15</v>
      </c>
      <c r="N263" s="51">
        <v>0.0068</v>
      </c>
      <c r="O263" s="51">
        <v>0.0286</v>
      </c>
      <c r="P263" s="50" t="s">
        <v>267</v>
      </c>
      <c r="Q263" s="69" t="s">
        <v>38</v>
      </c>
      <c r="R263" s="50" t="s">
        <v>270</v>
      </c>
      <c r="S263" s="46" t="s">
        <v>40</v>
      </c>
    </row>
    <row r="264" s="9" customFormat="1" ht="57" customHeight="1" spans="1:19">
      <c r="A264" s="51">
        <v>3</v>
      </c>
      <c r="B264" s="51" t="s">
        <v>478</v>
      </c>
      <c r="C264" s="51" t="s">
        <v>28</v>
      </c>
      <c r="D264" s="51" t="s">
        <v>219</v>
      </c>
      <c r="E264" s="51" t="s">
        <v>62</v>
      </c>
      <c r="F264" s="52" t="s">
        <v>481</v>
      </c>
      <c r="G264" s="51">
        <v>25.2</v>
      </c>
      <c r="H264" s="51">
        <v>25.2</v>
      </c>
      <c r="I264" s="51"/>
      <c r="J264" s="51"/>
      <c r="K264" s="51"/>
      <c r="L264" s="60" t="s">
        <v>477</v>
      </c>
      <c r="M264" s="51">
        <v>8</v>
      </c>
      <c r="N264" s="51">
        <v>0.0084</v>
      </c>
      <c r="O264" s="51">
        <v>0.0353</v>
      </c>
      <c r="P264" s="50" t="s">
        <v>267</v>
      </c>
      <c r="Q264" s="69" t="s">
        <v>38</v>
      </c>
      <c r="R264" s="50" t="s">
        <v>270</v>
      </c>
      <c r="S264" s="46" t="s">
        <v>40</v>
      </c>
    </row>
    <row r="265" s="9" customFormat="1" ht="57" customHeight="1" spans="1:19">
      <c r="A265" s="51">
        <v>4</v>
      </c>
      <c r="B265" s="51" t="s">
        <v>478</v>
      </c>
      <c r="C265" s="51" t="s">
        <v>28</v>
      </c>
      <c r="D265" s="51" t="s">
        <v>219</v>
      </c>
      <c r="E265" s="51" t="s">
        <v>43</v>
      </c>
      <c r="F265" s="52" t="s">
        <v>482</v>
      </c>
      <c r="G265" s="51">
        <v>51.9</v>
      </c>
      <c r="H265" s="51">
        <v>51.9</v>
      </c>
      <c r="I265" s="51"/>
      <c r="J265" s="51"/>
      <c r="K265" s="51"/>
      <c r="L265" s="60" t="s">
        <v>477</v>
      </c>
      <c r="M265" s="51">
        <v>17</v>
      </c>
      <c r="N265" s="51">
        <v>0.0173</v>
      </c>
      <c r="O265" s="51">
        <v>0.0726</v>
      </c>
      <c r="P265" s="50" t="s">
        <v>267</v>
      </c>
      <c r="Q265" s="69" t="s">
        <v>38</v>
      </c>
      <c r="R265" s="50" t="s">
        <v>270</v>
      </c>
      <c r="S265" s="46" t="s">
        <v>40</v>
      </c>
    </row>
    <row r="266" s="9" customFormat="1" ht="57" customHeight="1" spans="1:19">
      <c r="A266" s="51">
        <v>5</v>
      </c>
      <c r="B266" s="51" t="s">
        <v>478</v>
      </c>
      <c r="C266" s="51" t="s">
        <v>28</v>
      </c>
      <c r="D266" s="51" t="s">
        <v>219</v>
      </c>
      <c r="E266" s="51" t="s">
        <v>60</v>
      </c>
      <c r="F266" s="52" t="s">
        <v>483</v>
      </c>
      <c r="G266" s="51">
        <v>64.5</v>
      </c>
      <c r="H266" s="51">
        <v>64.5</v>
      </c>
      <c r="I266" s="51"/>
      <c r="J266" s="51"/>
      <c r="K266" s="51"/>
      <c r="L266" s="60" t="s">
        <v>477</v>
      </c>
      <c r="M266" s="51">
        <v>18</v>
      </c>
      <c r="N266" s="51">
        <v>0.0215</v>
      </c>
      <c r="O266" s="51">
        <v>0.0903</v>
      </c>
      <c r="P266" s="50" t="s">
        <v>267</v>
      </c>
      <c r="Q266" s="69" t="s">
        <v>38</v>
      </c>
      <c r="R266" s="50" t="s">
        <v>270</v>
      </c>
      <c r="S266" s="46" t="s">
        <v>40</v>
      </c>
    </row>
    <row r="267" s="9" customFormat="1" ht="57" customHeight="1" spans="1:19">
      <c r="A267" s="51">
        <v>6</v>
      </c>
      <c r="B267" s="51" t="s">
        <v>478</v>
      </c>
      <c r="C267" s="51" t="s">
        <v>28</v>
      </c>
      <c r="D267" s="51" t="s">
        <v>219</v>
      </c>
      <c r="E267" s="51" t="s">
        <v>45</v>
      </c>
      <c r="F267" s="52" t="s">
        <v>484</v>
      </c>
      <c r="G267" s="51">
        <v>43.8</v>
      </c>
      <c r="H267" s="51">
        <v>43.8</v>
      </c>
      <c r="I267" s="51"/>
      <c r="J267" s="51"/>
      <c r="K267" s="51"/>
      <c r="L267" s="60" t="s">
        <v>477</v>
      </c>
      <c r="M267" s="51">
        <v>10</v>
      </c>
      <c r="N267" s="51">
        <v>0.0146</v>
      </c>
      <c r="O267" s="51">
        <v>0.0613</v>
      </c>
      <c r="P267" s="50" t="s">
        <v>267</v>
      </c>
      <c r="Q267" s="69" t="s">
        <v>38</v>
      </c>
      <c r="R267" s="50" t="s">
        <v>270</v>
      </c>
      <c r="S267" s="46" t="s">
        <v>40</v>
      </c>
    </row>
    <row r="268" s="9" customFormat="1" ht="57" customHeight="1" spans="1:19">
      <c r="A268" s="51">
        <v>7</v>
      </c>
      <c r="B268" s="51" t="s">
        <v>478</v>
      </c>
      <c r="C268" s="51" t="s">
        <v>28</v>
      </c>
      <c r="D268" s="51" t="s">
        <v>219</v>
      </c>
      <c r="E268" s="51" t="s">
        <v>70</v>
      </c>
      <c r="F268" s="52" t="s">
        <v>485</v>
      </c>
      <c r="G268" s="51">
        <v>21</v>
      </c>
      <c r="H268" s="51">
        <v>21</v>
      </c>
      <c r="I268" s="51"/>
      <c r="J268" s="51"/>
      <c r="K268" s="51"/>
      <c r="L268" s="60" t="s">
        <v>477</v>
      </c>
      <c r="M268" s="51">
        <v>16</v>
      </c>
      <c r="N268" s="51">
        <v>0.0055</v>
      </c>
      <c r="O268" s="51">
        <v>0.0231</v>
      </c>
      <c r="P268" s="50" t="s">
        <v>267</v>
      </c>
      <c r="Q268" s="69" t="s">
        <v>38</v>
      </c>
      <c r="R268" s="50" t="s">
        <v>270</v>
      </c>
      <c r="S268" s="46" t="s">
        <v>40</v>
      </c>
    </row>
    <row r="269" s="9" customFormat="1" ht="57" customHeight="1" spans="1:19">
      <c r="A269" s="51">
        <v>8</v>
      </c>
      <c r="B269" s="51" t="s">
        <v>478</v>
      </c>
      <c r="C269" s="51" t="s">
        <v>28</v>
      </c>
      <c r="D269" s="51" t="s">
        <v>219</v>
      </c>
      <c r="E269" s="51" t="s">
        <v>47</v>
      </c>
      <c r="F269" s="52" t="s">
        <v>486</v>
      </c>
      <c r="G269" s="51">
        <v>40.2</v>
      </c>
      <c r="H269" s="51">
        <v>40.2</v>
      </c>
      <c r="I269" s="51"/>
      <c r="J269" s="51"/>
      <c r="K269" s="51"/>
      <c r="L269" s="60" t="s">
        <v>477</v>
      </c>
      <c r="M269" s="51">
        <v>10</v>
      </c>
      <c r="N269" s="51">
        <v>0.0134</v>
      </c>
      <c r="O269" s="51">
        <v>0.0562</v>
      </c>
      <c r="P269" s="50" t="s">
        <v>267</v>
      </c>
      <c r="Q269" s="69" t="s">
        <v>49</v>
      </c>
      <c r="R269" s="50" t="s">
        <v>270</v>
      </c>
      <c r="S269" s="46" t="s">
        <v>40</v>
      </c>
    </row>
    <row r="270" s="9" customFormat="1" ht="57" customHeight="1" spans="1:19">
      <c r="A270" s="51">
        <v>9</v>
      </c>
      <c r="B270" s="51" t="s">
        <v>478</v>
      </c>
      <c r="C270" s="51" t="s">
        <v>28</v>
      </c>
      <c r="D270" s="51" t="s">
        <v>219</v>
      </c>
      <c r="E270" s="51" t="s">
        <v>64</v>
      </c>
      <c r="F270" s="52" t="s">
        <v>487</v>
      </c>
      <c r="G270" s="51">
        <v>22.8</v>
      </c>
      <c r="H270" s="51">
        <v>22.8</v>
      </c>
      <c r="I270" s="51"/>
      <c r="J270" s="51"/>
      <c r="K270" s="51"/>
      <c r="L270" s="60" t="s">
        <v>477</v>
      </c>
      <c r="M270" s="51">
        <v>8</v>
      </c>
      <c r="N270" s="51">
        <v>0.0076</v>
      </c>
      <c r="O270" s="51">
        <v>0.0319</v>
      </c>
      <c r="P270" s="50" t="s">
        <v>267</v>
      </c>
      <c r="Q270" s="69" t="s">
        <v>49</v>
      </c>
      <c r="R270" s="50" t="s">
        <v>270</v>
      </c>
      <c r="S270" s="46" t="s">
        <v>40</v>
      </c>
    </row>
    <row r="271" s="9" customFormat="1" ht="57" customHeight="1" spans="1:19">
      <c r="A271" s="51">
        <v>10</v>
      </c>
      <c r="B271" s="51" t="s">
        <v>478</v>
      </c>
      <c r="C271" s="51" t="s">
        <v>28</v>
      </c>
      <c r="D271" s="51" t="s">
        <v>219</v>
      </c>
      <c r="E271" s="51" t="s">
        <v>36</v>
      </c>
      <c r="F271" s="52" t="s">
        <v>488</v>
      </c>
      <c r="G271" s="51">
        <v>75.9</v>
      </c>
      <c r="H271" s="51">
        <v>75.9</v>
      </c>
      <c r="I271" s="51"/>
      <c r="J271" s="51"/>
      <c r="K271" s="51"/>
      <c r="L271" s="60" t="s">
        <v>477</v>
      </c>
      <c r="M271" s="51">
        <v>17</v>
      </c>
      <c r="N271" s="51">
        <v>0.0253</v>
      </c>
      <c r="O271" s="51">
        <v>0.1063</v>
      </c>
      <c r="P271" s="50" t="s">
        <v>267</v>
      </c>
      <c r="Q271" s="69" t="s">
        <v>38</v>
      </c>
      <c r="R271" s="50" t="s">
        <v>270</v>
      </c>
      <c r="S271" s="46" t="s">
        <v>40</v>
      </c>
    </row>
    <row r="272" s="9" customFormat="1" ht="57" customHeight="1" spans="1:19">
      <c r="A272" s="51">
        <v>11</v>
      </c>
      <c r="B272" s="51" t="s">
        <v>478</v>
      </c>
      <c r="C272" s="51" t="s">
        <v>28</v>
      </c>
      <c r="D272" s="51" t="s">
        <v>219</v>
      </c>
      <c r="E272" s="51" t="s">
        <v>74</v>
      </c>
      <c r="F272" s="52" t="s">
        <v>489</v>
      </c>
      <c r="G272" s="51">
        <v>18.6</v>
      </c>
      <c r="H272" s="51">
        <v>18.6</v>
      </c>
      <c r="I272" s="51"/>
      <c r="J272" s="51"/>
      <c r="K272" s="51"/>
      <c r="L272" s="60" t="s">
        <v>477</v>
      </c>
      <c r="M272" s="51">
        <v>7</v>
      </c>
      <c r="N272" s="51">
        <v>0.0062</v>
      </c>
      <c r="O272" s="51">
        <v>0.026</v>
      </c>
      <c r="P272" s="50" t="s">
        <v>267</v>
      </c>
      <c r="Q272" s="69" t="s">
        <v>49</v>
      </c>
      <c r="R272" s="50" t="s">
        <v>270</v>
      </c>
      <c r="S272" s="46" t="s">
        <v>40</v>
      </c>
    </row>
    <row r="273" s="9" customFormat="1" ht="66" customHeight="1" spans="1:19">
      <c r="A273" s="51">
        <v>12</v>
      </c>
      <c r="B273" s="51" t="s">
        <v>478</v>
      </c>
      <c r="C273" s="51" t="s">
        <v>28</v>
      </c>
      <c r="D273" s="51" t="s">
        <v>219</v>
      </c>
      <c r="E273" s="51" t="s">
        <v>66</v>
      </c>
      <c r="F273" s="52" t="s">
        <v>490</v>
      </c>
      <c r="G273" s="51">
        <v>41.7</v>
      </c>
      <c r="H273" s="51">
        <v>41.7</v>
      </c>
      <c r="I273" s="51"/>
      <c r="J273" s="51"/>
      <c r="K273" s="51"/>
      <c r="L273" s="60" t="s">
        <v>477</v>
      </c>
      <c r="M273" s="51">
        <v>8</v>
      </c>
      <c r="N273" s="51">
        <v>0.0103</v>
      </c>
      <c r="O273" s="51">
        <v>0.0433</v>
      </c>
      <c r="P273" s="50" t="s">
        <v>267</v>
      </c>
      <c r="Q273" s="69" t="s">
        <v>49</v>
      </c>
      <c r="R273" s="50" t="s">
        <v>270</v>
      </c>
      <c r="S273" s="46" t="s">
        <v>40</v>
      </c>
    </row>
    <row r="274" s="9" customFormat="1" ht="57" customHeight="1" spans="1:19">
      <c r="A274" s="51">
        <v>13</v>
      </c>
      <c r="B274" s="51" t="s">
        <v>478</v>
      </c>
      <c r="C274" s="51" t="s">
        <v>28</v>
      </c>
      <c r="D274" s="51" t="s">
        <v>219</v>
      </c>
      <c r="E274" s="51" t="s">
        <v>78</v>
      </c>
      <c r="F274" s="52" t="s">
        <v>491</v>
      </c>
      <c r="G274" s="51">
        <v>10.5</v>
      </c>
      <c r="H274" s="51">
        <v>10.5</v>
      </c>
      <c r="I274" s="51"/>
      <c r="J274" s="51"/>
      <c r="K274" s="51"/>
      <c r="L274" s="60" t="s">
        <v>477</v>
      </c>
      <c r="M274" s="51">
        <v>9</v>
      </c>
      <c r="N274" s="51">
        <v>0.0035</v>
      </c>
      <c r="O274" s="51">
        <v>0.0147</v>
      </c>
      <c r="P274" s="50" t="s">
        <v>267</v>
      </c>
      <c r="Q274" s="69" t="s">
        <v>38</v>
      </c>
      <c r="R274" s="50" t="s">
        <v>270</v>
      </c>
      <c r="S274" s="46" t="s">
        <v>40</v>
      </c>
    </row>
    <row r="275" s="9" customFormat="1" ht="57" customHeight="1" spans="1:19">
      <c r="A275" s="51">
        <v>14</v>
      </c>
      <c r="B275" s="51" t="s">
        <v>478</v>
      </c>
      <c r="C275" s="51" t="s">
        <v>28</v>
      </c>
      <c r="D275" s="51" t="s">
        <v>219</v>
      </c>
      <c r="E275" s="51" t="s">
        <v>68</v>
      </c>
      <c r="F275" s="52" t="s">
        <v>492</v>
      </c>
      <c r="G275" s="51">
        <v>25.2</v>
      </c>
      <c r="H275" s="51">
        <v>25.2</v>
      </c>
      <c r="I275" s="51"/>
      <c r="J275" s="51"/>
      <c r="K275" s="51"/>
      <c r="L275" s="60" t="s">
        <v>477</v>
      </c>
      <c r="M275" s="51">
        <v>7</v>
      </c>
      <c r="N275" s="51">
        <v>0.0076</v>
      </c>
      <c r="O275" s="51">
        <v>0.0319</v>
      </c>
      <c r="P275" s="50" t="s">
        <v>267</v>
      </c>
      <c r="Q275" s="69" t="s">
        <v>49</v>
      </c>
      <c r="R275" s="50" t="s">
        <v>270</v>
      </c>
      <c r="S275" s="46" t="s">
        <v>40</v>
      </c>
    </row>
    <row r="276" s="9" customFormat="1" ht="57" customHeight="1" spans="1:19">
      <c r="A276" s="51">
        <v>15</v>
      </c>
      <c r="B276" s="51" t="s">
        <v>478</v>
      </c>
      <c r="C276" s="51" t="s">
        <v>28</v>
      </c>
      <c r="D276" s="51" t="s">
        <v>219</v>
      </c>
      <c r="E276" s="51" t="s">
        <v>72</v>
      </c>
      <c r="F276" s="52" t="s">
        <v>493</v>
      </c>
      <c r="G276" s="51">
        <v>40.5</v>
      </c>
      <c r="H276" s="51">
        <v>40.5</v>
      </c>
      <c r="I276" s="51"/>
      <c r="J276" s="51"/>
      <c r="K276" s="51"/>
      <c r="L276" s="60" t="s">
        <v>477</v>
      </c>
      <c r="M276" s="51">
        <v>10</v>
      </c>
      <c r="N276" s="51">
        <v>0.0135</v>
      </c>
      <c r="O276" s="51">
        <v>0.0567</v>
      </c>
      <c r="P276" s="50" t="s">
        <v>267</v>
      </c>
      <c r="Q276" s="69" t="s">
        <v>49</v>
      </c>
      <c r="R276" s="50" t="s">
        <v>270</v>
      </c>
      <c r="S276" s="46" t="s">
        <v>40</v>
      </c>
    </row>
    <row r="277" s="9" customFormat="1" ht="57" customHeight="1" spans="1:19">
      <c r="A277" s="51">
        <v>16</v>
      </c>
      <c r="B277" s="51" t="s">
        <v>478</v>
      </c>
      <c r="C277" s="51" t="s">
        <v>28</v>
      </c>
      <c r="D277" s="51" t="s">
        <v>219</v>
      </c>
      <c r="E277" s="51" t="s">
        <v>41</v>
      </c>
      <c r="F277" s="52" t="s">
        <v>494</v>
      </c>
      <c r="G277" s="51">
        <v>13.2</v>
      </c>
      <c r="H277" s="51">
        <v>13.2</v>
      </c>
      <c r="I277" s="51"/>
      <c r="J277" s="51"/>
      <c r="K277" s="51"/>
      <c r="L277" s="60" t="s">
        <v>477</v>
      </c>
      <c r="M277" s="51">
        <v>7</v>
      </c>
      <c r="N277" s="51">
        <v>0.0044</v>
      </c>
      <c r="O277" s="51">
        <v>0.0185</v>
      </c>
      <c r="P277" s="50" t="s">
        <v>267</v>
      </c>
      <c r="Q277" s="69" t="s">
        <v>38</v>
      </c>
      <c r="R277" s="50" t="s">
        <v>270</v>
      </c>
      <c r="S277" s="46" t="s">
        <v>40</v>
      </c>
    </row>
    <row r="278" s="9" customFormat="1" ht="57" customHeight="1" spans="1:19">
      <c r="A278" s="51">
        <v>17</v>
      </c>
      <c r="B278" s="51" t="s">
        <v>478</v>
      </c>
      <c r="C278" s="51" t="s">
        <v>28</v>
      </c>
      <c r="D278" s="51" t="s">
        <v>219</v>
      </c>
      <c r="E278" s="51" t="s">
        <v>50</v>
      </c>
      <c r="F278" s="52" t="s">
        <v>495</v>
      </c>
      <c r="G278" s="51">
        <v>41.4</v>
      </c>
      <c r="H278" s="51">
        <v>41.4</v>
      </c>
      <c r="I278" s="51"/>
      <c r="J278" s="51"/>
      <c r="K278" s="51"/>
      <c r="L278" s="60" t="s">
        <v>477</v>
      </c>
      <c r="M278" s="51">
        <v>12</v>
      </c>
      <c r="N278" s="51">
        <v>0.0138</v>
      </c>
      <c r="O278" s="51">
        <v>0.0579</v>
      </c>
      <c r="P278" s="50" t="s">
        <v>267</v>
      </c>
      <c r="Q278" s="69" t="s">
        <v>38</v>
      </c>
      <c r="R278" s="50" t="s">
        <v>270</v>
      </c>
      <c r="S278" s="46" t="s">
        <v>40</v>
      </c>
    </row>
    <row r="279" s="9" customFormat="1" ht="45" customHeight="1" spans="1:19">
      <c r="A279" s="51">
        <v>18</v>
      </c>
      <c r="B279" s="51" t="s">
        <v>478</v>
      </c>
      <c r="C279" s="51" t="s">
        <v>28</v>
      </c>
      <c r="D279" s="51" t="s">
        <v>219</v>
      </c>
      <c r="E279" s="51" t="s">
        <v>58</v>
      </c>
      <c r="F279" s="52" t="s">
        <v>496</v>
      </c>
      <c r="G279" s="103">
        <v>167.1</v>
      </c>
      <c r="H279" s="51"/>
      <c r="I279" s="103">
        <v>167.1</v>
      </c>
      <c r="J279" s="51"/>
      <c r="K279" s="51"/>
      <c r="L279" s="60" t="s">
        <v>477</v>
      </c>
      <c r="M279" s="107">
        <v>8</v>
      </c>
      <c r="N279" s="99">
        <v>0.023</v>
      </c>
      <c r="O279" s="99">
        <v>0.0858</v>
      </c>
      <c r="P279" s="50" t="s">
        <v>267</v>
      </c>
      <c r="Q279" s="69" t="s">
        <v>38</v>
      </c>
      <c r="R279" s="50" t="s">
        <v>312</v>
      </c>
      <c r="S279" s="89" t="s">
        <v>313</v>
      </c>
    </row>
    <row r="280" s="9" customFormat="1" ht="56" customHeight="1" spans="1:19">
      <c r="A280" s="51">
        <v>19</v>
      </c>
      <c r="B280" s="51" t="s">
        <v>478</v>
      </c>
      <c r="C280" s="51" t="s">
        <v>28</v>
      </c>
      <c r="D280" s="51" t="s">
        <v>219</v>
      </c>
      <c r="E280" s="50" t="s">
        <v>56</v>
      </c>
      <c r="F280" s="72" t="s">
        <v>497</v>
      </c>
      <c r="G280" s="50">
        <v>188.4</v>
      </c>
      <c r="H280" s="51"/>
      <c r="I280" s="50">
        <v>188.4</v>
      </c>
      <c r="J280" s="51"/>
      <c r="K280" s="51"/>
      <c r="L280" s="60" t="s">
        <v>477</v>
      </c>
      <c r="M280" s="50">
        <v>16</v>
      </c>
      <c r="N280" s="50">
        <v>0.0139</v>
      </c>
      <c r="O280" s="50">
        <v>0.0584</v>
      </c>
      <c r="P280" s="50" t="s">
        <v>267</v>
      </c>
      <c r="Q280" s="69" t="s">
        <v>38</v>
      </c>
      <c r="R280" s="50" t="s">
        <v>312</v>
      </c>
      <c r="S280" s="89" t="s">
        <v>313</v>
      </c>
    </row>
    <row r="281" s="9" customFormat="1" ht="71" customHeight="1" spans="1:19">
      <c r="A281" s="51">
        <v>20</v>
      </c>
      <c r="B281" s="51" t="s">
        <v>478</v>
      </c>
      <c r="C281" s="50" t="s">
        <v>28</v>
      </c>
      <c r="D281" s="51" t="s">
        <v>219</v>
      </c>
      <c r="E281" s="50" t="s">
        <v>54</v>
      </c>
      <c r="F281" s="72" t="s">
        <v>498</v>
      </c>
      <c r="G281" s="50">
        <f>21*0.3+10*1.2+10*1.8</f>
        <v>36.3</v>
      </c>
      <c r="H281" s="50"/>
      <c r="I281" s="50"/>
      <c r="J281" s="50"/>
      <c r="K281" s="50">
        <v>36.3</v>
      </c>
      <c r="L281" s="60" t="s">
        <v>477</v>
      </c>
      <c r="M281" s="50">
        <v>8</v>
      </c>
      <c r="N281" s="50">
        <v>0.0041</v>
      </c>
      <c r="O281" s="50">
        <v>0.0172</v>
      </c>
      <c r="P281" s="50" t="s">
        <v>267</v>
      </c>
      <c r="Q281" s="50" t="s">
        <v>54</v>
      </c>
      <c r="R281" s="50" t="s">
        <v>312</v>
      </c>
      <c r="S281" s="46" t="s">
        <v>195</v>
      </c>
    </row>
    <row r="282" s="9" customFormat="1" ht="70" customHeight="1" spans="1:19">
      <c r="A282" s="51">
        <v>21</v>
      </c>
      <c r="B282" s="51" t="s">
        <v>478</v>
      </c>
      <c r="C282" s="50" t="s">
        <v>28</v>
      </c>
      <c r="D282" s="51" t="s">
        <v>219</v>
      </c>
      <c r="E282" s="50" t="s">
        <v>45</v>
      </c>
      <c r="F282" s="72" t="s">
        <v>499</v>
      </c>
      <c r="G282" s="50">
        <f>9*0.3+1*1.2+7*1.8</f>
        <v>16.5</v>
      </c>
      <c r="H282" s="50"/>
      <c r="I282" s="50"/>
      <c r="J282" s="50"/>
      <c r="K282" s="50">
        <v>16.5</v>
      </c>
      <c r="L282" s="60" t="s">
        <v>477</v>
      </c>
      <c r="M282" s="50">
        <v>4</v>
      </c>
      <c r="N282" s="50">
        <v>0.0017</v>
      </c>
      <c r="O282" s="50">
        <v>0.0071</v>
      </c>
      <c r="P282" s="50" t="s">
        <v>267</v>
      </c>
      <c r="Q282" s="50" t="s">
        <v>45</v>
      </c>
      <c r="R282" s="50" t="s">
        <v>312</v>
      </c>
      <c r="S282" s="46" t="s">
        <v>195</v>
      </c>
    </row>
    <row r="283" s="9" customFormat="1" ht="64" customHeight="1" spans="1:19">
      <c r="A283" s="51">
        <v>22</v>
      </c>
      <c r="B283" s="51" t="s">
        <v>478</v>
      </c>
      <c r="C283" s="50" t="s">
        <v>28</v>
      </c>
      <c r="D283" s="51" t="s">
        <v>219</v>
      </c>
      <c r="E283" s="50" t="s">
        <v>70</v>
      </c>
      <c r="F283" s="72" t="s">
        <v>500</v>
      </c>
      <c r="G283" s="50">
        <f>0.3+11*1.2+18*1.8</f>
        <v>45.9</v>
      </c>
      <c r="H283" s="50"/>
      <c r="I283" s="50"/>
      <c r="J283" s="50"/>
      <c r="K283" s="50">
        <v>45.9</v>
      </c>
      <c r="L283" s="60" t="s">
        <v>477</v>
      </c>
      <c r="M283" s="50">
        <v>12</v>
      </c>
      <c r="N283" s="91">
        <v>0.003</v>
      </c>
      <c r="O283" s="50">
        <v>0.0125</v>
      </c>
      <c r="P283" s="50" t="s">
        <v>267</v>
      </c>
      <c r="Q283" s="50" t="s">
        <v>70</v>
      </c>
      <c r="R283" s="50" t="s">
        <v>312</v>
      </c>
      <c r="S283" s="46" t="s">
        <v>195</v>
      </c>
    </row>
    <row r="284" s="9" customFormat="1" ht="53" customHeight="1" spans="1:19">
      <c r="A284" s="51">
        <v>23</v>
      </c>
      <c r="B284" s="51" t="s">
        <v>478</v>
      </c>
      <c r="C284" s="50" t="s">
        <v>28</v>
      </c>
      <c r="D284" s="51" t="s">
        <v>219</v>
      </c>
      <c r="E284" s="50" t="s">
        <v>78</v>
      </c>
      <c r="F284" s="72" t="s">
        <v>501</v>
      </c>
      <c r="G284" s="50">
        <f>5*1.8</f>
        <v>9</v>
      </c>
      <c r="H284" s="50"/>
      <c r="I284" s="50"/>
      <c r="J284" s="50"/>
      <c r="K284" s="50">
        <v>9</v>
      </c>
      <c r="L284" s="60" t="s">
        <v>477</v>
      </c>
      <c r="M284" s="50">
        <v>4</v>
      </c>
      <c r="N284" s="50">
        <v>0.0005</v>
      </c>
      <c r="O284" s="50">
        <v>0.002</v>
      </c>
      <c r="P284" s="50" t="s">
        <v>267</v>
      </c>
      <c r="Q284" s="50" t="s">
        <v>78</v>
      </c>
      <c r="R284" s="50" t="s">
        <v>312</v>
      </c>
      <c r="S284" s="46" t="s">
        <v>195</v>
      </c>
    </row>
    <row r="285" s="9" customFormat="1" ht="73" customHeight="1" spans="1:19">
      <c r="A285" s="51">
        <v>24</v>
      </c>
      <c r="B285" s="51" t="s">
        <v>478</v>
      </c>
      <c r="C285" s="50" t="s">
        <v>28</v>
      </c>
      <c r="D285" s="51" t="s">
        <v>219</v>
      </c>
      <c r="E285" s="50" t="s">
        <v>66</v>
      </c>
      <c r="F285" s="72" t="s">
        <v>502</v>
      </c>
      <c r="G285" s="50">
        <f>53*0.3+10*1.2+83*1.8</f>
        <v>177.3</v>
      </c>
      <c r="H285" s="50"/>
      <c r="I285" s="50"/>
      <c r="J285" s="50"/>
      <c r="K285" s="50">
        <v>177.3</v>
      </c>
      <c r="L285" s="60" t="s">
        <v>477</v>
      </c>
      <c r="M285" s="50">
        <v>9</v>
      </c>
      <c r="N285" s="50">
        <v>0.0146</v>
      </c>
      <c r="O285" s="50">
        <v>0.0613</v>
      </c>
      <c r="P285" s="50" t="s">
        <v>267</v>
      </c>
      <c r="Q285" s="50" t="s">
        <v>66</v>
      </c>
      <c r="R285" s="50" t="s">
        <v>312</v>
      </c>
      <c r="S285" s="46" t="s">
        <v>195</v>
      </c>
    </row>
    <row r="286" s="9" customFormat="1" ht="69" customHeight="1" spans="1:19">
      <c r="A286" s="51">
        <v>25</v>
      </c>
      <c r="B286" s="51" t="s">
        <v>478</v>
      </c>
      <c r="C286" s="50" t="s">
        <v>28</v>
      </c>
      <c r="D286" s="51" t="s">
        <v>219</v>
      </c>
      <c r="E286" s="50" t="s">
        <v>62</v>
      </c>
      <c r="F286" s="72" t="s">
        <v>503</v>
      </c>
      <c r="G286" s="50">
        <f>15*0.3+11*1.2+29*1.8</f>
        <v>69.9</v>
      </c>
      <c r="H286" s="50"/>
      <c r="I286" s="50"/>
      <c r="J286" s="50"/>
      <c r="K286" s="50">
        <v>69.9</v>
      </c>
      <c r="L286" s="60" t="s">
        <v>477</v>
      </c>
      <c r="M286" s="50">
        <v>7</v>
      </c>
      <c r="N286" s="50">
        <v>0.0055</v>
      </c>
      <c r="O286" s="50">
        <v>0.0231</v>
      </c>
      <c r="P286" s="50" t="s">
        <v>267</v>
      </c>
      <c r="Q286" s="50" t="s">
        <v>62</v>
      </c>
      <c r="R286" s="50" t="s">
        <v>312</v>
      </c>
      <c r="S286" s="46" t="s">
        <v>195</v>
      </c>
    </row>
    <row r="287" s="9" customFormat="1" ht="67" customHeight="1" spans="1:19">
      <c r="A287" s="51">
        <v>26</v>
      </c>
      <c r="B287" s="51" t="s">
        <v>478</v>
      </c>
      <c r="C287" s="50" t="s">
        <v>28</v>
      </c>
      <c r="D287" s="51" t="s">
        <v>219</v>
      </c>
      <c r="E287" s="50" t="s">
        <v>47</v>
      </c>
      <c r="F287" s="72" t="s">
        <v>504</v>
      </c>
      <c r="G287" s="50">
        <f>23*0.3+33*1.2+20*1.8</f>
        <v>82.5</v>
      </c>
      <c r="H287" s="50"/>
      <c r="I287" s="50"/>
      <c r="J287" s="50"/>
      <c r="K287" s="50">
        <v>82.5</v>
      </c>
      <c r="L287" s="60" t="s">
        <v>477</v>
      </c>
      <c r="M287" s="50">
        <v>7</v>
      </c>
      <c r="N287" s="50">
        <v>0.0076</v>
      </c>
      <c r="O287" s="50">
        <v>0.0319</v>
      </c>
      <c r="P287" s="50" t="s">
        <v>267</v>
      </c>
      <c r="Q287" s="50" t="s">
        <v>47</v>
      </c>
      <c r="R287" s="50" t="s">
        <v>312</v>
      </c>
      <c r="S287" s="46" t="s">
        <v>195</v>
      </c>
    </row>
    <row r="288" s="9" customFormat="1" ht="73" customHeight="1" spans="1:19">
      <c r="A288" s="51">
        <v>27</v>
      </c>
      <c r="B288" s="51" t="s">
        <v>478</v>
      </c>
      <c r="C288" s="50" t="s">
        <v>28</v>
      </c>
      <c r="D288" s="51" t="s">
        <v>219</v>
      </c>
      <c r="E288" s="50" t="s">
        <v>72</v>
      </c>
      <c r="F288" s="72" t="s">
        <v>505</v>
      </c>
      <c r="G288" s="50">
        <f>27*0.3+15*1.2+11*1.8</f>
        <v>45.9</v>
      </c>
      <c r="H288" s="50"/>
      <c r="I288" s="50"/>
      <c r="J288" s="50"/>
      <c r="K288" s="50">
        <v>45.9</v>
      </c>
      <c r="L288" s="60" t="s">
        <v>477</v>
      </c>
      <c r="M288" s="50">
        <v>12</v>
      </c>
      <c r="N288" s="91">
        <v>0.0053</v>
      </c>
      <c r="O288" s="50">
        <v>0.0223</v>
      </c>
      <c r="P288" s="50" t="s">
        <v>267</v>
      </c>
      <c r="Q288" s="50" t="s">
        <v>72</v>
      </c>
      <c r="R288" s="50" t="s">
        <v>312</v>
      </c>
      <c r="S288" s="46" t="s">
        <v>195</v>
      </c>
    </row>
    <row r="289" s="9" customFormat="1" ht="81" customHeight="1" spans="1:19">
      <c r="A289" s="51">
        <v>28</v>
      </c>
      <c r="B289" s="51" t="s">
        <v>478</v>
      </c>
      <c r="C289" s="50" t="s">
        <v>28</v>
      </c>
      <c r="D289" s="51" t="s">
        <v>219</v>
      </c>
      <c r="E289" s="50" t="s">
        <v>52</v>
      </c>
      <c r="F289" s="72" t="s">
        <v>506</v>
      </c>
      <c r="G289" s="50">
        <f>27*0.3+22*1.2+11*1.8</f>
        <v>54.3</v>
      </c>
      <c r="H289" s="50"/>
      <c r="I289" s="50"/>
      <c r="J289" s="50"/>
      <c r="K289" s="50">
        <v>54.3</v>
      </c>
      <c r="L289" s="60" t="s">
        <v>477</v>
      </c>
      <c r="M289" s="50">
        <v>12</v>
      </c>
      <c r="N289" s="50">
        <v>0.0056</v>
      </c>
      <c r="O289" s="50">
        <v>0.0235</v>
      </c>
      <c r="P289" s="50" t="s">
        <v>267</v>
      </c>
      <c r="Q289" s="50" t="s">
        <v>52</v>
      </c>
      <c r="R289" s="50" t="s">
        <v>312</v>
      </c>
      <c r="S289" s="46" t="s">
        <v>195</v>
      </c>
    </row>
    <row r="290" s="9" customFormat="1" ht="92" customHeight="1" spans="1:19">
      <c r="A290" s="51">
        <v>29</v>
      </c>
      <c r="B290" s="51" t="s">
        <v>478</v>
      </c>
      <c r="C290" s="50" t="s">
        <v>28</v>
      </c>
      <c r="D290" s="51" t="s">
        <v>219</v>
      </c>
      <c r="E290" s="50" t="s">
        <v>60</v>
      </c>
      <c r="F290" s="72" t="s">
        <v>507</v>
      </c>
      <c r="G290" s="50">
        <f>91*0.3+13*1.2+31*1.8</f>
        <v>98.7</v>
      </c>
      <c r="H290" s="50"/>
      <c r="I290" s="50"/>
      <c r="J290" s="50"/>
      <c r="K290" s="50">
        <v>98.7</v>
      </c>
      <c r="L290" s="60" t="s">
        <v>477</v>
      </c>
      <c r="M290" s="50">
        <v>19</v>
      </c>
      <c r="N290" s="50">
        <v>0.0135</v>
      </c>
      <c r="O290" s="50">
        <v>0.0567</v>
      </c>
      <c r="P290" s="50" t="s">
        <v>267</v>
      </c>
      <c r="Q290" s="50" t="s">
        <v>60</v>
      </c>
      <c r="R290" s="50" t="s">
        <v>312</v>
      </c>
      <c r="S290" s="46" t="s">
        <v>195</v>
      </c>
    </row>
    <row r="291" s="9" customFormat="1" ht="65" customHeight="1" spans="1:19">
      <c r="A291" s="51">
        <v>30</v>
      </c>
      <c r="B291" s="51" t="s">
        <v>478</v>
      </c>
      <c r="C291" s="50" t="s">
        <v>28</v>
      </c>
      <c r="D291" s="51" t="s">
        <v>219</v>
      </c>
      <c r="E291" s="50" t="s">
        <v>64</v>
      </c>
      <c r="F291" s="72" t="s">
        <v>508</v>
      </c>
      <c r="G291" s="50">
        <f>11*1.2+73*1.8</f>
        <v>144.6</v>
      </c>
      <c r="H291" s="50"/>
      <c r="I291" s="50"/>
      <c r="J291" s="50"/>
      <c r="K291" s="50">
        <v>144.6</v>
      </c>
      <c r="L291" s="60" t="s">
        <v>477</v>
      </c>
      <c r="M291" s="50">
        <v>8</v>
      </c>
      <c r="N291" s="50">
        <v>0.0084</v>
      </c>
      <c r="O291" s="50">
        <v>0.0325</v>
      </c>
      <c r="P291" s="50" t="s">
        <v>267</v>
      </c>
      <c r="Q291" s="50" t="s">
        <v>64</v>
      </c>
      <c r="R291" s="50" t="s">
        <v>312</v>
      </c>
      <c r="S291" s="46" t="s">
        <v>195</v>
      </c>
    </row>
    <row r="292" s="9" customFormat="1" ht="63" customHeight="1" spans="1:19">
      <c r="A292" s="51">
        <v>31</v>
      </c>
      <c r="B292" s="51" t="s">
        <v>478</v>
      </c>
      <c r="C292" s="50" t="s">
        <v>28</v>
      </c>
      <c r="D292" s="51" t="s">
        <v>219</v>
      </c>
      <c r="E292" s="50" t="s">
        <v>68</v>
      </c>
      <c r="F292" s="72" t="s">
        <v>509</v>
      </c>
      <c r="G292" s="50">
        <f>6*0.3+9*1.2+36*1.8</f>
        <v>77.4</v>
      </c>
      <c r="H292" s="50"/>
      <c r="I292" s="50"/>
      <c r="J292" s="50"/>
      <c r="K292" s="50">
        <v>77.4</v>
      </c>
      <c r="L292" s="60" t="s">
        <v>477</v>
      </c>
      <c r="M292" s="50">
        <v>8</v>
      </c>
      <c r="N292" s="50">
        <v>0.0051</v>
      </c>
      <c r="O292" s="50">
        <v>0.0214</v>
      </c>
      <c r="P292" s="50" t="s">
        <v>267</v>
      </c>
      <c r="Q292" s="50" t="s">
        <v>68</v>
      </c>
      <c r="R292" s="50" t="s">
        <v>312</v>
      </c>
      <c r="S292" s="46" t="s">
        <v>195</v>
      </c>
    </row>
    <row r="293" s="9" customFormat="1" ht="81" customHeight="1" spans="1:19">
      <c r="A293" s="51">
        <v>32</v>
      </c>
      <c r="B293" s="51" t="s">
        <v>478</v>
      </c>
      <c r="C293" s="50" t="s">
        <v>28</v>
      </c>
      <c r="D293" s="51" t="s">
        <v>219</v>
      </c>
      <c r="E293" s="50" t="s">
        <v>36</v>
      </c>
      <c r="F293" s="72" t="s">
        <v>510</v>
      </c>
      <c r="G293" s="50">
        <f>10*0.3+20*1.2+12*1.8</f>
        <v>48.6</v>
      </c>
      <c r="H293" s="50"/>
      <c r="I293" s="50"/>
      <c r="J293" s="50"/>
      <c r="K293" s="50">
        <v>48.6</v>
      </c>
      <c r="L293" s="60" t="s">
        <v>477</v>
      </c>
      <c r="M293" s="50">
        <v>15</v>
      </c>
      <c r="N293" s="50">
        <v>0.0042</v>
      </c>
      <c r="O293" s="50">
        <v>0.0176</v>
      </c>
      <c r="P293" s="50" t="s">
        <v>267</v>
      </c>
      <c r="Q293" s="50" t="s">
        <v>36</v>
      </c>
      <c r="R293" s="50" t="s">
        <v>312</v>
      </c>
      <c r="S293" s="46" t="s">
        <v>195</v>
      </c>
    </row>
    <row r="294" s="9" customFormat="1" ht="111.95" customHeight="1" spans="1:19">
      <c r="A294" s="51">
        <v>33</v>
      </c>
      <c r="B294" s="51" t="s">
        <v>478</v>
      </c>
      <c r="C294" s="50" t="s">
        <v>28</v>
      </c>
      <c r="D294" s="51" t="s">
        <v>219</v>
      </c>
      <c r="E294" s="50" t="s">
        <v>43</v>
      </c>
      <c r="F294" s="72" t="s">
        <v>511</v>
      </c>
      <c r="G294" s="50">
        <f>13*0.3+39*1.2+23*1.8</f>
        <v>92.1</v>
      </c>
      <c r="H294" s="50"/>
      <c r="I294" s="50"/>
      <c r="J294" s="50"/>
      <c r="K294" s="50">
        <v>92.1</v>
      </c>
      <c r="L294" s="60" t="s">
        <v>477</v>
      </c>
      <c r="M294" s="50">
        <v>13</v>
      </c>
      <c r="N294" s="91">
        <v>0.0075</v>
      </c>
      <c r="O294" s="50">
        <v>0.0315</v>
      </c>
      <c r="P294" s="50" t="s">
        <v>267</v>
      </c>
      <c r="Q294" s="50" t="s">
        <v>43</v>
      </c>
      <c r="R294" s="50" t="s">
        <v>312</v>
      </c>
      <c r="S294" s="46" t="s">
        <v>195</v>
      </c>
    </row>
    <row r="295" s="8" customFormat="1" ht="45" customHeight="1" spans="1:19">
      <c r="A295" s="36" t="s">
        <v>512</v>
      </c>
      <c r="B295" s="36" t="s">
        <v>513</v>
      </c>
      <c r="C295" s="36" t="s">
        <v>28</v>
      </c>
      <c r="D295" s="47" t="s">
        <v>219</v>
      </c>
      <c r="E295" s="36" t="s">
        <v>30</v>
      </c>
      <c r="F295" s="37" t="s">
        <v>514</v>
      </c>
      <c r="G295" s="36">
        <v>1477.5</v>
      </c>
      <c r="H295" s="104"/>
      <c r="I295" s="36">
        <v>1477.5</v>
      </c>
      <c r="J295" s="106"/>
      <c r="K295" s="106"/>
      <c r="L295" s="57" t="s">
        <v>515</v>
      </c>
      <c r="M295" s="36">
        <v>215</v>
      </c>
      <c r="N295" s="36">
        <v>2.4468</v>
      </c>
      <c r="O295" s="36">
        <v>5.1522</v>
      </c>
      <c r="P295" s="36" t="s">
        <v>267</v>
      </c>
      <c r="Q295" s="64" t="s">
        <v>223</v>
      </c>
      <c r="R295" s="36" t="s">
        <v>312</v>
      </c>
      <c r="S295" s="36" t="s">
        <v>313</v>
      </c>
    </row>
    <row r="296" s="8" customFormat="1" ht="45" customHeight="1" spans="1:19">
      <c r="A296" s="47" t="s">
        <v>516</v>
      </c>
      <c r="B296" s="47" t="s">
        <v>517</v>
      </c>
      <c r="C296" s="47" t="s">
        <v>28</v>
      </c>
      <c r="D296" s="47" t="s">
        <v>219</v>
      </c>
      <c r="E296" s="47" t="s">
        <v>30</v>
      </c>
      <c r="F296" s="105" t="s">
        <v>518</v>
      </c>
      <c r="G296" s="106">
        <f>SUM(G297:G316)</f>
        <v>89.66</v>
      </c>
      <c r="H296" s="104">
        <f t="shared" ref="H296:K296" si="26">SUM(H297:H316)</f>
        <v>89.66</v>
      </c>
      <c r="I296" s="106">
        <f t="shared" si="26"/>
        <v>0</v>
      </c>
      <c r="J296" s="106">
        <f t="shared" si="26"/>
        <v>0</v>
      </c>
      <c r="K296" s="106">
        <f t="shared" si="26"/>
        <v>0</v>
      </c>
      <c r="L296" s="59" t="s">
        <v>519</v>
      </c>
      <c r="M296" s="47">
        <f t="shared" ref="M296:O296" si="27">SUM(M297:M316)</f>
        <v>207</v>
      </c>
      <c r="N296" s="47">
        <f t="shared" si="27"/>
        <v>0.1546</v>
      </c>
      <c r="O296" s="47">
        <f t="shared" si="27"/>
        <v>0.6184</v>
      </c>
      <c r="P296" s="36" t="s">
        <v>267</v>
      </c>
      <c r="Q296" s="68" t="s">
        <v>34</v>
      </c>
      <c r="R296" s="36"/>
      <c r="S296" s="36"/>
    </row>
    <row r="297" s="9" customFormat="1" ht="45" customHeight="1" spans="1:19">
      <c r="A297" s="51">
        <v>1</v>
      </c>
      <c r="B297" s="51" t="s">
        <v>520</v>
      </c>
      <c r="C297" s="51" t="s">
        <v>28</v>
      </c>
      <c r="D297" s="51" t="s">
        <v>219</v>
      </c>
      <c r="E297" s="51" t="s">
        <v>52</v>
      </c>
      <c r="F297" s="52" t="s">
        <v>521</v>
      </c>
      <c r="G297" s="51">
        <v>4.872</v>
      </c>
      <c r="H297" s="51">
        <v>4.872</v>
      </c>
      <c r="I297" s="51"/>
      <c r="J297" s="51"/>
      <c r="K297" s="51"/>
      <c r="L297" s="60" t="s">
        <v>519</v>
      </c>
      <c r="M297" s="51">
        <v>11</v>
      </c>
      <c r="N297" s="51">
        <v>0.0084</v>
      </c>
      <c r="O297" s="51">
        <f t="shared" ref="O297:O316" si="28">N297*4</f>
        <v>0.0336</v>
      </c>
      <c r="P297" s="50" t="s">
        <v>267</v>
      </c>
      <c r="Q297" s="69" t="s">
        <v>49</v>
      </c>
      <c r="R297" s="50" t="s">
        <v>270</v>
      </c>
      <c r="S297" s="46" t="s">
        <v>40</v>
      </c>
    </row>
    <row r="298" s="9" customFormat="1" ht="45" customHeight="1" spans="1:19">
      <c r="A298" s="51">
        <v>2</v>
      </c>
      <c r="B298" s="51" t="s">
        <v>520</v>
      </c>
      <c r="C298" s="51" t="s">
        <v>28</v>
      </c>
      <c r="D298" s="51" t="s">
        <v>219</v>
      </c>
      <c r="E298" s="51" t="s">
        <v>60</v>
      </c>
      <c r="F298" s="52" t="s">
        <v>522</v>
      </c>
      <c r="G298" s="51">
        <f t="shared" ref="G298:G314" si="29">N298*10000*0.058</f>
        <v>5.22</v>
      </c>
      <c r="H298" s="51">
        <v>5.22</v>
      </c>
      <c r="I298" s="51"/>
      <c r="J298" s="51"/>
      <c r="K298" s="51"/>
      <c r="L298" s="60" t="s">
        <v>519</v>
      </c>
      <c r="M298" s="51">
        <v>15</v>
      </c>
      <c r="N298" s="51">
        <v>0.009</v>
      </c>
      <c r="O298" s="51">
        <f t="shared" si="28"/>
        <v>0.036</v>
      </c>
      <c r="P298" s="50" t="s">
        <v>267</v>
      </c>
      <c r="Q298" s="69" t="s">
        <v>38</v>
      </c>
      <c r="R298" s="50" t="s">
        <v>270</v>
      </c>
      <c r="S298" s="46" t="s">
        <v>40</v>
      </c>
    </row>
    <row r="299" s="9" customFormat="1" ht="45" customHeight="1" spans="1:19">
      <c r="A299" s="51">
        <v>3</v>
      </c>
      <c r="B299" s="51" t="s">
        <v>520</v>
      </c>
      <c r="C299" s="51" t="s">
        <v>28</v>
      </c>
      <c r="D299" s="51" t="s">
        <v>219</v>
      </c>
      <c r="E299" s="51" t="s">
        <v>64</v>
      </c>
      <c r="F299" s="52" t="s">
        <v>523</v>
      </c>
      <c r="G299" s="51">
        <f t="shared" si="29"/>
        <v>3.016</v>
      </c>
      <c r="H299" s="51">
        <v>3.016</v>
      </c>
      <c r="I299" s="51"/>
      <c r="J299" s="51"/>
      <c r="K299" s="51"/>
      <c r="L299" s="60" t="s">
        <v>519</v>
      </c>
      <c r="M299" s="51">
        <v>7</v>
      </c>
      <c r="N299" s="51">
        <v>0.0052</v>
      </c>
      <c r="O299" s="51">
        <f t="shared" si="28"/>
        <v>0.0208</v>
      </c>
      <c r="P299" s="50" t="s">
        <v>267</v>
      </c>
      <c r="Q299" s="69" t="s">
        <v>49</v>
      </c>
      <c r="R299" s="50" t="s">
        <v>270</v>
      </c>
      <c r="S299" s="46" t="s">
        <v>40</v>
      </c>
    </row>
    <row r="300" s="9" customFormat="1" ht="45" customHeight="1" spans="1:19">
      <c r="A300" s="51">
        <v>4</v>
      </c>
      <c r="B300" s="51" t="s">
        <v>520</v>
      </c>
      <c r="C300" s="51" t="s">
        <v>28</v>
      </c>
      <c r="D300" s="51" t="s">
        <v>219</v>
      </c>
      <c r="E300" s="51" t="s">
        <v>36</v>
      </c>
      <c r="F300" s="52" t="s">
        <v>524</v>
      </c>
      <c r="G300" s="51">
        <f t="shared" si="29"/>
        <v>3.016</v>
      </c>
      <c r="H300" s="51">
        <v>3.016</v>
      </c>
      <c r="I300" s="51"/>
      <c r="J300" s="51"/>
      <c r="K300" s="51"/>
      <c r="L300" s="60" t="s">
        <v>519</v>
      </c>
      <c r="M300" s="51">
        <v>16</v>
      </c>
      <c r="N300" s="51">
        <v>0.0052</v>
      </c>
      <c r="O300" s="51">
        <f t="shared" si="28"/>
        <v>0.0208</v>
      </c>
      <c r="P300" s="50" t="s">
        <v>267</v>
      </c>
      <c r="Q300" s="69" t="s">
        <v>38</v>
      </c>
      <c r="R300" s="50" t="s">
        <v>270</v>
      </c>
      <c r="S300" s="46" t="s">
        <v>40</v>
      </c>
    </row>
    <row r="301" s="9" customFormat="1" ht="45" customHeight="1" spans="1:19">
      <c r="A301" s="51">
        <v>5</v>
      </c>
      <c r="B301" s="51" t="s">
        <v>520</v>
      </c>
      <c r="C301" s="51" t="s">
        <v>28</v>
      </c>
      <c r="D301" s="51" t="s">
        <v>219</v>
      </c>
      <c r="E301" s="51" t="s">
        <v>66</v>
      </c>
      <c r="F301" s="52" t="s">
        <v>525</v>
      </c>
      <c r="G301" s="51">
        <f t="shared" si="29"/>
        <v>3.77</v>
      </c>
      <c r="H301" s="51">
        <v>3.77</v>
      </c>
      <c r="I301" s="51"/>
      <c r="J301" s="51"/>
      <c r="K301" s="51"/>
      <c r="L301" s="60" t="s">
        <v>519</v>
      </c>
      <c r="M301" s="51">
        <v>7</v>
      </c>
      <c r="N301" s="51">
        <v>0.0065</v>
      </c>
      <c r="O301" s="51">
        <f t="shared" si="28"/>
        <v>0.026</v>
      </c>
      <c r="P301" s="50" t="s">
        <v>267</v>
      </c>
      <c r="Q301" s="69" t="s">
        <v>49</v>
      </c>
      <c r="R301" s="50" t="s">
        <v>270</v>
      </c>
      <c r="S301" s="46" t="s">
        <v>40</v>
      </c>
    </row>
    <row r="302" s="9" customFormat="1" ht="45" customHeight="1" spans="1:19">
      <c r="A302" s="51">
        <v>6</v>
      </c>
      <c r="B302" s="51" t="s">
        <v>520</v>
      </c>
      <c r="C302" s="51" t="s">
        <v>28</v>
      </c>
      <c r="D302" s="51" t="s">
        <v>219</v>
      </c>
      <c r="E302" s="51" t="s">
        <v>78</v>
      </c>
      <c r="F302" s="52" t="s">
        <v>526</v>
      </c>
      <c r="G302" s="51">
        <f t="shared" si="29"/>
        <v>1.972</v>
      </c>
      <c r="H302" s="51">
        <v>1.972</v>
      </c>
      <c r="I302" s="51"/>
      <c r="J302" s="51"/>
      <c r="K302" s="51"/>
      <c r="L302" s="60" t="s">
        <v>519</v>
      </c>
      <c r="M302" s="51">
        <v>7</v>
      </c>
      <c r="N302" s="51">
        <v>0.0034</v>
      </c>
      <c r="O302" s="51">
        <f t="shared" si="28"/>
        <v>0.0136</v>
      </c>
      <c r="P302" s="50" t="s">
        <v>267</v>
      </c>
      <c r="Q302" s="69" t="s">
        <v>38</v>
      </c>
      <c r="R302" s="50" t="s">
        <v>270</v>
      </c>
      <c r="S302" s="46" t="s">
        <v>40</v>
      </c>
    </row>
    <row r="303" s="9" customFormat="1" ht="45" customHeight="1" spans="1:19">
      <c r="A303" s="51">
        <v>7</v>
      </c>
      <c r="B303" s="51" t="s">
        <v>520</v>
      </c>
      <c r="C303" s="51" t="s">
        <v>28</v>
      </c>
      <c r="D303" s="51" t="s">
        <v>219</v>
      </c>
      <c r="E303" s="51" t="s">
        <v>45</v>
      </c>
      <c r="F303" s="52" t="s">
        <v>527</v>
      </c>
      <c r="G303" s="51">
        <f t="shared" si="29"/>
        <v>2.32</v>
      </c>
      <c r="H303" s="51">
        <v>2.32</v>
      </c>
      <c r="I303" s="51"/>
      <c r="J303" s="51"/>
      <c r="K303" s="51"/>
      <c r="L303" s="60" t="s">
        <v>519</v>
      </c>
      <c r="M303" s="51">
        <v>9</v>
      </c>
      <c r="N303" s="51">
        <v>0.004</v>
      </c>
      <c r="O303" s="51">
        <f t="shared" si="28"/>
        <v>0.016</v>
      </c>
      <c r="P303" s="50" t="s">
        <v>267</v>
      </c>
      <c r="Q303" s="69" t="s">
        <v>38</v>
      </c>
      <c r="R303" s="50" t="s">
        <v>270</v>
      </c>
      <c r="S303" s="46" t="s">
        <v>40</v>
      </c>
    </row>
    <row r="304" s="9" customFormat="1" ht="45" customHeight="1" spans="1:19">
      <c r="A304" s="51">
        <v>8</v>
      </c>
      <c r="B304" s="51" t="s">
        <v>520</v>
      </c>
      <c r="C304" s="51" t="s">
        <v>28</v>
      </c>
      <c r="D304" s="51" t="s">
        <v>219</v>
      </c>
      <c r="E304" s="51" t="s">
        <v>70</v>
      </c>
      <c r="F304" s="52" t="s">
        <v>528</v>
      </c>
      <c r="G304" s="51">
        <f t="shared" si="29"/>
        <v>3.422</v>
      </c>
      <c r="H304" s="51">
        <v>3.422</v>
      </c>
      <c r="I304" s="51"/>
      <c r="J304" s="51"/>
      <c r="K304" s="51"/>
      <c r="L304" s="60" t="s">
        <v>519</v>
      </c>
      <c r="M304" s="51">
        <v>13</v>
      </c>
      <c r="N304" s="51">
        <v>0.0059</v>
      </c>
      <c r="O304" s="51">
        <f t="shared" si="28"/>
        <v>0.0236</v>
      </c>
      <c r="P304" s="50" t="s">
        <v>267</v>
      </c>
      <c r="Q304" s="69" t="s">
        <v>38</v>
      </c>
      <c r="R304" s="50" t="s">
        <v>270</v>
      </c>
      <c r="S304" s="46" t="s">
        <v>40</v>
      </c>
    </row>
    <row r="305" s="9" customFormat="1" ht="45" customHeight="1" spans="1:19">
      <c r="A305" s="51">
        <v>9</v>
      </c>
      <c r="B305" s="51" t="s">
        <v>520</v>
      </c>
      <c r="C305" s="51" t="s">
        <v>28</v>
      </c>
      <c r="D305" s="51" t="s">
        <v>219</v>
      </c>
      <c r="E305" s="51" t="s">
        <v>68</v>
      </c>
      <c r="F305" s="52" t="s">
        <v>529</v>
      </c>
      <c r="G305" s="51">
        <f t="shared" si="29"/>
        <v>2.726</v>
      </c>
      <c r="H305" s="51">
        <v>2.726</v>
      </c>
      <c r="I305" s="51"/>
      <c r="J305" s="51"/>
      <c r="K305" s="51"/>
      <c r="L305" s="60" t="s">
        <v>519</v>
      </c>
      <c r="M305" s="51">
        <v>6</v>
      </c>
      <c r="N305" s="51">
        <v>0.0047</v>
      </c>
      <c r="O305" s="51">
        <f t="shared" si="28"/>
        <v>0.0188</v>
      </c>
      <c r="P305" s="50" t="s">
        <v>267</v>
      </c>
      <c r="Q305" s="69" t="s">
        <v>38</v>
      </c>
      <c r="R305" s="50" t="s">
        <v>270</v>
      </c>
      <c r="S305" s="46" t="s">
        <v>40</v>
      </c>
    </row>
    <row r="306" s="9" customFormat="1" ht="45" customHeight="1" spans="1:19">
      <c r="A306" s="51">
        <v>10</v>
      </c>
      <c r="B306" s="51" t="s">
        <v>520</v>
      </c>
      <c r="C306" s="51" t="s">
        <v>28</v>
      </c>
      <c r="D306" s="51" t="s">
        <v>219</v>
      </c>
      <c r="E306" s="51" t="s">
        <v>41</v>
      </c>
      <c r="F306" s="52" t="s">
        <v>530</v>
      </c>
      <c r="G306" s="51">
        <f t="shared" si="29"/>
        <v>3.596</v>
      </c>
      <c r="H306" s="51">
        <v>3.596</v>
      </c>
      <c r="I306" s="51"/>
      <c r="J306" s="51"/>
      <c r="K306" s="51"/>
      <c r="L306" s="60" t="s">
        <v>519</v>
      </c>
      <c r="M306" s="51">
        <v>9</v>
      </c>
      <c r="N306" s="51">
        <v>0.0062</v>
      </c>
      <c r="O306" s="51">
        <f t="shared" si="28"/>
        <v>0.0248</v>
      </c>
      <c r="P306" s="50" t="s">
        <v>267</v>
      </c>
      <c r="Q306" s="69" t="s">
        <v>38</v>
      </c>
      <c r="R306" s="50" t="s">
        <v>270</v>
      </c>
      <c r="S306" s="46" t="s">
        <v>40</v>
      </c>
    </row>
    <row r="307" s="9" customFormat="1" ht="45" customHeight="1" spans="1:19">
      <c r="A307" s="51">
        <v>11</v>
      </c>
      <c r="B307" s="51" t="s">
        <v>520</v>
      </c>
      <c r="C307" s="51" t="s">
        <v>28</v>
      </c>
      <c r="D307" s="51" t="s">
        <v>219</v>
      </c>
      <c r="E307" s="51" t="s">
        <v>50</v>
      </c>
      <c r="F307" s="52" t="s">
        <v>531</v>
      </c>
      <c r="G307" s="51">
        <f t="shared" si="29"/>
        <v>4.872</v>
      </c>
      <c r="H307" s="51">
        <v>4.872</v>
      </c>
      <c r="I307" s="51"/>
      <c r="J307" s="51"/>
      <c r="K307" s="51"/>
      <c r="L307" s="60" t="s">
        <v>519</v>
      </c>
      <c r="M307" s="51">
        <v>12</v>
      </c>
      <c r="N307" s="51">
        <v>0.0084</v>
      </c>
      <c r="O307" s="51">
        <f t="shared" si="28"/>
        <v>0.0336</v>
      </c>
      <c r="P307" s="50" t="s">
        <v>267</v>
      </c>
      <c r="Q307" s="69" t="s">
        <v>49</v>
      </c>
      <c r="R307" s="50" t="s">
        <v>270</v>
      </c>
      <c r="S307" s="46" t="s">
        <v>40</v>
      </c>
    </row>
    <row r="308" s="9" customFormat="1" ht="45" customHeight="1" spans="1:19">
      <c r="A308" s="51">
        <v>12</v>
      </c>
      <c r="B308" s="51" t="s">
        <v>520</v>
      </c>
      <c r="C308" s="51" t="s">
        <v>28</v>
      </c>
      <c r="D308" s="51" t="s">
        <v>219</v>
      </c>
      <c r="E308" s="51" t="s">
        <v>76</v>
      </c>
      <c r="F308" s="52" t="s">
        <v>532</v>
      </c>
      <c r="G308" s="51">
        <f t="shared" si="29"/>
        <v>3.828</v>
      </c>
      <c r="H308" s="51">
        <v>3.828</v>
      </c>
      <c r="I308" s="51"/>
      <c r="J308" s="51"/>
      <c r="K308" s="51"/>
      <c r="L308" s="60" t="s">
        <v>519</v>
      </c>
      <c r="M308" s="51">
        <v>9</v>
      </c>
      <c r="N308" s="51">
        <v>0.0066</v>
      </c>
      <c r="O308" s="51">
        <f t="shared" si="28"/>
        <v>0.0264</v>
      </c>
      <c r="P308" s="50" t="s">
        <v>267</v>
      </c>
      <c r="Q308" s="69" t="s">
        <v>49</v>
      </c>
      <c r="R308" s="50" t="s">
        <v>270</v>
      </c>
      <c r="S308" s="46" t="s">
        <v>40</v>
      </c>
    </row>
    <row r="309" s="9" customFormat="1" ht="45" customHeight="1" spans="1:19">
      <c r="A309" s="51">
        <v>13</v>
      </c>
      <c r="B309" s="51" t="s">
        <v>520</v>
      </c>
      <c r="C309" s="51" t="s">
        <v>28</v>
      </c>
      <c r="D309" s="51" t="s">
        <v>219</v>
      </c>
      <c r="E309" s="51" t="s">
        <v>72</v>
      </c>
      <c r="F309" s="52" t="s">
        <v>533</v>
      </c>
      <c r="G309" s="51">
        <f t="shared" si="29"/>
        <v>5.568</v>
      </c>
      <c r="H309" s="51">
        <v>5.568</v>
      </c>
      <c r="I309" s="51"/>
      <c r="J309" s="51"/>
      <c r="K309" s="51"/>
      <c r="L309" s="60" t="s">
        <v>519</v>
      </c>
      <c r="M309" s="51">
        <v>8</v>
      </c>
      <c r="N309" s="51">
        <v>0.0096</v>
      </c>
      <c r="O309" s="51">
        <f t="shared" si="28"/>
        <v>0.0384</v>
      </c>
      <c r="P309" s="50" t="s">
        <v>267</v>
      </c>
      <c r="Q309" s="69" t="s">
        <v>49</v>
      </c>
      <c r="R309" s="50" t="s">
        <v>270</v>
      </c>
      <c r="S309" s="46" t="s">
        <v>40</v>
      </c>
    </row>
    <row r="310" s="9" customFormat="1" ht="45" customHeight="1" spans="1:19">
      <c r="A310" s="51">
        <v>14</v>
      </c>
      <c r="B310" s="51" t="s">
        <v>520</v>
      </c>
      <c r="C310" s="51" t="s">
        <v>28</v>
      </c>
      <c r="D310" s="51" t="s">
        <v>219</v>
      </c>
      <c r="E310" s="51" t="s">
        <v>74</v>
      </c>
      <c r="F310" s="52" t="s">
        <v>534</v>
      </c>
      <c r="G310" s="51">
        <f t="shared" si="29"/>
        <v>3.364</v>
      </c>
      <c r="H310" s="51">
        <v>3.364</v>
      </c>
      <c r="I310" s="51"/>
      <c r="J310" s="51"/>
      <c r="K310" s="51"/>
      <c r="L310" s="60" t="s">
        <v>519</v>
      </c>
      <c r="M310" s="51">
        <v>7</v>
      </c>
      <c r="N310" s="51">
        <v>0.0058</v>
      </c>
      <c r="O310" s="51">
        <f t="shared" si="28"/>
        <v>0.0232</v>
      </c>
      <c r="P310" s="50" t="s">
        <v>267</v>
      </c>
      <c r="Q310" s="69" t="s">
        <v>49</v>
      </c>
      <c r="R310" s="50" t="s">
        <v>270</v>
      </c>
      <c r="S310" s="46" t="s">
        <v>40</v>
      </c>
    </row>
    <row r="311" s="9" customFormat="1" ht="45" customHeight="1" spans="1:19">
      <c r="A311" s="51">
        <v>15</v>
      </c>
      <c r="B311" s="51" t="s">
        <v>520</v>
      </c>
      <c r="C311" s="51" t="s">
        <v>28</v>
      </c>
      <c r="D311" s="51" t="s">
        <v>219</v>
      </c>
      <c r="E311" s="51" t="s">
        <v>62</v>
      </c>
      <c r="F311" s="52" t="s">
        <v>535</v>
      </c>
      <c r="G311" s="51">
        <f t="shared" si="29"/>
        <v>3.48</v>
      </c>
      <c r="H311" s="51">
        <v>3.48</v>
      </c>
      <c r="I311" s="51"/>
      <c r="J311" s="51"/>
      <c r="K311" s="51"/>
      <c r="L311" s="60" t="s">
        <v>519</v>
      </c>
      <c r="M311" s="51">
        <v>8</v>
      </c>
      <c r="N311" s="51">
        <v>0.006</v>
      </c>
      <c r="O311" s="51">
        <f t="shared" si="28"/>
        <v>0.024</v>
      </c>
      <c r="P311" s="50" t="s">
        <v>267</v>
      </c>
      <c r="Q311" s="69" t="s">
        <v>38</v>
      </c>
      <c r="R311" s="50" t="s">
        <v>270</v>
      </c>
      <c r="S311" s="46" t="s">
        <v>40</v>
      </c>
    </row>
    <row r="312" s="9" customFormat="1" ht="45" customHeight="1" spans="1:19">
      <c r="A312" s="51">
        <v>16</v>
      </c>
      <c r="B312" s="51" t="s">
        <v>520</v>
      </c>
      <c r="C312" s="51" t="s">
        <v>28</v>
      </c>
      <c r="D312" s="51" t="s">
        <v>219</v>
      </c>
      <c r="E312" s="51" t="s">
        <v>47</v>
      </c>
      <c r="F312" s="52" t="s">
        <v>536</v>
      </c>
      <c r="G312" s="51">
        <f t="shared" si="29"/>
        <v>3.48</v>
      </c>
      <c r="H312" s="51">
        <v>3.48</v>
      </c>
      <c r="I312" s="51"/>
      <c r="J312" s="51"/>
      <c r="K312" s="51"/>
      <c r="L312" s="60" t="s">
        <v>519</v>
      </c>
      <c r="M312" s="51">
        <v>10</v>
      </c>
      <c r="N312" s="51">
        <v>0.006</v>
      </c>
      <c r="O312" s="51">
        <f t="shared" si="28"/>
        <v>0.024</v>
      </c>
      <c r="P312" s="50" t="s">
        <v>267</v>
      </c>
      <c r="Q312" s="69" t="s">
        <v>38</v>
      </c>
      <c r="R312" s="50" t="s">
        <v>270</v>
      </c>
      <c r="S312" s="46" t="s">
        <v>40</v>
      </c>
    </row>
    <row r="313" s="9" customFormat="1" ht="45" customHeight="1" spans="1:19">
      <c r="A313" s="51">
        <v>17</v>
      </c>
      <c r="B313" s="51" t="s">
        <v>520</v>
      </c>
      <c r="C313" s="51" t="s">
        <v>28</v>
      </c>
      <c r="D313" s="51" t="s">
        <v>219</v>
      </c>
      <c r="E313" s="51" t="s">
        <v>56</v>
      </c>
      <c r="F313" s="52" t="s">
        <v>537</v>
      </c>
      <c r="G313" s="51">
        <f t="shared" si="29"/>
        <v>8.816</v>
      </c>
      <c r="H313" s="51">
        <v>8.816</v>
      </c>
      <c r="I313" s="51"/>
      <c r="J313" s="51"/>
      <c r="K313" s="51"/>
      <c r="L313" s="60" t="s">
        <v>519</v>
      </c>
      <c r="M313" s="51">
        <v>16</v>
      </c>
      <c r="N313" s="51">
        <v>0.0152</v>
      </c>
      <c r="O313" s="51">
        <f t="shared" si="28"/>
        <v>0.0608</v>
      </c>
      <c r="P313" s="50" t="s">
        <v>267</v>
      </c>
      <c r="Q313" s="69" t="s">
        <v>38</v>
      </c>
      <c r="R313" s="50" t="s">
        <v>270</v>
      </c>
      <c r="S313" s="46" t="s">
        <v>40</v>
      </c>
    </row>
    <row r="314" s="9" customFormat="1" ht="45" customHeight="1" spans="1:19">
      <c r="A314" s="51">
        <v>18</v>
      </c>
      <c r="B314" s="51" t="s">
        <v>520</v>
      </c>
      <c r="C314" s="51" t="s">
        <v>28</v>
      </c>
      <c r="D314" s="51" t="s">
        <v>219</v>
      </c>
      <c r="E314" s="51" t="s">
        <v>58</v>
      </c>
      <c r="F314" s="52" t="s">
        <v>538</v>
      </c>
      <c r="G314" s="51">
        <f t="shared" si="29"/>
        <v>8.352</v>
      </c>
      <c r="H314" s="51">
        <v>8.352</v>
      </c>
      <c r="I314" s="51"/>
      <c r="J314" s="51"/>
      <c r="K314" s="51"/>
      <c r="L314" s="60" t="s">
        <v>519</v>
      </c>
      <c r="M314" s="108">
        <v>10</v>
      </c>
      <c r="N314" s="51">
        <v>0.0144</v>
      </c>
      <c r="O314" s="51">
        <f t="shared" si="28"/>
        <v>0.0576</v>
      </c>
      <c r="P314" s="50" t="s">
        <v>267</v>
      </c>
      <c r="Q314" s="69" t="s">
        <v>38</v>
      </c>
      <c r="R314" s="50" t="s">
        <v>270</v>
      </c>
      <c r="S314" s="46" t="s">
        <v>40</v>
      </c>
    </row>
    <row r="315" s="9" customFormat="1" ht="52" customHeight="1" spans="1:19">
      <c r="A315" s="51">
        <v>19</v>
      </c>
      <c r="B315" s="51" t="s">
        <v>520</v>
      </c>
      <c r="C315" s="51" t="s">
        <v>28</v>
      </c>
      <c r="D315" s="51" t="s">
        <v>219</v>
      </c>
      <c r="E315" s="51" t="s">
        <v>43</v>
      </c>
      <c r="F315" s="52" t="s">
        <v>539</v>
      </c>
      <c r="G315" s="51">
        <v>8.46</v>
      </c>
      <c r="H315" s="51">
        <v>8.46</v>
      </c>
      <c r="I315" s="51"/>
      <c r="J315" s="51"/>
      <c r="K315" s="51"/>
      <c r="L315" s="60" t="s">
        <v>519</v>
      </c>
      <c r="M315" s="51">
        <v>17</v>
      </c>
      <c r="N315" s="51">
        <v>0.0146</v>
      </c>
      <c r="O315" s="51">
        <f t="shared" si="28"/>
        <v>0.0584</v>
      </c>
      <c r="P315" s="50" t="s">
        <v>267</v>
      </c>
      <c r="Q315" s="69" t="s">
        <v>38</v>
      </c>
      <c r="R315" s="50" t="s">
        <v>270</v>
      </c>
      <c r="S315" s="46" t="s">
        <v>40</v>
      </c>
    </row>
    <row r="316" s="9" customFormat="1" ht="45" customHeight="1" spans="1:19">
      <c r="A316" s="51">
        <v>20</v>
      </c>
      <c r="B316" s="51" t="s">
        <v>520</v>
      </c>
      <c r="C316" s="51" t="s">
        <v>28</v>
      </c>
      <c r="D316" s="51" t="s">
        <v>219</v>
      </c>
      <c r="E316" s="51" t="s">
        <v>54</v>
      </c>
      <c r="F316" s="52" t="s">
        <v>540</v>
      </c>
      <c r="G316" s="51">
        <f>N316*10000*0.058</f>
        <v>5.51</v>
      </c>
      <c r="H316" s="51">
        <v>5.51</v>
      </c>
      <c r="I316" s="51"/>
      <c r="J316" s="51"/>
      <c r="K316" s="51"/>
      <c r="L316" s="60" t="s">
        <v>519</v>
      </c>
      <c r="M316" s="51">
        <v>10</v>
      </c>
      <c r="N316" s="51">
        <v>0.0095</v>
      </c>
      <c r="O316" s="51">
        <f t="shared" si="28"/>
        <v>0.038</v>
      </c>
      <c r="P316" s="50" t="s">
        <v>267</v>
      </c>
      <c r="Q316" s="69" t="s">
        <v>49</v>
      </c>
      <c r="R316" s="50" t="s">
        <v>270</v>
      </c>
      <c r="S316" s="46" t="s">
        <v>40</v>
      </c>
    </row>
    <row r="317" s="8" customFormat="1" ht="84" customHeight="1" spans="1:19">
      <c r="A317" s="36" t="s">
        <v>541</v>
      </c>
      <c r="B317" s="36" t="s">
        <v>542</v>
      </c>
      <c r="C317" s="36" t="s">
        <v>28</v>
      </c>
      <c r="D317" s="47" t="s">
        <v>219</v>
      </c>
      <c r="E317" s="36" t="s">
        <v>543</v>
      </c>
      <c r="F317" s="37" t="s">
        <v>544</v>
      </c>
      <c r="G317" s="36">
        <f>SUM(G318:G335)</f>
        <v>1651.066</v>
      </c>
      <c r="H317" s="30">
        <f t="shared" ref="H317:K317" si="30">SUM(H318:H335)</f>
        <v>0</v>
      </c>
      <c r="I317" s="36">
        <f t="shared" si="30"/>
        <v>1490.03</v>
      </c>
      <c r="J317" s="36">
        <f t="shared" si="30"/>
        <v>0</v>
      </c>
      <c r="K317" s="36">
        <f t="shared" si="30"/>
        <v>161.036</v>
      </c>
      <c r="L317" s="57" t="s">
        <v>545</v>
      </c>
      <c r="M317" s="36">
        <v>16</v>
      </c>
      <c r="N317" s="36">
        <f>SUM(N318:N335)</f>
        <v>0.1222</v>
      </c>
      <c r="O317" s="36">
        <f>SUM(O318:O335)</f>
        <v>0.51316</v>
      </c>
      <c r="P317" s="36" t="s">
        <v>267</v>
      </c>
      <c r="Q317" s="64" t="s">
        <v>223</v>
      </c>
      <c r="R317" s="36"/>
      <c r="S317" s="36"/>
    </row>
    <row r="318" s="9" customFormat="1" ht="45" customHeight="1" spans="1:19">
      <c r="A318" s="50">
        <v>1</v>
      </c>
      <c r="B318" s="50" t="s">
        <v>546</v>
      </c>
      <c r="C318" s="50" t="s">
        <v>28</v>
      </c>
      <c r="D318" s="51" t="s">
        <v>219</v>
      </c>
      <c r="E318" s="50" t="s">
        <v>332</v>
      </c>
      <c r="F318" s="72" t="s">
        <v>547</v>
      </c>
      <c r="G318" s="50">
        <v>84.19</v>
      </c>
      <c r="H318" s="51"/>
      <c r="I318" s="50">
        <v>84.19</v>
      </c>
      <c r="J318" s="51"/>
      <c r="K318" s="50"/>
      <c r="L318" s="79" t="s">
        <v>545</v>
      </c>
      <c r="M318" s="50">
        <v>1</v>
      </c>
      <c r="N318" s="50">
        <v>0.0149</v>
      </c>
      <c r="O318" s="50">
        <v>0.06258</v>
      </c>
      <c r="P318" s="50" t="s">
        <v>267</v>
      </c>
      <c r="Q318" s="80" t="s">
        <v>49</v>
      </c>
      <c r="R318" s="50" t="s">
        <v>312</v>
      </c>
      <c r="S318" s="89" t="s">
        <v>313</v>
      </c>
    </row>
    <row r="319" s="9" customFormat="1" ht="45" customHeight="1" spans="1:19">
      <c r="A319" s="50">
        <v>2</v>
      </c>
      <c r="B319" s="50" t="s">
        <v>546</v>
      </c>
      <c r="C319" s="50" t="s">
        <v>28</v>
      </c>
      <c r="D319" s="51" t="s">
        <v>219</v>
      </c>
      <c r="E319" s="50" t="s">
        <v>335</v>
      </c>
      <c r="F319" s="72" t="s">
        <v>548</v>
      </c>
      <c r="G319" s="50">
        <v>71.3</v>
      </c>
      <c r="H319" s="51"/>
      <c r="I319" s="50">
        <v>71.3</v>
      </c>
      <c r="J319" s="51"/>
      <c r="K319" s="50"/>
      <c r="L319" s="79" t="s">
        <v>545</v>
      </c>
      <c r="M319" s="50">
        <v>1</v>
      </c>
      <c r="N319" s="50">
        <v>0.008</v>
      </c>
      <c r="O319" s="50">
        <v>0.0336</v>
      </c>
      <c r="P319" s="50" t="s">
        <v>267</v>
      </c>
      <c r="Q319" s="80" t="s">
        <v>38</v>
      </c>
      <c r="R319" s="50" t="s">
        <v>312</v>
      </c>
      <c r="S319" s="89" t="s">
        <v>313</v>
      </c>
    </row>
    <row r="320" s="9" customFormat="1" ht="45" customHeight="1" spans="1:19">
      <c r="A320" s="50">
        <v>3</v>
      </c>
      <c r="B320" s="50" t="s">
        <v>546</v>
      </c>
      <c r="C320" s="50" t="s">
        <v>28</v>
      </c>
      <c r="D320" s="51" t="s">
        <v>219</v>
      </c>
      <c r="E320" s="50" t="s">
        <v>338</v>
      </c>
      <c r="F320" s="72" t="s">
        <v>549</v>
      </c>
      <c r="G320" s="50">
        <v>68.64</v>
      </c>
      <c r="H320" s="51"/>
      <c r="I320" s="50">
        <v>68.64</v>
      </c>
      <c r="J320" s="51"/>
      <c r="K320" s="50"/>
      <c r="L320" s="79" t="s">
        <v>545</v>
      </c>
      <c r="M320" s="50">
        <v>1</v>
      </c>
      <c r="N320" s="50">
        <v>0.003</v>
      </c>
      <c r="O320" s="50">
        <v>0.0126</v>
      </c>
      <c r="P320" s="50" t="s">
        <v>267</v>
      </c>
      <c r="Q320" s="80" t="s">
        <v>49</v>
      </c>
      <c r="R320" s="50" t="s">
        <v>312</v>
      </c>
      <c r="S320" s="89" t="s">
        <v>313</v>
      </c>
    </row>
    <row r="321" s="9" customFormat="1" ht="45" customHeight="1" spans="1:19">
      <c r="A321" s="50">
        <v>4</v>
      </c>
      <c r="B321" s="50" t="s">
        <v>546</v>
      </c>
      <c r="C321" s="50" t="s">
        <v>28</v>
      </c>
      <c r="D321" s="51" t="s">
        <v>219</v>
      </c>
      <c r="E321" s="50" t="s">
        <v>344</v>
      </c>
      <c r="F321" s="72" t="s">
        <v>550</v>
      </c>
      <c r="G321" s="50">
        <v>106.41</v>
      </c>
      <c r="H321" s="51"/>
      <c r="I321" s="50">
        <v>106.41</v>
      </c>
      <c r="J321" s="51"/>
      <c r="K321" s="50"/>
      <c r="L321" s="79" t="s">
        <v>545</v>
      </c>
      <c r="M321" s="50">
        <v>1</v>
      </c>
      <c r="N321" s="50">
        <v>0.0061</v>
      </c>
      <c r="O321" s="50">
        <v>0.02562</v>
      </c>
      <c r="P321" s="50" t="s">
        <v>267</v>
      </c>
      <c r="Q321" s="80" t="s">
        <v>38</v>
      </c>
      <c r="R321" s="50" t="s">
        <v>312</v>
      </c>
      <c r="S321" s="89" t="s">
        <v>313</v>
      </c>
    </row>
    <row r="322" s="9" customFormat="1" ht="45" customHeight="1" spans="1:19">
      <c r="A322" s="50">
        <v>5</v>
      </c>
      <c r="B322" s="50" t="s">
        <v>546</v>
      </c>
      <c r="C322" s="50" t="s">
        <v>28</v>
      </c>
      <c r="D322" s="51" t="s">
        <v>219</v>
      </c>
      <c r="E322" s="50" t="s">
        <v>346</v>
      </c>
      <c r="F322" s="72" t="s">
        <v>551</v>
      </c>
      <c r="G322" s="50">
        <v>163.13</v>
      </c>
      <c r="H322" s="51"/>
      <c r="I322" s="50">
        <v>163.13</v>
      </c>
      <c r="J322" s="51"/>
      <c r="K322" s="50"/>
      <c r="L322" s="79" t="s">
        <v>545</v>
      </c>
      <c r="M322" s="50">
        <v>1</v>
      </c>
      <c r="N322" s="50">
        <v>0.0103</v>
      </c>
      <c r="O322" s="50">
        <v>0.04326</v>
      </c>
      <c r="P322" s="50" t="s">
        <v>267</v>
      </c>
      <c r="Q322" s="80" t="s">
        <v>49</v>
      </c>
      <c r="R322" s="50" t="s">
        <v>312</v>
      </c>
      <c r="S322" s="89" t="s">
        <v>313</v>
      </c>
    </row>
    <row r="323" s="9" customFormat="1" ht="45" customHeight="1" spans="1:19">
      <c r="A323" s="50">
        <v>6</v>
      </c>
      <c r="B323" s="50" t="s">
        <v>546</v>
      </c>
      <c r="C323" s="50" t="s">
        <v>28</v>
      </c>
      <c r="D323" s="51" t="s">
        <v>219</v>
      </c>
      <c r="E323" s="50" t="s">
        <v>349</v>
      </c>
      <c r="F323" s="72" t="s">
        <v>552</v>
      </c>
      <c r="G323" s="50">
        <v>25.73</v>
      </c>
      <c r="H323" s="51"/>
      <c r="I323" s="50">
        <v>25.73</v>
      </c>
      <c r="J323" s="51"/>
      <c r="K323" s="50"/>
      <c r="L323" s="79" t="s">
        <v>545</v>
      </c>
      <c r="M323" s="50">
        <v>1</v>
      </c>
      <c r="N323" s="50">
        <v>0.0033</v>
      </c>
      <c r="O323" s="50">
        <v>0.01386</v>
      </c>
      <c r="P323" s="50" t="s">
        <v>267</v>
      </c>
      <c r="Q323" s="80" t="s">
        <v>49</v>
      </c>
      <c r="R323" s="50" t="s">
        <v>312</v>
      </c>
      <c r="S323" s="89" t="s">
        <v>313</v>
      </c>
    </row>
    <row r="324" s="9" customFormat="1" ht="45" customHeight="1" spans="1:19">
      <c r="A324" s="50">
        <v>7</v>
      </c>
      <c r="B324" s="50" t="s">
        <v>546</v>
      </c>
      <c r="C324" s="50" t="s">
        <v>28</v>
      </c>
      <c r="D324" s="51" t="s">
        <v>219</v>
      </c>
      <c r="E324" s="50" t="s">
        <v>352</v>
      </c>
      <c r="F324" s="72" t="s">
        <v>553</v>
      </c>
      <c r="G324" s="50">
        <v>50.43</v>
      </c>
      <c r="H324" s="51"/>
      <c r="I324" s="50">
        <v>50.43</v>
      </c>
      <c r="J324" s="51"/>
      <c r="K324" s="50"/>
      <c r="L324" s="79" t="s">
        <v>545</v>
      </c>
      <c r="M324" s="50">
        <v>1</v>
      </c>
      <c r="N324" s="50">
        <v>0.0011</v>
      </c>
      <c r="O324" s="50">
        <v>0.00462</v>
      </c>
      <c r="P324" s="50" t="s">
        <v>267</v>
      </c>
      <c r="Q324" s="80" t="s">
        <v>49</v>
      </c>
      <c r="R324" s="50" t="s">
        <v>312</v>
      </c>
      <c r="S324" s="89" t="s">
        <v>313</v>
      </c>
    </row>
    <row r="325" s="9" customFormat="1" ht="45" customHeight="1" spans="1:19">
      <c r="A325" s="50">
        <v>8</v>
      </c>
      <c r="B325" s="50" t="s">
        <v>546</v>
      </c>
      <c r="C325" s="50" t="s">
        <v>28</v>
      </c>
      <c r="D325" s="51" t="s">
        <v>219</v>
      </c>
      <c r="E325" s="50" t="s">
        <v>358</v>
      </c>
      <c r="F325" s="72" t="s">
        <v>554</v>
      </c>
      <c r="G325" s="50">
        <v>51.62</v>
      </c>
      <c r="H325" s="51"/>
      <c r="I325" s="50">
        <v>51.62</v>
      </c>
      <c r="J325" s="51"/>
      <c r="K325" s="50"/>
      <c r="L325" s="79" t="s">
        <v>545</v>
      </c>
      <c r="M325" s="50">
        <v>1</v>
      </c>
      <c r="N325" s="50">
        <v>0.006</v>
      </c>
      <c r="O325" s="50">
        <v>0.0252</v>
      </c>
      <c r="P325" s="50" t="s">
        <v>267</v>
      </c>
      <c r="Q325" s="80" t="s">
        <v>38</v>
      </c>
      <c r="R325" s="50" t="s">
        <v>312</v>
      </c>
      <c r="S325" s="89" t="s">
        <v>313</v>
      </c>
    </row>
    <row r="326" s="9" customFormat="1" ht="45" customHeight="1" spans="1:19">
      <c r="A326" s="50">
        <v>9</v>
      </c>
      <c r="B326" s="50" t="s">
        <v>546</v>
      </c>
      <c r="C326" s="50" t="s">
        <v>28</v>
      </c>
      <c r="D326" s="51" t="s">
        <v>219</v>
      </c>
      <c r="E326" s="50" t="s">
        <v>361</v>
      </c>
      <c r="F326" s="72" t="s">
        <v>555</v>
      </c>
      <c r="G326" s="50">
        <v>48.73</v>
      </c>
      <c r="H326" s="51"/>
      <c r="I326" s="50">
        <v>48.73</v>
      </c>
      <c r="J326" s="51"/>
      <c r="K326" s="50"/>
      <c r="L326" s="79" t="s">
        <v>545</v>
      </c>
      <c r="M326" s="50">
        <v>1</v>
      </c>
      <c r="N326" s="50">
        <v>0.0037</v>
      </c>
      <c r="O326" s="50">
        <v>0.01554</v>
      </c>
      <c r="P326" s="50" t="s">
        <v>267</v>
      </c>
      <c r="Q326" s="80" t="s">
        <v>38</v>
      </c>
      <c r="R326" s="50" t="s">
        <v>312</v>
      </c>
      <c r="S326" s="89" t="s">
        <v>313</v>
      </c>
    </row>
    <row r="327" s="9" customFormat="1" ht="45" customHeight="1" spans="1:19">
      <c r="A327" s="50">
        <v>10</v>
      </c>
      <c r="B327" s="50" t="s">
        <v>546</v>
      </c>
      <c r="C327" s="50" t="s">
        <v>28</v>
      </c>
      <c r="D327" s="51" t="s">
        <v>219</v>
      </c>
      <c r="E327" s="50" t="s">
        <v>364</v>
      </c>
      <c r="F327" s="72" t="s">
        <v>556</v>
      </c>
      <c r="G327" s="50">
        <v>88.65</v>
      </c>
      <c r="H327" s="51"/>
      <c r="I327" s="50">
        <v>88.65</v>
      </c>
      <c r="J327" s="51"/>
      <c r="K327" s="50"/>
      <c r="L327" s="79" t="s">
        <v>545</v>
      </c>
      <c r="M327" s="50">
        <v>1</v>
      </c>
      <c r="N327" s="50">
        <v>0.0075</v>
      </c>
      <c r="O327" s="50">
        <v>0.0315</v>
      </c>
      <c r="P327" s="50" t="s">
        <v>267</v>
      </c>
      <c r="Q327" s="80" t="s">
        <v>38</v>
      </c>
      <c r="R327" s="50" t="s">
        <v>312</v>
      </c>
      <c r="S327" s="89" t="s">
        <v>313</v>
      </c>
    </row>
    <row r="328" s="9" customFormat="1" ht="45" customHeight="1" spans="1:19">
      <c r="A328" s="50">
        <v>11</v>
      </c>
      <c r="B328" s="50" t="s">
        <v>546</v>
      </c>
      <c r="C328" s="50" t="s">
        <v>28</v>
      </c>
      <c r="D328" s="51" t="s">
        <v>219</v>
      </c>
      <c r="E328" s="50" t="s">
        <v>368</v>
      </c>
      <c r="F328" s="72" t="s">
        <v>557</v>
      </c>
      <c r="G328" s="50">
        <v>133.14</v>
      </c>
      <c r="H328" s="51"/>
      <c r="I328" s="50">
        <v>133.14</v>
      </c>
      <c r="J328" s="51"/>
      <c r="K328" s="50"/>
      <c r="L328" s="79" t="s">
        <v>545</v>
      </c>
      <c r="M328" s="50">
        <v>1</v>
      </c>
      <c r="N328" s="50">
        <v>0.0084</v>
      </c>
      <c r="O328" s="50">
        <v>0.03528</v>
      </c>
      <c r="P328" s="50" t="s">
        <v>267</v>
      </c>
      <c r="Q328" s="80" t="s">
        <v>38</v>
      </c>
      <c r="R328" s="50" t="s">
        <v>312</v>
      </c>
      <c r="S328" s="89" t="s">
        <v>313</v>
      </c>
    </row>
    <row r="329" s="9" customFormat="1" ht="45" customHeight="1" spans="1:19">
      <c r="A329" s="50">
        <v>12</v>
      </c>
      <c r="B329" s="50" t="s">
        <v>546</v>
      </c>
      <c r="C329" s="50" t="s">
        <v>28</v>
      </c>
      <c r="D329" s="51" t="s">
        <v>219</v>
      </c>
      <c r="E329" s="50" t="s">
        <v>371</v>
      </c>
      <c r="F329" s="72" t="s">
        <v>558</v>
      </c>
      <c r="G329" s="50">
        <v>182.08</v>
      </c>
      <c r="H329" s="51"/>
      <c r="I329" s="50">
        <v>182.08</v>
      </c>
      <c r="J329" s="51"/>
      <c r="K329" s="50"/>
      <c r="L329" s="79" t="s">
        <v>545</v>
      </c>
      <c r="M329" s="50">
        <v>1</v>
      </c>
      <c r="N329" s="50">
        <v>0.011</v>
      </c>
      <c r="O329" s="50">
        <v>0.0462</v>
      </c>
      <c r="P329" s="50" t="s">
        <v>267</v>
      </c>
      <c r="Q329" s="80" t="s">
        <v>38</v>
      </c>
      <c r="R329" s="50" t="s">
        <v>312</v>
      </c>
      <c r="S329" s="89" t="s">
        <v>313</v>
      </c>
    </row>
    <row r="330" s="9" customFormat="1" ht="45" customHeight="1" spans="1:19">
      <c r="A330" s="50">
        <v>13</v>
      </c>
      <c r="B330" s="50" t="s">
        <v>546</v>
      </c>
      <c r="C330" s="50" t="s">
        <v>28</v>
      </c>
      <c r="D330" s="51" t="s">
        <v>219</v>
      </c>
      <c r="E330" s="50" t="s">
        <v>559</v>
      </c>
      <c r="F330" s="72" t="s">
        <v>560</v>
      </c>
      <c r="G330" s="50">
        <v>86.34</v>
      </c>
      <c r="H330" s="51"/>
      <c r="I330" s="50">
        <v>86.34</v>
      </c>
      <c r="J330" s="51"/>
      <c r="K330" s="50"/>
      <c r="L330" s="79" t="s">
        <v>545</v>
      </c>
      <c r="M330" s="50">
        <v>1</v>
      </c>
      <c r="N330" s="50">
        <v>0.0062</v>
      </c>
      <c r="O330" s="50">
        <v>0.02604</v>
      </c>
      <c r="P330" s="50" t="s">
        <v>267</v>
      </c>
      <c r="Q330" s="80" t="s">
        <v>38</v>
      </c>
      <c r="R330" s="50" t="s">
        <v>312</v>
      </c>
      <c r="S330" s="89" t="s">
        <v>313</v>
      </c>
    </row>
    <row r="331" s="9" customFormat="1" ht="45" customHeight="1" spans="1:19">
      <c r="A331" s="50">
        <v>14</v>
      </c>
      <c r="B331" s="50" t="s">
        <v>546</v>
      </c>
      <c r="C331" s="50" t="s">
        <v>28</v>
      </c>
      <c r="D331" s="51" t="s">
        <v>219</v>
      </c>
      <c r="E331" s="50" t="s">
        <v>376</v>
      </c>
      <c r="F331" s="72" t="s">
        <v>561</v>
      </c>
      <c r="G331" s="50">
        <v>244.73</v>
      </c>
      <c r="H331" s="51"/>
      <c r="I331" s="50">
        <v>244.73</v>
      </c>
      <c r="J331" s="51"/>
      <c r="K331" s="50"/>
      <c r="L331" s="79" t="s">
        <v>545</v>
      </c>
      <c r="M331" s="50">
        <v>1</v>
      </c>
      <c r="N331" s="50">
        <v>0.0153</v>
      </c>
      <c r="O331" s="50">
        <v>0.06426</v>
      </c>
      <c r="P331" s="50" t="s">
        <v>267</v>
      </c>
      <c r="Q331" s="80" t="s">
        <v>49</v>
      </c>
      <c r="R331" s="50" t="s">
        <v>312</v>
      </c>
      <c r="S331" s="89" t="s">
        <v>313</v>
      </c>
    </row>
    <row r="332" s="9" customFormat="1" ht="45" customHeight="1" spans="1:19">
      <c r="A332" s="50">
        <v>15</v>
      </c>
      <c r="B332" s="50" t="s">
        <v>546</v>
      </c>
      <c r="C332" s="50" t="s">
        <v>28</v>
      </c>
      <c r="D332" s="51" t="s">
        <v>219</v>
      </c>
      <c r="E332" s="50" t="s">
        <v>382</v>
      </c>
      <c r="F332" s="72" t="s">
        <v>562</v>
      </c>
      <c r="G332" s="50">
        <v>47.86</v>
      </c>
      <c r="H332" s="51"/>
      <c r="I332" s="50">
        <v>47.86</v>
      </c>
      <c r="J332" s="51"/>
      <c r="K332" s="50"/>
      <c r="L332" s="79" t="s">
        <v>545</v>
      </c>
      <c r="M332" s="50">
        <v>1</v>
      </c>
      <c r="N332" s="50">
        <v>0.005</v>
      </c>
      <c r="O332" s="50">
        <v>0.021</v>
      </c>
      <c r="P332" s="50" t="s">
        <v>267</v>
      </c>
      <c r="Q332" s="80" t="s">
        <v>38</v>
      </c>
      <c r="R332" s="50" t="s">
        <v>312</v>
      </c>
      <c r="S332" s="89" t="s">
        <v>313</v>
      </c>
    </row>
    <row r="333" s="9" customFormat="1" ht="45" customHeight="1" spans="1:19">
      <c r="A333" s="50">
        <v>16</v>
      </c>
      <c r="B333" s="50" t="s">
        <v>546</v>
      </c>
      <c r="C333" s="50" t="s">
        <v>28</v>
      </c>
      <c r="D333" s="51" t="s">
        <v>219</v>
      </c>
      <c r="E333" s="50" t="s">
        <v>388</v>
      </c>
      <c r="F333" s="72" t="s">
        <v>563</v>
      </c>
      <c r="G333" s="50">
        <v>37.05</v>
      </c>
      <c r="H333" s="51"/>
      <c r="I333" s="50">
        <v>37.05</v>
      </c>
      <c r="J333" s="51"/>
      <c r="K333" s="50"/>
      <c r="L333" s="79" t="s">
        <v>545</v>
      </c>
      <c r="M333" s="50">
        <v>1</v>
      </c>
      <c r="N333" s="50">
        <v>0.0015</v>
      </c>
      <c r="O333" s="50">
        <v>0.0063</v>
      </c>
      <c r="P333" s="50" t="s">
        <v>267</v>
      </c>
      <c r="Q333" s="80" t="s">
        <v>49</v>
      </c>
      <c r="R333" s="50" t="s">
        <v>312</v>
      </c>
      <c r="S333" s="89" t="s">
        <v>313</v>
      </c>
    </row>
    <row r="334" s="9" customFormat="1" ht="45" customHeight="1" spans="1:19">
      <c r="A334" s="50">
        <v>17</v>
      </c>
      <c r="B334" s="50" t="s">
        <v>546</v>
      </c>
      <c r="C334" s="50" t="s">
        <v>28</v>
      </c>
      <c r="D334" s="51" t="s">
        <v>219</v>
      </c>
      <c r="E334" s="101" t="s">
        <v>564</v>
      </c>
      <c r="F334" s="72" t="s">
        <v>565</v>
      </c>
      <c r="G334" s="50">
        <f>61.2+0.236</f>
        <v>61.436</v>
      </c>
      <c r="H334" s="51"/>
      <c r="I334" s="51"/>
      <c r="J334" s="51"/>
      <c r="K334" s="50">
        <f>61.2+0.236</f>
        <v>61.436</v>
      </c>
      <c r="L334" s="79" t="s">
        <v>545</v>
      </c>
      <c r="M334" s="50">
        <v>1</v>
      </c>
      <c r="N334" s="50">
        <v>0.0044</v>
      </c>
      <c r="O334" s="50">
        <v>0.0184</v>
      </c>
      <c r="P334" s="50" t="s">
        <v>267</v>
      </c>
      <c r="Q334" s="69" t="s">
        <v>49</v>
      </c>
      <c r="R334" s="50" t="s">
        <v>312</v>
      </c>
      <c r="S334" s="46" t="s">
        <v>195</v>
      </c>
    </row>
    <row r="335" s="9" customFormat="1" ht="45" customHeight="1" spans="1:19">
      <c r="A335" s="50">
        <v>18</v>
      </c>
      <c r="B335" s="50" t="s">
        <v>546</v>
      </c>
      <c r="C335" s="50" t="s">
        <v>28</v>
      </c>
      <c r="D335" s="51" t="s">
        <v>219</v>
      </c>
      <c r="E335" s="101" t="s">
        <v>335</v>
      </c>
      <c r="F335" s="72" t="s">
        <v>566</v>
      </c>
      <c r="G335" s="50">
        <f>29*1.2+36*1.8</f>
        <v>99.6</v>
      </c>
      <c r="H335" s="51"/>
      <c r="I335" s="51"/>
      <c r="J335" s="51"/>
      <c r="K335" s="50">
        <f>29*1.2+36*1.8</f>
        <v>99.6</v>
      </c>
      <c r="L335" s="79" t="s">
        <v>545</v>
      </c>
      <c r="M335" s="50">
        <v>1</v>
      </c>
      <c r="N335" s="50">
        <v>0.0065</v>
      </c>
      <c r="O335" s="50">
        <v>0.0273</v>
      </c>
      <c r="P335" s="50" t="s">
        <v>267</v>
      </c>
      <c r="Q335" s="69" t="s">
        <v>38</v>
      </c>
      <c r="R335" s="50" t="s">
        <v>312</v>
      </c>
      <c r="S335" s="46" t="s">
        <v>195</v>
      </c>
    </row>
    <row r="336" s="8" customFormat="1" ht="45" customHeight="1" spans="1:19">
      <c r="A336" s="47" t="s">
        <v>567</v>
      </c>
      <c r="B336" s="47" t="s">
        <v>568</v>
      </c>
      <c r="C336" s="47" t="s">
        <v>28</v>
      </c>
      <c r="D336" s="47" t="s">
        <v>219</v>
      </c>
      <c r="E336" s="47" t="s">
        <v>569</v>
      </c>
      <c r="F336" s="48" t="s">
        <v>570</v>
      </c>
      <c r="G336" s="47">
        <f>SUM(G337:G355)</f>
        <v>675</v>
      </c>
      <c r="H336" s="49">
        <f t="shared" ref="H336:K336" si="31">SUM(H337:H355)</f>
        <v>675</v>
      </c>
      <c r="I336" s="47">
        <f t="shared" si="31"/>
        <v>0</v>
      </c>
      <c r="J336" s="47">
        <f t="shared" si="31"/>
        <v>0</v>
      </c>
      <c r="K336" s="47">
        <f t="shared" si="31"/>
        <v>0</v>
      </c>
      <c r="L336" s="59" t="s">
        <v>477</v>
      </c>
      <c r="M336" s="47">
        <f t="shared" ref="M336:O336" si="32">SUM(M337:M355)</f>
        <v>188</v>
      </c>
      <c r="N336" s="47">
        <f t="shared" si="32"/>
        <v>1.0437</v>
      </c>
      <c r="O336" s="47">
        <f t="shared" si="32"/>
        <v>4.3991</v>
      </c>
      <c r="P336" s="36" t="s">
        <v>267</v>
      </c>
      <c r="Q336" s="68" t="s">
        <v>34</v>
      </c>
      <c r="R336" s="36"/>
      <c r="S336" s="36"/>
    </row>
    <row r="337" s="9" customFormat="1" ht="55" customHeight="1" spans="1:19">
      <c r="A337" s="51">
        <v>1</v>
      </c>
      <c r="B337" s="51" t="s">
        <v>571</v>
      </c>
      <c r="C337" s="51" t="s">
        <v>28</v>
      </c>
      <c r="D337" s="51" t="s">
        <v>219</v>
      </c>
      <c r="E337" s="51" t="s">
        <v>72</v>
      </c>
      <c r="F337" s="52" t="s">
        <v>572</v>
      </c>
      <c r="G337" s="51">
        <v>15.4215</v>
      </c>
      <c r="H337" s="51">
        <v>15.4215</v>
      </c>
      <c r="I337" s="51"/>
      <c r="J337" s="51"/>
      <c r="K337" s="51"/>
      <c r="L337" s="60" t="s">
        <v>573</v>
      </c>
      <c r="M337" s="51">
        <v>16</v>
      </c>
      <c r="N337" s="51">
        <v>0.0342</v>
      </c>
      <c r="O337" s="51">
        <v>0.1436</v>
      </c>
      <c r="P337" s="50" t="s">
        <v>267</v>
      </c>
      <c r="Q337" s="69" t="s">
        <v>49</v>
      </c>
      <c r="R337" s="50" t="s">
        <v>270</v>
      </c>
      <c r="S337" s="46" t="s">
        <v>40</v>
      </c>
    </row>
    <row r="338" s="9" customFormat="1" ht="45" customHeight="1" spans="1:19">
      <c r="A338" s="51">
        <v>2</v>
      </c>
      <c r="B338" s="51" t="s">
        <v>571</v>
      </c>
      <c r="C338" s="51" t="s">
        <v>28</v>
      </c>
      <c r="D338" s="51" t="s">
        <v>219</v>
      </c>
      <c r="E338" s="51" t="s">
        <v>76</v>
      </c>
      <c r="F338" s="52" t="s">
        <v>574</v>
      </c>
      <c r="G338" s="51">
        <v>6.9165</v>
      </c>
      <c r="H338" s="51">
        <v>6.9165</v>
      </c>
      <c r="I338" s="51"/>
      <c r="J338" s="51"/>
      <c r="K338" s="51"/>
      <c r="L338" s="60" t="s">
        <v>573</v>
      </c>
      <c r="M338" s="51">
        <v>9</v>
      </c>
      <c r="N338" s="51">
        <v>0.0307</v>
      </c>
      <c r="O338" s="51">
        <v>0.1289</v>
      </c>
      <c r="P338" s="50" t="s">
        <v>267</v>
      </c>
      <c r="Q338" s="69" t="s">
        <v>49</v>
      </c>
      <c r="R338" s="50" t="s">
        <v>270</v>
      </c>
      <c r="S338" s="46" t="s">
        <v>40</v>
      </c>
    </row>
    <row r="339" s="9" customFormat="1" ht="45" customHeight="1" spans="1:19">
      <c r="A339" s="51">
        <v>3</v>
      </c>
      <c r="B339" s="51" t="s">
        <v>571</v>
      </c>
      <c r="C339" s="51" t="s">
        <v>28</v>
      </c>
      <c r="D339" s="51" t="s">
        <v>219</v>
      </c>
      <c r="E339" s="51" t="s">
        <v>43</v>
      </c>
      <c r="F339" s="52" t="s">
        <v>575</v>
      </c>
      <c r="G339" s="51">
        <v>4.545</v>
      </c>
      <c r="H339" s="51">
        <v>4.545</v>
      </c>
      <c r="I339" s="51"/>
      <c r="J339" s="51"/>
      <c r="K339" s="51"/>
      <c r="L339" s="60" t="s">
        <v>573</v>
      </c>
      <c r="M339" s="51">
        <v>7</v>
      </c>
      <c r="N339" s="51">
        <v>0.0202</v>
      </c>
      <c r="O339" s="51">
        <v>0.0848</v>
      </c>
      <c r="P339" s="50" t="s">
        <v>267</v>
      </c>
      <c r="Q339" s="69" t="s">
        <v>38</v>
      </c>
      <c r="R339" s="50" t="s">
        <v>270</v>
      </c>
      <c r="S339" s="46" t="s">
        <v>40</v>
      </c>
    </row>
    <row r="340" s="9" customFormat="1" ht="45" customHeight="1" spans="1:19">
      <c r="A340" s="51">
        <v>4</v>
      </c>
      <c r="B340" s="51" t="s">
        <v>571</v>
      </c>
      <c r="C340" s="51" t="s">
        <v>28</v>
      </c>
      <c r="D340" s="51" t="s">
        <v>219</v>
      </c>
      <c r="E340" s="51" t="s">
        <v>78</v>
      </c>
      <c r="F340" s="52" t="s">
        <v>576</v>
      </c>
      <c r="G340" s="51">
        <v>0.1935</v>
      </c>
      <c r="H340" s="51">
        <v>0.1935</v>
      </c>
      <c r="I340" s="51"/>
      <c r="J340" s="51"/>
      <c r="K340" s="51"/>
      <c r="L340" s="60" t="s">
        <v>573</v>
      </c>
      <c r="M340" s="51">
        <v>3</v>
      </c>
      <c r="N340" s="51">
        <v>0.0021</v>
      </c>
      <c r="O340" s="51">
        <v>0.0088</v>
      </c>
      <c r="P340" s="50" t="s">
        <v>267</v>
      </c>
      <c r="Q340" s="69" t="s">
        <v>38</v>
      </c>
      <c r="R340" s="50" t="s">
        <v>270</v>
      </c>
      <c r="S340" s="46" t="s">
        <v>40</v>
      </c>
    </row>
    <row r="341" s="9" customFormat="1" ht="45" customHeight="1" spans="1:19">
      <c r="A341" s="51">
        <v>5</v>
      </c>
      <c r="B341" s="51" t="s">
        <v>571</v>
      </c>
      <c r="C341" s="51" t="s">
        <v>28</v>
      </c>
      <c r="D341" s="51" t="s">
        <v>219</v>
      </c>
      <c r="E341" s="51" t="s">
        <v>62</v>
      </c>
      <c r="F341" s="52" t="s">
        <v>577</v>
      </c>
      <c r="G341" s="51">
        <v>0.9</v>
      </c>
      <c r="H341" s="51">
        <v>0.9</v>
      </c>
      <c r="I341" s="51"/>
      <c r="J341" s="51"/>
      <c r="K341" s="51"/>
      <c r="L341" s="60" t="s">
        <v>573</v>
      </c>
      <c r="M341" s="51">
        <v>6</v>
      </c>
      <c r="N341" s="51">
        <v>0.0098</v>
      </c>
      <c r="O341" s="51">
        <v>0.0412</v>
      </c>
      <c r="P341" s="50" t="s">
        <v>267</v>
      </c>
      <c r="Q341" s="69" t="s">
        <v>38</v>
      </c>
      <c r="R341" s="50" t="s">
        <v>270</v>
      </c>
      <c r="S341" s="46" t="s">
        <v>40</v>
      </c>
    </row>
    <row r="342" s="9" customFormat="1" ht="45" customHeight="1" spans="1:19">
      <c r="A342" s="51">
        <v>6</v>
      </c>
      <c r="B342" s="51" t="s">
        <v>571</v>
      </c>
      <c r="C342" s="51" t="s">
        <v>28</v>
      </c>
      <c r="D342" s="51" t="s">
        <v>219</v>
      </c>
      <c r="E342" s="51" t="s">
        <v>54</v>
      </c>
      <c r="F342" s="52" t="s">
        <v>578</v>
      </c>
      <c r="G342" s="51">
        <v>15.3</v>
      </c>
      <c r="H342" s="51">
        <v>15.3</v>
      </c>
      <c r="I342" s="51"/>
      <c r="J342" s="51"/>
      <c r="K342" s="51"/>
      <c r="L342" s="60" t="s">
        <v>573</v>
      </c>
      <c r="M342" s="51">
        <v>10</v>
      </c>
      <c r="N342" s="51">
        <v>0.085</v>
      </c>
      <c r="O342" s="51">
        <v>0.357</v>
      </c>
      <c r="P342" s="50" t="s">
        <v>267</v>
      </c>
      <c r="Q342" s="69" t="s">
        <v>38</v>
      </c>
      <c r="R342" s="50" t="s">
        <v>270</v>
      </c>
      <c r="S342" s="46" t="s">
        <v>40</v>
      </c>
    </row>
    <row r="343" s="9" customFormat="1" ht="45" customHeight="1" spans="1:19">
      <c r="A343" s="51">
        <v>7</v>
      </c>
      <c r="B343" s="51" t="s">
        <v>571</v>
      </c>
      <c r="C343" s="51" t="s">
        <v>28</v>
      </c>
      <c r="D343" s="51" t="s">
        <v>219</v>
      </c>
      <c r="E343" s="51" t="s">
        <v>70</v>
      </c>
      <c r="F343" s="52" t="s">
        <v>579</v>
      </c>
      <c r="G343" s="51">
        <v>0.945</v>
      </c>
      <c r="H343" s="51">
        <v>0.945</v>
      </c>
      <c r="I343" s="51"/>
      <c r="J343" s="51"/>
      <c r="K343" s="51"/>
      <c r="L343" s="60" t="s">
        <v>573</v>
      </c>
      <c r="M343" s="51">
        <v>8</v>
      </c>
      <c r="N343" s="51">
        <v>0.0042</v>
      </c>
      <c r="O343" s="51">
        <v>0.0176</v>
      </c>
      <c r="P343" s="50" t="s">
        <v>267</v>
      </c>
      <c r="Q343" s="69" t="s">
        <v>38</v>
      </c>
      <c r="R343" s="50" t="s">
        <v>270</v>
      </c>
      <c r="S343" s="46" t="s">
        <v>40</v>
      </c>
    </row>
    <row r="344" s="9" customFormat="1" ht="61" customHeight="1" spans="1:19">
      <c r="A344" s="51">
        <v>8</v>
      </c>
      <c r="B344" s="51" t="s">
        <v>571</v>
      </c>
      <c r="C344" s="51" t="s">
        <v>28</v>
      </c>
      <c r="D344" s="51" t="s">
        <v>219</v>
      </c>
      <c r="E344" s="51" t="s">
        <v>60</v>
      </c>
      <c r="F344" s="52" t="s">
        <v>580</v>
      </c>
      <c r="G344" s="51">
        <v>25.2</v>
      </c>
      <c r="H344" s="51">
        <v>25.2</v>
      </c>
      <c r="I344" s="51"/>
      <c r="J344" s="51"/>
      <c r="K344" s="51"/>
      <c r="L344" s="60" t="s">
        <v>573</v>
      </c>
      <c r="M344" s="51">
        <v>19</v>
      </c>
      <c r="N344" s="51">
        <v>0.056</v>
      </c>
      <c r="O344" s="51">
        <v>0.2352</v>
      </c>
      <c r="P344" s="50" t="s">
        <v>267</v>
      </c>
      <c r="Q344" s="69" t="s">
        <v>38</v>
      </c>
      <c r="R344" s="50" t="s">
        <v>270</v>
      </c>
      <c r="S344" s="46" t="s">
        <v>40</v>
      </c>
    </row>
    <row r="345" s="9" customFormat="1" ht="45" customHeight="1" spans="1:19">
      <c r="A345" s="51">
        <v>9</v>
      </c>
      <c r="B345" s="51" t="s">
        <v>571</v>
      </c>
      <c r="C345" s="51" t="s">
        <v>28</v>
      </c>
      <c r="D345" s="51" t="s">
        <v>219</v>
      </c>
      <c r="E345" s="51" t="s">
        <v>41</v>
      </c>
      <c r="F345" s="52" t="s">
        <v>581</v>
      </c>
      <c r="G345" s="51">
        <v>52.677</v>
      </c>
      <c r="H345" s="51">
        <v>52.677</v>
      </c>
      <c r="I345" s="51"/>
      <c r="J345" s="51"/>
      <c r="K345" s="51"/>
      <c r="L345" s="60" t="s">
        <v>573</v>
      </c>
      <c r="M345" s="51">
        <v>10</v>
      </c>
      <c r="N345" s="51">
        <v>0.0585</v>
      </c>
      <c r="O345" s="51">
        <v>0.2457</v>
      </c>
      <c r="P345" s="50" t="s">
        <v>267</v>
      </c>
      <c r="Q345" s="69" t="s">
        <v>38</v>
      </c>
      <c r="R345" s="50" t="s">
        <v>270</v>
      </c>
      <c r="S345" s="46" t="s">
        <v>40</v>
      </c>
    </row>
    <row r="346" s="9" customFormat="1" ht="45" customHeight="1" spans="1:19">
      <c r="A346" s="51">
        <v>10</v>
      </c>
      <c r="B346" s="51" t="s">
        <v>571</v>
      </c>
      <c r="C346" s="51" t="s">
        <v>28</v>
      </c>
      <c r="D346" s="51" t="s">
        <v>219</v>
      </c>
      <c r="E346" s="51" t="s">
        <v>68</v>
      </c>
      <c r="F346" s="52" t="s">
        <v>582</v>
      </c>
      <c r="G346" s="51">
        <v>19.548</v>
      </c>
      <c r="H346" s="51">
        <v>19.548</v>
      </c>
      <c r="I346" s="51"/>
      <c r="J346" s="51"/>
      <c r="K346" s="51"/>
      <c r="L346" s="60" t="s">
        <v>573</v>
      </c>
      <c r="M346" s="51">
        <v>9</v>
      </c>
      <c r="N346" s="51">
        <v>0.0434</v>
      </c>
      <c r="O346" s="51">
        <v>0.1823</v>
      </c>
      <c r="P346" s="50" t="s">
        <v>267</v>
      </c>
      <c r="Q346" s="69" t="s">
        <v>49</v>
      </c>
      <c r="R346" s="50" t="s">
        <v>270</v>
      </c>
      <c r="S346" s="46" t="s">
        <v>40</v>
      </c>
    </row>
    <row r="347" s="9" customFormat="1" ht="45" customHeight="1" spans="1:19">
      <c r="A347" s="51">
        <v>11</v>
      </c>
      <c r="B347" s="51" t="s">
        <v>571</v>
      </c>
      <c r="C347" s="51" t="s">
        <v>28</v>
      </c>
      <c r="D347" s="51" t="s">
        <v>219</v>
      </c>
      <c r="E347" s="51" t="s">
        <v>64</v>
      </c>
      <c r="F347" s="52" t="s">
        <v>583</v>
      </c>
      <c r="G347" s="51">
        <v>51.57</v>
      </c>
      <c r="H347" s="51">
        <v>51.57</v>
      </c>
      <c r="I347" s="51"/>
      <c r="J347" s="51"/>
      <c r="K347" s="51"/>
      <c r="L347" s="60" t="s">
        <v>573</v>
      </c>
      <c r="M347" s="51">
        <v>8</v>
      </c>
      <c r="N347" s="51">
        <v>0.0764</v>
      </c>
      <c r="O347" s="51">
        <v>0.3209</v>
      </c>
      <c r="P347" s="50" t="s">
        <v>267</v>
      </c>
      <c r="Q347" s="69" t="s">
        <v>49</v>
      </c>
      <c r="R347" s="50" t="s">
        <v>270</v>
      </c>
      <c r="S347" s="46" t="s">
        <v>40</v>
      </c>
    </row>
    <row r="348" s="9" customFormat="1" ht="45" customHeight="1" spans="1:19">
      <c r="A348" s="51">
        <v>12</v>
      </c>
      <c r="B348" s="51" t="s">
        <v>571</v>
      </c>
      <c r="C348" s="51" t="s">
        <v>28</v>
      </c>
      <c r="D348" s="51" t="s">
        <v>219</v>
      </c>
      <c r="E348" s="51" t="s">
        <v>74</v>
      </c>
      <c r="F348" s="52" t="s">
        <v>584</v>
      </c>
      <c r="G348" s="51">
        <v>105.219</v>
      </c>
      <c r="H348" s="51">
        <v>105.219</v>
      </c>
      <c r="I348" s="51"/>
      <c r="J348" s="51"/>
      <c r="K348" s="51"/>
      <c r="L348" s="60" t="s">
        <v>573</v>
      </c>
      <c r="M348" s="51">
        <v>7</v>
      </c>
      <c r="N348" s="51">
        <v>0.114</v>
      </c>
      <c r="O348" s="51">
        <v>0.4788</v>
      </c>
      <c r="P348" s="50" t="s">
        <v>267</v>
      </c>
      <c r="Q348" s="69" t="s">
        <v>49</v>
      </c>
      <c r="R348" s="50" t="s">
        <v>270</v>
      </c>
      <c r="S348" s="46" t="s">
        <v>40</v>
      </c>
    </row>
    <row r="349" s="9" customFormat="1" ht="45" customHeight="1" spans="1:19">
      <c r="A349" s="51">
        <v>13</v>
      </c>
      <c r="B349" s="51" t="s">
        <v>571</v>
      </c>
      <c r="C349" s="51" t="s">
        <v>28</v>
      </c>
      <c r="D349" s="51" t="s">
        <v>219</v>
      </c>
      <c r="E349" s="51" t="s">
        <v>45</v>
      </c>
      <c r="F349" s="52" t="s">
        <v>585</v>
      </c>
      <c r="G349" s="51">
        <v>37.494</v>
      </c>
      <c r="H349" s="51">
        <v>37.494</v>
      </c>
      <c r="I349" s="51"/>
      <c r="J349" s="51"/>
      <c r="K349" s="51"/>
      <c r="L349" s="60" t="s">
        <v>573</v>
      </c>
      <c r="M349" s="51">
        <v>10</v>
      </c>
      <c r="N349" s="51">
        <v>0.0832</v>
      </c>
      <c r="O349" s="51">
        <v>0.3494</v>
      </c>
      <c r="P349" s="50" t="s">
        <v>267</v>
      </c>
      <c r="Q349" s="69" t="s">
        <v>38</v>
      </c>
      <c r="R349" s="50" t="s">
        <v>270</v>
      </c>
      <c r="S349" s="46" t="s">
        <v>40</v>
      </c>
    </row>
    <row r="350" s="9" customFormat="1" ht="45" customHeight="1" spans="1:19">
      <c r="A350" s="51">
        <v>14</v>
      </c>
      <c r="B350" s="51" t="s">
        <v>571</v>
      </c>
      <c r="C350" s="51" t="s">
        <v>28</v>
      </c>
      <c r="D350" s="51" t="s">
        <v>219</v>
      </c>
      <c r="E350" s="51" t="s">
        <v>50</v>
      </c>
      <c r="F350" s="52" t="s">
        <v>586</v>
      </c>
      <c r="G350" s="51">
        <v>74.7855</v>
      </c>
      <c r="H350" s="51">
        <v>74.7855</v>
      </c>
      <c r="I350" s="51"/>
      <c r="J350" s="51"/>
      <c r="K350" s="51"/>
      <c r="L350" s="60" t="s">
        <v>573</v>
      </c>
      <c r="M350" s="51">
        <v>12</v>
      </c>
      <c r="N350" s="51">
        <v>0.083</v>
      </c>
      <c r="O350" s="51">
        <v>0.3486</v>
      </c>
      <c r="P350" s="50" t="s">
        <v>267</v>
      </c>
      <c r="Q350" s="69" t="s">
        <v>49</v>
      </c>
      <c r="R350" s="50" t="s">
        <v>270</v>
      </c>
      <c r="S350" s="46" t="s">
        <v>40</v>
      </c>
    </row>
    <row r="351" s="9" customFormat="1" ht="50" customHeight="1" spans="1:19">
      <c r="A351" s="51">
        <v>15</v>
      </c>
      <c r="B351" s="51" t="s">
        <v>571</v>
      </c>
      <c r="C351" s="51" t="s">
        <v>28</v>
      </c>
      <c r="D351" s="51" t="s">
        <v>219</v>
      </c>
      <c r="E351" s="51" t="s">
        <v>56</v>
      </c>
      <c r="F351" s="52" t="s">
        <v>587</v>
      </c>
      <c r="G351" s="51">
        <v>58.2525</v>
      </c>
      <c r="H351" s="51">
        <v>58.2525</v>
      </c>
      <c r="I351" s="51"/>
      <c r="J351" s="51"/>
      <c r="K351" s="51"/>
      <c r="L351" s="60" t="s">
        <v>573</v>
      </c>
      <c r="M351" s="51">
        <v>16</v>
      </c>
      <c r="N351" s="51">
        <v>0.0863</v>
      </c>
      <c r="O351" s="51">
        <v>0.3781</v>
      </c>
      <c r="P351" s="50" t="s">
        <v>267</v>
      </c>
      <c r="Q351" s="69" t="s">
        <v>38</v>
      </c>
      <c r="R351" s="50" t="s">
        <v>270</v>
      </c>
      <c r="S351" s="46" t="s">
        <v>40</v>
      </c>
    </row>
    <row r="352" s="9" customFormat="1" ht="45" customHeight="1" spans="1:19">
      <c r="A352" s="51">
        <v>16</v>
      </c>
      <c r="B352" s="51" t="s">
        <v>571</v>
      </c>
      <c r="C352" s="51" t="s">
        <v>28</v>
      </c>
      <c r="D352" s="51" t="s">
        <v>219</v>
      </c>
      <c r="E352" s="51" t="s">
        <v>58</v>
      </c>
      <c r="F352" s="52" t="s">
        <v>588</v>
      </c>
      <c r="G352" s="51">
        <v>106.7175</v>
      </c>
      <c r="H352" s="51">
        <v>106.7175</v>
      </c>
      <c r="I352" s="51"/>
      <c r="J352" s="51"/>
      <c r="K352" s="51"/>
      <c r="L352" s="60" t="s">
        <v>573</v>
      </c>
      <c r="M352" s="51">
        <v>12</v>
      </c>
      <c r="N352" s="51">
        <v>0.1185</v>
      </c>
      <c r="O352" s="51">
        <v>0.4977</v>
      </c>
      <c r="P352" s="50" t="s">
        <v>267</v>
      </c>
      <c r="Q352" s="69" t="s">
        <v>38</v>
      </c>
      <c r="R352" s="50" t="s">
        <v>270</v>
      </c>
      <c r="S352" s="46" t="s">
        <v>40</v>
      </c>
    </row>
    <row r="353" s="9" customFormat="1" ht="45" customHeight="1" spans="1:19">
      <c r="A353" s="51">
        <v>17</v>
      </c>
      <c r="B353" s="51" t="s">
        <v>571</v>
      </c>
      <c r="C353" s="51" t="s">
        <v>28</v>
      </c>
      <c r="D353" s="51" t="s">
        <v>219</v>
      </c>
      <c r="E353" s="51" t="s">
        <v>47</v>
      </c>
      <c r="F353" s="52" t="s">
        <v>589</v>
      </c>
      <c r="G353" s="51">
        <v>32.958</v>
      </c>
      <c r="H353" s="51">
        <v>32.958</v>
      </c>
      <c r="I353" s="51"/>
      <c r="J353" s="51"/>
      <c r="K353" s="51"/>
      <c r="L353" s="60" t="s">
        <v>573</v>
      </c>
      <c r="M353" s="51">
        <v>10</v>
      </c>
      <c r="N353" s="51">
        <v>0.0488</v>
      </c>
      <c r="O353" s="51">
        <v>0.205</v>
      </c>
      <c r="P353" s="50" t="s">
        <v>267</v>
      </c>
      <c r="Q353" s="69" t="s">
        <v>49</v>
      </c>
      <c r="R353" s="50" t="s">
        <v>270</v>
      </c>
      <c r="S353" s="46" t="s">
        <v>40</v>
      </c>
    </row>
    <row r="354" s="9" customFormat="1" ht="45" customHeight="1" spans="1:19">
      <c r="A354" s="51">
        <v>18</v>
      </c>
      <c r="B354" s="51" t="s">
        <v>571</v>
      </c>
      <c r="C354" s="51" t="s">
        <v>28</v>
      </c>
      <c r="D354" s="51" t="s">
        <v>219</v>
      </c>
      <c r="E354" s="51" t="s">
        <v>52</v>
      </c>
      <c r="F354" s="52" t="s">
        <v>590</v>
      </c>
      <c r="G354" s="51">
        <v>4.707</v>
      </c>
      <c r="H354" s="51">
        <v>4.707</v>
      </c>
      <c r="I354" s="51"/>
      <c r="J354" s="51"/>
      <c r="K354" s="51"/>
      <c r="L354" s="60" t="s">
        <v>573</v>
      </c>
      <c r="M354" s="51">
        <v>8</v>
      </c>
      <c r="N354" s="51">
        <v>0.0209</v>
      </c>
      <c r="O354" s="51">
        <v>0.0878</v>
      </c>
      <c r="P354" s="50" t="s">
        <v>267</v>
      </c>
      <c r="Q354" s="69" t="s">
        <v>49</v>
      </c>
      <c r="R354" s="50" t="s">
        <v>270</v>
      </c>
      <c r="S354" s="46" t="s">
        <v>40</v>
      </c>
    </row>
    <row r="355" s="9" customFormat="1" ht="45" customHeight="1" spans="1:19">
      <c r="A355" s="51">
        <v>19</v>
      </c>
      <c r="B355" s="51" t="s">
        <v>571</v>
      </c>
      <c r="C355" s="51" t="s">
        <v>28</v>
      </c>
      <c r="D355" s="51" t="s">
        <v>219</v>
      </c>
      <c r="E355" s="51" t="s">
        <v>66</v>
      </c>
      <c r="F355" s="52" t="s">
        <v>591</v>
      </c>
      <c r="G355" s="51">
        <v>61.65</v>
      </c>
      <c r="H355" s="51">
        <v>61.65</v>
      </c>
      <c r="I355" s="51"/>
      <c r="J355" s="51"/>
      <c r="K355" s="51"/>
      <c r="L355" s="60" t="s">
        <v>573</v>
      </c>
      <c r="M355" s="51">
        <v>8</v>
      </c>
      <c r="N355" s="51">
        <v>0.0685</v>
      </c>
      <c r="O355" s="51">
        <v>0.2877</v>
      </c>
      <c r="P355" s="50" t="s">
        <v>267</v>
      </c>
      <c r="Q355" s="69" t="s">
        <v>49</v>
      </c>
      <c r="R355" s="50" t="s">
        <v>270</v>
      </c>
      <c r="S355" s="46" t="s">
        <v>40</v>
      </c>
    </row>
    <row r="356" s="8" customFormat="1" ht="45" customHeight="1" spans="1:19">
      <c r="A356" s="47" t="s">
        <v>592</v>
      </c>
      <c r="B356" s="47" t="s">
        <v>593</v>
      </c>
      <c r="C356" s="47"/>
      <c r="D356" s="47" t="s">
        <v>219</v>
      </c>
      <c r="E356" s="47" t="s">
        <v>58</v>
      </c>
      <c r="F356" s="48" t="s">
        <v>594</v>
      </c>
      <c r="G356" s="47">
        <f>SUM(G357:G361)</f>
        <v>93.43</v>
      </c>
      <c r="H356" s="49">
        <f t="shared" ref="H356:K356" si="33">SUM(H357:H361)</f>
        <v>0</v>
      </c>
      <c r="I356" s="47">
        <f t="shared" si="33"/>
        <v>93.43</v>
      </c>
      <c r="J356" s="47">
        <f t="shared" si="33"/>
        <v>0</v>
      </c>
      <c r="K356" s="47">
        <f t="shared" si="33"/>
        <v>0</v>
      </c>
      <c r="L356" s="59" t="s">
        <v>595</v>
      </c>
      <c r="M356" s="47">
        <f t="shared" ref="M356:O356" si="34">SUM(M357:M361)</f>
        <v>50</v>
      </c>
      <c r="N356" s="47">
        <f t="shared" si="34"/>
        <v>0.0823</v>
      </c>
      <c r="O356" s="47">
        <f t="shared" si="34"/>
        <v>0.3209</v>
      </c>
      <c r="P356" s="36" t="s">
        <v>267</v>
      </c>
      <c r="Q356" s="68"/>
      <c r="R356" s="36"/>
      <c r="S356" s="36"/>
    </row>
    <row r="357" s="9" customFormat="1" ht="45" customHeight="1" spans="1:19">
      <c r="A357" s="51">
        <v>1</v>
      </c>
      <c r="B357" s="101" t="s">
        <v>596</v>
      </c>
      <c r="C357" s="51" t="s">
        <v>28</v>
      </c>
      <c r="D357" s="51" t="s">
        <v>219</v>
      </c>
      <c r="E357" s="51" t="s">
        <v>58</v>
      </c>
      <c r="F357" s="52" t="s">
        <v>597</v>
      </c>
      <c r="G357" s="51">
        <v>7.2</v>
      </c>
      <c r="H357" s="51"/>
      <c r="I357" s="51">
        <v>7.2</v>
      </c>
      <c r="J357" s="51"/>
      <c r="K357" s="51"/>
      <c r="L357" s="60" t="s">
        <v>595</v>
      </c>
      <c r="M357" s="112">
        <v>11</v>
      </c>
      <c r="N357" s="108">
        <v>0.0198</v>
      </c>
      <c r="O357" s="108">
        <v>0.0772</v>
      </c>
      <c r="P357" s="50" t="s">
        <v>267</v>
      </c>
      <c r="Q357" s="69" t="s">
        <v>38</v>
      </c>
      <c r="R357" s="50" t="s">
        <v>312</v>
      </c>
      <c r="S357" s="89" t="s">
        <v>313</v>
      </c>
    </row>
    <row r="358" s="9" customFormat="1" ht="45" customHeight="1" spans="1:19">
      <c r="A358" s="51">
        <v>2</v>
      </c>
      <c r="B358" s="51" t="s">
        <v>598</v>
      </c>
      <c r="C358" s="51" t="s">
        <v>28</v>
      </c>
      <c r="D358" s="51" t="s">
        <v>219</v>
      </c>
      <c r="E358" s="51" t="s">
        <v>58</v>
      </c>
      <c r="F358" s="52" t="s">
        <v>599</v>
      </c>
      <c r="G358" s="103">
        <v>68.76</v>
      </c>
      <c r="H358" s="51"/>
      <c r="I358" s="103">
        <v>68.76</v>
      </c>
      <c r="J358" s="51"/>
      <c r="K358" s="51"/>
      <c r="L358" s="60" t="s">
        <v>595</v>
      </c>
      <c r="M358" s="113">
        <v>13</v>
      </c>
      <c r="N358" s="114">
        <v>0.028</v>
      </c>
      <c r="O358" s="114">
        <v>0.1092</v>
      </c>
      <c r="P358" s="50" t="s">
        <v>267</v>
      </c>
      <c r="Q358" s="69" t="s">
        <v>38</v>
      </c>
      <c r="R358" s="50" t="s">
        <v>312</v>
      </c>
      <c r="S358" s="89" t="s">
        <v>313</v>
      </c>
    </row>
    <row r="359" s="9" customFormat="1" ht="45" customHeight="1" spans="1:19">
      <c r="A359" s="51">
        <v>3</v>
      </c>
      <c r="B359" s="101" t="s">
        <v>600</v>
      </c>
      <c r="C359" s="51" t="s">
        <v>28</v>
      </c>
      <c r="D359" s="51" t="s">
        <v>219</v>
      </c>
      <c r="E359" s="51" t="s">
        <v>58</v>
      </c>
      <c r="F359" s="52" t="s">
        <v>601</v>
      </c>
      <c r="G359" s="103">
        <v>8.22</v>
      </c>
      <c r="H359" s="51"/>
      <c r="I359" s="103">
        <v>8.22</v>
      </c>
      <c r="J359" s="51"/>
      <c r="K359" s="51"/>
      <c r="L359" s="60" t="s">
        <v>595</v>
      </c>
      <c r="M359" s="112">
        <v>10</v>
      </c>
      <c r="N359" s="108">
        <v>0.019</v>
      </c>
      <c r="O359" s="108">
        <v>0.0741</v>
      </c>
      <c r="P359" s="50" t="s">
        <v>267</v>
      </c>
      <c r="Q359" s="69" t="s">
        <v>38</v>
      </c>
      <c r="R359" s="50" t="s">
        <v>312</v>
      </c>
      <c r="S359" s="89" t="s">
        <v>313</v>
      </c>
    </row>
    <row r="360" s="9" customFormat="1" ht="45" customHeight="1" spans="1:19">
      <c r="A360" s="51">
        <v>4</v>
      </c>
      <c r="B360" s="101" t="s">
        <v>602</v>
      </c>
      <c r="C360" s="51" t="s">
        <v>28</v>
      </c>
      <c r="D360" s="51" t="s">
        <v>219</v>
      </c>
      <c r="E360" s="51" t="s">
        <v>58</v>
      </c>
      <c r="F360" s="52" t="s">
        <v>603</v>
      </c>
      <c r="G360" s="103">
        <v>4.17</v>
      </c>
      <c r="H360" s="51"/>
      <c r="I360" s="103">
        <v>4.17</v>
      </c>
      <c r="J360" s="51"/>
      <c r="K360" s="51"/>
      <c r="L360" s="60" t="s">
        <v>595</v>
      </c>
      <c r="M360" s="112">
        <v>6</v>
      </c>
      <c r="N360" s="108">
        <v>0.0057</v>
      </c>
      <c r="O360" s="108">
        <v>0.0222</v>
      </c>
      <c r="P360" s="50" t="s">
        <v>267</v>
      </c>
      <c r="Q360" s="69" t="s">
        <v>38</v>
      </c>
      <c r="R360" s="50" t="s">
        <v>312</v>
      </c>
      <c r="S360" s="89" t="s">
        <v>313</v>
      </c>
    </row>
    <row r="361" s="9" customFormat="1" ht="45" customHeight="1" spans="1:19">
      <c r="A361" s="51">
        <v>5</v>
      </c>
      <c r="B361" s="101" t="s">
        <v>604</v>
      </c>
      <c r="C361" s="51" t="s">
        <v>28</v>
      </c>
      <c r="D361" s="51" t="s">
        <v>219</v>
      </c>
      <c r="E361" s="51" t="s">
        <v>58</v>
      </c>
      <c r="F361" s="52" t="s">
        <v>605</v>
      </c>
      <c r="G361" s="103">
        <v>5.08</v>
      </c>
      <c r="H361" s="51"/>
      <c r="I361" s="103">
        <v>5.08</v>
      </c>
      <c r="J361" s="51"/>
      <c r="K361" s="51"/>
      <c r="L361" s="60" t="s">
        <v>595</v>
      </c>
      <c r="M361" s="112">
        <v>10</v>
      </c>
      <c r="N361" s="108">
        <v>0.0098</v>
      </c>
      <c r="O361" s="108">
        <v>0.0382</v>
      </c>
      <c r="P361" s="50" t="s">
        <v>267</v>
      </c>
      <c r="Q361" s="69" t="s">
        <v>38</v>
      </c>
      <c r="R361" s="50" t="s">
        <v>312</v>
      </c>
      <c r="S361" s="89" t="s">
        <v>313</v>
      </c>
    </row>
    <row r="362" s="8" customFormat="1" ht="45" customHeight="1" spans="1:19">
      <c r="A362" s="47" t="s">
        <v>606</v>
      </c>
      <c r="B362" s="47" t="s">
        <v>607</v>
      </c>
      <c r="C362" s="47" t="s">
        <v>28</v>
      </c>
      <c r="D362" s="47" t="s">
        <v>219</v>
      </c>
      <c r="E362" s="47" t="s">
        <v>30</v>
      </c>
      <c r="F362" s="48" t="s">
        <v>608</v>
      </c>
      <c r="G362" s="47">
        <f>SUM(G363:G382)</f>
        <v>458.7</v>
      </c>
      <c r="H362" s="49">
        <f t="shared" ref="H362:K362" si="35">SUM(H363:H382)</f>
        <v>458.7</v>
      </c>
      <c r="I362" s="47">
        <f t="shared" si="35"/>
        <v>0</v>
      </c>
      <c r="J362" s="47">
        <f t="shared" si="35"/>
        <v>0</v>
      </c>
      <c r="K362" s="47">
        <f t="shared" si="35"/>
        <v>0</v>
      </c>
      <c r="L362" s="59" t="s">
        <v>609</v>
      </c>
      <c r="M362" s="47">
        <f t="shared" ref="M362:O362" si="36">SUM(M363:M382)</f>
        <v>202</v>
      </c>
      <c r="N362" s="47">
        <f t="shared" si="36"/>
        <v>0.417</v>
      </c>
      <c r="O362" s="47">
        <f t="shared" si="36"/>
        <v>1.57542</v>
      </c>
      <c r="P362" s="36" t="s">
        <v>267</v>
      </c>
      <c r="Q362" s="68" t="s">
        <v>34</v>
      </c>
      <c r="R362" s="36"/>
      <c r="S362" s="36"/>
    </row>
    <row r="363" s="9" customFormat="1" ht="45" customHeight="1" spans="1:19">
      <c r="A363" s="51">
        <v>1</v>
      </c>
      <c r="B363" s="51" t="s">
        <v>610</v>
      </c>
      <c r="C363" s="51" t="s">
        <v>28</v>
      </c>
      <c r="D363" s="51" t="s">
        <v>219</v>
      </c>
      <c r="E363" s="51" t="s">
        <v>62</v>
      </c>
      <c r="F363" s="109" t="s">
        <v>611</v>
      </c>
      <c r="G363" s="108">
        <f>150*0.11</f>
        <v>16.5</v>
      </c>
      <c r="H363" s="108">
        <v>16.5</v>
      </c>
      <c r="I363" s="108"/>
      <c r="J363" s="108"/>
      <c r="K363" s="108"/>
      <c r="L363" s="60" t="s">
        <v>609</v>
      </c>
      <c r="M363" s="108">
        <v>5</v>
      </c>
      <c r="N363" s="108">
        <v>0.015</v>
      </c>
      <c r="O363" s="108">
        <f t="shared" ref="O363:O376" si="37">N363*4.2</f>
        <v>0.063</v>
      </c>
      <c r="P363" s="50" t="s">
        <v>267</v>
      </c>
      <c r="Q363" s="69" t="s">
        <v>38</v>
      </c>
      <c r="R363" s="50" t="s">
        <v>270</v>
      </c>
      <c r="S363" s="46" t="s">
        <v>40</v>
      </c>
    </row>
    <row r="364" s="9" customFormat="1" ht="45" customHeight="1" spans="1:19">
      <c r="A364" s="51">
        <v>2</v>
      </c>
      <c r="B364" s="51" t="s">
        <v>610</v>
      </c>
      <c r="C364" s="51" t="s">
        <v>28</v>
      </c>
      <c r="D364" s="51" t="s">
        <v>219</v>
      </c>
      <c r="E364" s="51" t="s">
        <v>64</v>
      </c>
      <c r="F364" s="52" t="s">
        <v>612</v>
      </c>
      <c r="G364" s="51">
        <f>300*0.11</f>
        <v>33</v>
      </c>
      <c r="H364" s="51">
        <v>33</v>
      </c>
      <c r="I364" s="51"/>
      <c r="J364" s="51"/>
      <c r="K364" s="51"/>
      <c r="L364" s="60" t="s">
        <v>609</v>
      </c>
      <c r="M364" s="51">
        <v>8</v>
      </c>
      <c r="N364" s="51">
        <v>0.03</v>
      </c>
      <c r="O364" s="108">
        <f t="shared" si="37"/>
        <v>0.126</v>
      </c>
      <c r="P364" s="50" t="s">
        <v>267</v>
      </c>
      <c r="Q364" s="69" t="s">
        <v>49</v>
      </c>
      <c r="R364" s="50" t="s">
        <v>270</v>
      </c>
      <c r="S364" s="46" t="s">
        <v>40</v>
      </c>
    </row>
    <row r="365" s="9" customFormat="1" ht="45" customHeight="1" spans="1:19">
      <c r="A365" s="51">
        <v>3</v>
      </c>
      <c r="B365" s="51" t="s">
        <v>610</v>
      </c>
      <c r="C365" s="51" t="s">
        <v>28</v>
      </c>
      <c r="D365" s="51" t="s">
        <v>219</v>
      </c>
      <c r="E365" s="51" t="s">
        <v>52</v>
      </c>
      <c r="F365" s="52" t="s">
        <v>613</v>
      </c>
      <c r="G365" s="51">
        <f>145*0.11</f>
        <v>15.95</v>
      </c>
      <c r="H365" s="51">
        <v>15.95</v>
      </c>
      <c r="I365" s="51"/>
      <c r="J365" s="51"/>
      <c r="K365" s="51"/>
      <c r="L365" s="60" t="s">
        <v>609</v>
      </c>
      <c r="M365" s="51">
        <v>11</v>
      </c>
      <c r="N365" s="51">
        <v>0.0145</v>
      </c>
      <c r="O365" s="108">
        <f t="shared" si="37"/>
        <v>0.0609</v>
      </c>
      <c r="P365" s="50" t="s">
        <v>267</v>
      </c>
      <c r="Q365" s="69" t="s">
        <v>49</v>
      </c>
      <c r="R365" s="50" t="s">
        <v>270</v>
      </c>
      <c r="S365" s="46" t="s">
        <v>40</v>
      </c>
    </row>
    <row r="366" s="9" customFormat="1" ht="45" customHeight="1" spans="1:19">
      <c r="A366" s="51">
        <v>4</v>
      </c>
      <c r="B366" s="51" t="s">
        <v>610</v>
      </c>
      <c r="C366" s="51" t="s">
        <v>28</v>
      </c>
      <c r="D366" s="51" t="s">
        <v>219</v>
      </c>
      <c r="E366" s="51" t="s">
        <v>45</v>
      </c>
      <c r="F366" s="52" t="s">
        <v>614</v>
      </c>
      <c r="G366" s="51">
        <f>106*0.11</f>
        <v>11.66</v>
      </c>
      <c r="H366" s="51">
        <v>11.66</v>
      </c>
      <c r="I366" s="51"/>
      <c r="J366" s="51"/>
      <c r="K366" s="51"/>
      <c r="L366" s="60" t="s">
        <v>609</v>
      </c>
      <c r="M366" s="51">
        <v>8</v>
      </c>
      <c r="N366" s="51">
        <v>0.0106</v>
      </c>
      <c r="O366" s="108">
        <f t="shared" si="37"/>
        <v>0.04452</v>
      </c>
      <c r="P366" s="50" t="s">
        <v>267</v>
      </c>
      <c r="Q366" s="69" t="s">
        <v>38</v>
      </c>
      <c r="R366" s="50" t="s">
        <v>270</v>
      </c>
      <c r="S366" s="46" t="s">
        <v>40</v>
      </c>
    </row>
    <row r="367" s="9" customFormat="1" ht="45" customHeight="1" spans="1:19">
      <c r="A367" s="51">
        <v>5</v>
      </c>
      <c r="B367" s="51" t="s">
        <v>610</v>
      </c>
      <c r="C367" s="51" t="s">
        <v>28</v>
      </c>
      <c r="D367" s="51" t="s">
        <v>219</v>
      </c>
      <c r="E367" s="51" t="s">
        <v>58</v>
      </c>
      <c r="F367" s="52" t="s">
        <v>615</v>
      </c>
      <c r="G367" s="51">
        <f>121*0.11</f>
        <v>13.31</v>
      </c>
      <c r="H367" s="51">
        <v>13.31</v>
      </c>
      <c r="I367" s="51"/>
      <c r="J367" s="51"/>
      <c r="K367" s="51"/>
      <c r="L367" s="60" t="s">
        <v>609</v>
      </c>
      <c r="M367" s="51">
        <v>5</v>
      </c>
      <c r="N367" s="51">
        <v>0.0121</v>
      </c>
      <c r="O367" s="108">
        <f t="shared" si="37"/>
        <v>0.05082</v>
      </c>
      <c r="P367" s="50" t="s">
        <v>267</v>
      </c>
      <c r="Q367" s="69" t="s">
        <v>38</v>
      </c>
      <c r="R367" s="50" t="s">
        <v>270</v>
      </c>
      <c r="S367" s="46" t="s">
        <v>40</v>
      </c>
    </row>
    <row r="368" s="9" customFormat="1" ht="45" customHeight="1" spans="1:19">
      <c r="A368" s="51">
        <v>6</v>
      </c>
      <c r="B368" s="51" t="s">
        <v>610</v>
      </c>
      <c r="C368" s="51" t="s">
        <v>28</v>
      </c>
      <c r="D368" s="51" t="s">
        <v>219</v>
      </c>
      <c r="E368" s="51" t="s">
        <v>41</v>
      </c>
      <c r="F368" s="52" t="s">
        <v>616</v>
      </c>
      <c r="G368" s="50">
        <f>48*0.11</f>
        <v>5.28</v>
      </c>
      <c r="H368" s="50">
        <v>5.28</v>
      </c>
      <c r="I368" s="50"/>
      <c r="J368" s="50"/>
      <c r="K368" s="50"/>
      <c r="L368" s="60" t="s">
        <v>609</v>
      </c>
      <c r="M368" s="51">
        <v>6</v>
      </c>
      <c r="N368" s="51">
        <v>0.0048</v>
      </c>
      <c r="O368" s="51">
        <f t="shared" si="37"/>
        <v>0.02016</v>
      </c>
      <c r="P368" s="50" t="s">
        <v>267</v>
      </c>
      <c r="Q368" s="69" t="s">
        <v>38</v>
      </c>
      <c r="R368" s="50" t="s">
        <v>270</v>
      </c>
      <c r="S368" s="46" t="s">
        <v>40</v>
      </c>
    </row>
    <row r="369" s="9" customFormat="1" ht="45" customHeight="1" spans="1:19">
      <c r="A369" s="51">
        <v>7</v>
      </c>
      <c r="B369" s="51" t="s">
        <v>610</v>
      </c>
      <c r="C369" s="51" t="s">
        <v>28</v>
      </c>
      <c r="D369" s="51" t="s">
        <v>219</v>
      </c>
      <c r="E369" s="51" t="s">
        <v>68</v>
      </c>
      <c r="F369" s="52" t="s">
        <v>617</v>
      </c>
      <c r="G369" s="51">
        <f>102*0.11</f>
        <v>11.22</v>
      </c>
      <c r="H369" s="51">
        <v>11.22</v>
      </c>
      <c r="I369" s="51"/>
      <c r="J369" s="51"/>
      <c r="K369" s="51"/>
      <c r="L369" s="60" t="s">
        <v>609</v>
      </c>
      <c r="M369" s="51">
        <v>8</v>
      </c>
      <c r="N369" s="51">
        <v>0.0102</v>
      </c>
      <c r="O369" s="108">
        <f t="shared" si="37"/>
        <v>0.04284</v>
      </c>
      <c r="P369" s="50" t="s">
        <v>267</v>
      </c>
      <c r="Q369" s="69" t="s">
        <v>49</v>
      </c>
      <c r="R369" s="50" t="s">
        <v>270</v>
      </c>
      <c r="S369" s="46" t="s">
        <v>40</v>
      </c>
    </row>
    <row r="370" s="9" customFormat="1" ht="45" customHeight="1" spans="1:19">
      <c r="A370" s="51">
        <v>8</v>
      </c>
      <c r="B370" s="51" t="s">
        <v>610</v>
      </c>
      <c r="C370" s="51" t="s">
        <v>28</v>
      </c>
      <c r="D370" s="51" t="s">
        <v>219</v>
      </c>
      <c r="E370" s="51" t="s">
        <v>47</v>
      </c>
      <c r="F370" s="52" t="s">
        <v>618</v>
      </c>
      <c r="G370" s="51">
        <f>100*0.11</f>
        <v>11</v>
      </c>
      <c r="H370" s="51">
        <v>11</v>
      </c>
      <c r="I370" s="51"/>
      <c r="J370" s="51"/>
      <c r="K370" s="51"/>
      <c r="L370" s="60" t="s">
        <v>609</v>
      </c>
      <c r="M370" s="51">
        <v>9</v>
      </c>
      <c r="N370" s="51">
        <v>0.01</v>
      </c>
      <c r="O370" s="108">
        <f t="shared" si="37"/>
        <v>0.042</v>
      </c>
      <c r="P370" s="50" t="s">
        <v>267</v>
      </c>
      <c r="Q370" s="69" t="s">
        <v>49</v>
      </c>
      <c r="R370" s="50" t="s">
        <v>270</v>
      </c>
      <c r="S370" s="46" t="s">
        <v>40</v>
      </c>
    </row>
    <row r="371" s="9" customFormat="1" ht="45" customHeight="1" spans="1:19">
      <c r="A371" s="51">
        <v>9</v>
      </c>
      <c r="B371" s="51" t="s">
        <v>610</v>
      </c>
      <c r="C371" s="51" t="s">
        <v>28</v>
      </c>
      <c r="D371" s="51" t="s">
        <v>219</v>
      </c>
      <c r="E371" s="51" t="s">
        <v>74</v>
      </c>
      <c r="F371" s="52" t="s">
        <v>619</v>
      </c>
      <c r="G371" s="51">
        <f>45*0.11</f>
        <v>4.95</v>
      </c>
      <c r="H371" s="51">
        <v>4.95</v>
      </c>
      <c r="I371" s="51"/>
      <c r="J371" s="51"/>
      <c r="K371" s="51"/>
      <c r="L371" s="60" t="s">
        <v>609</v>
      </c>
      <c r="M371" s="51">
        <v>6</v>
      </c>
      <c r="N371" s="51">
        <v>0.0045</v>
      </c>
      <c r="O371" s="108">
        <f t="shared" si="37"/>
        <v>0.0189</v>
      </c>
      <c r="P371" s="50" t="s">
        <v>267</v>
      </c>
      <c r="Q371" s="69" t="s">
        <v>49</v>
      </c>
      <c r="R371" s="50" t="s">
        <v>270</v>
      </c>
      <c r="S371" s="46" t="s">
        <v>40</v>
      </c>
    </row>
    <row r="372" s="9" customFormat="1" ht="45" customHeight="1" spans="1:19">
      <c r="A372" s="51">
        <v>10</v>
      </c>
      <c r="B372" s="51" t="s">
        <v>610</v>
      </c>
      <c r="C372" s="51" t="s">
        <v>28</v>
      </c>
      <c r="D372" s="51" t="s">
        <v>219</v>
      </c>
      <c r="E372" s="51" t="s">
        <v>72</v>
      </c>
      <c r="F372" s="110" t="s">
        <v>620</v>
      </c>
      <c r="G372" s="111">
        <f>557*0.11</f>
        <v>61.27</v>
      </c>
      <c r="H372" s="111">
        <v>61.27</v>
      </c>
      <c r="I372" s="111"/>
      <c r="J372" s="111"/>
      <c r="K372" s="111"/>
      <c r="L372" s="60" t="s">
        <v>609</v>
      </c>
      <c r="M372" s="111">
        <v>8</v>
      </c>
      <c r="N372" s="111">
        <v>0.0557</v>
      </c>
      <c r="O372" s="108">
        <f t="shared" si="37"/>
        <v>0.23394</v>
      </c>
      <c r="P372" s="50" t="s">
        <v>267</v>
      </c>
      <c r="Q372" s="69" t="s">
        <v>49</v>
      </c>
      <c r="R372" s="50" t="s">
        <v>270</v>
      </c>
      <c r="S372" s="46" t="s">
        <v>40</v>
      </c>
    </row>
    <row r="373" s="9" customFormat="1" ht="45" customHeight="1" spans="1:19">
      <c r="A373" s="51">
        <v>11</v>
      </c>
      <c r="B373" s="51" t="s">
        <v>610</v>
      </c>
      <c r="C373" s="51" t="s">
        <v>28</v>
      </c>
      <c r="D373" s="51" t="s">
        <v>219</v>
      </c>
      <c r="E373" s="51" t="s">
        <v>76</v>
      </c>
      <c r="F373" s="52" t="s">
        <v>621</v>
      </c>
      <c r="G373" s="51">
        <f>56*0.11</f>
        <v>6.16</v>
      </c>
      <c r="H373" s="51">
        <v>6.16</v>
      </c>
      <c r="I373" s="51"/>
      <c r="J373" s="51"/>
      <c r="K373" s="51"/>
      <c r="L373" s="60" t="s">
        <v>609</v>
      </c>
      <c r="M373" s="51">
        <v>6</v>
      </c>
      <c r="N373" s="51">
        <v>0.0056</v>
      </c>
      <c r="O373" s="108">
        <f t="shared" si="37"/>
        <v>0.02352</v>
      </c>
      <c r="P373" s="50" t="s">
        <v>267</v>
      </c>
      <c r="Q373" s="69" t="s">
        <v>49</v>
      </c>
      <c r="R373" s="50" t="s">
        <v>270</v>
      </c>
      <c r="S373" s="46" t="s">
        <v>40</v>
      </c>
    </row>
    <row r="374" s="9" customFormat="1" ht="52" customHeight="1" spans="1:19">
      <c r="A374" s="51">
        <v>12</v>
      </c>
      <c r="B374" s="51" t="s">
        <v>610</v>
      </c>
      <c r="C374" s="51" t="s">
        <v>28</v>
      </c>
      <c r="D374" s="51" t="s">
        <v>219</v>
      </c>
      <c r="E374" s="51" t="s">
        <v>36</v>
      </c>
      <c r="F374" s="52" t="s">
        <v>622</v>
      </c>
      <c r="G374" s="51">
        <f>150*0.11</f>
        <v>16.5</v>
      </c>
      <c r="H374" s="51">
        <v>16.5</v>
      </c>
      <c r="I374" s="51"/>
      <c r="J374" s="51"/>
      <c r="K374" s="51"/>
      <c r="L374" s="60" t="s">
        <v>609</v>
      </c>
      <c r="M374" s="51">
        <v>17</v>
      </c>
      <c r="N374" s="51">
        <v>0.015</v>
      </c>
      <c r="O374" s="108">
        <f t="shared" si="37"/>
        <v>0.063</v>
      </c>
      <c r="P374" s="50" t="s">
        <v>267</v>
      </c>
      <c r="Q374" s="69" t="s">
        <v>38</v>
      </c>
      <c r="R374" s="50" t="s">
        <v>270</v>
      </c>
      <c r="S374" s="46" t="s">
        <v>40</v>
      </c>
    </row>
    <row r="375" s="9" customFormat="1" ht="51" customHeight="1" spans="1:19">
      <c r="A375" s="51">
        <v>13</v>
      </c>
      <c r="B375" s="51" t="s">
        <v>610</v>
      </c>
      <c r="C375" s="51" t="s">
        <v>28</v>
      </c>
      <c r="D375" s="51" t="s">
        <v>219</v>
      </c>
      <c r="E375" s="51" t="s">
        <v>43</v>
      </c>
      <c r="F375" s="52" t="s">
        <v>623</v>
      </c>
      <c r="G375" s="51">
        <f>850*0.11</f>
        <v>93.5</v>
      </c>
      <c r="H375" s="51">
        <v>93.5</v>
      </c>
      <c r="I375" s="51"/>
      <c r="J375" s="51"/>
      <c r="K375" s="51"/>
      <c r="L375" s="60" t="s">
        <v>609</v>
      </c>
      <c r="M375" s="51">
        <v>17</v>
      </c>
      <c r="N375" s="51">
        <v>0.085</v>
      </c>
      <c r="O375" s="108">
        <f t="shared" si="37"/>
        <v>0.357</v>
      </c>
      <c r="P375" s="50" t="s">
        <v>267</v>
      </c>
      <c r="Q375" s="69" t="s">
        <v>38</v>
      </c>
      <c r="R375" s="50" t="s">
        <v>270</v>
      </c>
      <c r="S375" s="46" t="s">
        <v>40</v>
      </c>
    </row>
    <row r="376" s="9" customFormat="1" ht="45" customHeight="1" spans="1:19">
      <c r="A376" s="51">
        <v>14</v>
      </c>
      <c r="B376" s="51" t="s">
        <v>610</v>
      </c>
      <c r="C376" s="51" t="s">
        <v>28</v>
      </c>
      <c r="D376" s="51" t="s">
        <v>219</v>
      </c>
      <c r="E376" s="51" t="s">
        <v>50</v>
      </c>
      <c r="F376" s="52" t="s">
        <v>624</v>
      </c>
      <c r="G376" s="51">
        <f>74*0.11</f>
        <v>8.14</v>
      </c>
      <c r="H376" s="51">
        <v>8.14</v>
      </c>
      <c r="I376" s="51"/>
      <c r="J376" s="51"/>
      <c r="K376" s="51"/>
      <c r="L376" s="60" t="s">
        <v>609</v>
      </c>
      <c r="M376" s="51">
        <v>7</v>
      </c>
      <c r="N376" s="51">
        <v>0.0074</v>
      </c>
      <c r="O376" s="108">
        <f t="shared" si="37"/>
        <v>0.03108</v>
      </c>
      <c r="P376" s="50" t="s">
        <v>267</v>
      </c>
      <c r="Q376" s="69" t="s">
        <v>49</v>
      </c>
      <c r="R376" s="50" t="s">
        <v>270</v>
      </c>
      <c r="S376" s="46" t="s">
        <v>40</v>
      </c>
    </row>
    <row r="377" s="9" customFormat="1" ht="45" customHeight="1" spans="1:19">
      <c r="A377" s="51">
        <v>15</v>
      </c>
      <c r="B377" s="51" t="s">
        <v>610</v>
      </c>
      <c r="C377" s="51" t="s">
        <v>28</v>
      </c>
      <c r="D377" s="51" t="s">
        <v>219</v>
      </c>
      <c r="E377" s="51" t="s">
        <v>54</v>
      </c>
      <c r="F377" s="52" t="s">
        <v>625</v>
      </c>
      <c r="G377" s="51">
        <f>419*0.11</f>
        <v>46.09</v>
      </c>
      <c r="H377" s="51">
        <v>46.09</v>
      </c>
      <c r="I377" s="51"/>
      <c r="J377" s="51"/>
      <c r="K377" s="51"/>
      <c r="L377" s="60" t="s">
        <v>609</v>
      </c>
      <c r="M377" s="51">
        <v>10</v>
      </c>
      <c r="N377" s="51">
        <v>0.0419</v>
      </c>
      <c r="O377" s="51" t="s">
        <v>626</v>
      </c>
      <c r="P377" s="50" t="s">
        <v>267</v>
      </c>
      <c r="Q377" s="69" t="s">
        <v>49</v>
      </c>
      <c r="R377" s="50" t="s">
        <v>270</v>
      </c>
      <c r="S377" s="46" t="s">
        <v>40</v>
      </c>
    </row>
    <row r="378" s="9" customFormat="1" ht="45" customHeight="1" spans="1:19">
      <c r="A378" s="51">
        <v>16</v>
      </c>
      <c r="B378" s="51" t="s">
        <v>610</v>
      </c>
      <c r="C378" s="51" t="s">
        <v>28</v>
      </c>
      <c r="D378" s="51" t="s">
        <v>219</v>
      </c>
      <c r="E378" s="51" t="s">
        <v>78</v>
      </c>
      <c r="F378" s="52" t="s">
        <v>627</v>
      </c>
      <c r="G378" s="51">
        <f>49*0.11</f>
        <v>5.39</v>
      </c>
      <c r="H378" s="51">
        <v>5.39</v>
      </c>
      <c r="I378" s="51"/>
      <c r="J378" s="51"/>
      <c r="K378" s="51"/>
      <c r="L378" s="60" t="s">
        <v>609</v>
      </c>
      <c r="M378" s="51">
        <v>8</v>
      </c>
      <c r="N378" s="51">
        <v>0.0049</v>
      </c>
      <c r="O378" s="51">
        <f t="shared" ref="O378:O382" si="38">N378*4.2</f>
        <v>0.02058</v>
      </c>
      <c r="P378" s="50" t="s">
        <v>267</v>
      </c>
      <c r="Q378" s="69" t="s">
        <v>38</v>
      </c>
      <c r="R378" s="50" t="s">
        <v>270</v>
      </c>
      <c r="S378" s="46" t="s">
        <v>40</v>
      </c>
    </row>
    <row r="379" s="9" customFormat="1" ht="46" customHeight="1" spans="1:19">
      <c r="A379" s="51">
        <v>17</v>
      </c>
      <c r="B379" s="51" t="s">
        <v>610</v>
      </c>
      <c r="C379" s="51" t="s">
        <v>28</v>
      </c>
      <c r="D379" s="51" t="s">
        <v>219</v>
      </c>
      <c r="E379" s="51" t="s">
        <v>56</v>
      </c>
      <c r="F379" s="52" t="s">
        <v>628</v>
      </c>
      <c r="G379" s="51">
        <f>300*0.11</f>
        <v>33</v>
      </c>
      <c r="H379" s="51">
        <v>33</v>
      </c>
      <c r="I379" s="51"/>
      <c r="J379" s="51"/>
      <c r="K379" s="51"/>
      <c r="L379" s="60" t="s">
        <v>609</v>
      </c>
      <c r="M379" s="51">
        <v>16</v>
      </c>
      <c r="N379" s="51">
        <v>0.03</v>
      </c>
      <c r="O379" s="51">
        <f t="shared" si="38"/>
        <v>0.126</v>
      </c>
      <c r="P379" s="50" t="s">
        <v>267</v>
      </c>
      <c r="Q379" s="69" t="s">
        <v>38</v>
      </c>
      <c r="R379" s="50" t="s">
        <v>270</v>
      </c>
      <c r="S379" s="46" t="s">
        <v>40</v>
      </c>
    </row>
    <row r="380" s="9" customFormat="1" ht="45" customHeight="1" spans="1:19">
      <c r="A380" s="51">
        <v>18</v>
      </c>
      <c r="B380" s="51" t="s">
        <v>610</v>
      </c>
      <c r="C380" s="51" t="s">
        <v>28</v>
      </c>
      <c r="D380" s="51" t="s">
        <v>219</v>
      </c>
      <c r="E380" s="51" t="s">
        <v>66</v>
      </c>
      <c r="F380" s="52" t="s">
        <v>629</v>
      </c>
      <c r="G380" s="51">
        <f>148*0.11</f>
        <v>16.28</v>
      </c>
      <c r="H380" s="51">
        <v>16.28</v>
      </c>
      <c r="I380" s="51"/>
      <c r="J380" s="51"/>
      <c r="K380" s="51"/>
      <c r="L380" s="60" t="s">
        <v>609</v>
      </c>
      <c r="M380" s="115">
        <v>7</v>
      </c>
      <c r="N380" s="51">
        <v>0.0148</v>
      </c>
      <c r="O380" s="51">
        <f t="shared" si="38"/>
        <v>0.06216</v>
      </c>
      <c r="P380" s="50" t="s">
        <v>267</v>
      </c>
      <c r="Q380" s="69" t="s">
        <v>49</v>
      </c>
      <c r="R380" s="50" t="s">
        <v>270</v>
      </c>
      <c r="S380" s="46" t="s">
        <v>40</v>
      </c>
    </row>
    <row r="381" s="9" customFormat="1" ht="59" customHeight="1" spans="1:19">
      <c r="A381" s="51">
        <v>19</v>
      </c>
      <c r="B381" s="51" t="s">
        <v>610</v>
      </c>
      <c r="C381" s="51" t="s">
        <v>28</v>
      </c>
      <c r="D381" s="51" t="s">
        <v>219</v>
      </c>
      <c r="E381" s="108" t="s">
        <v>70</v>
      </c>
      <c r="F381" s="52" t="s">
        <v>630</v>
      </c>
      <c r="G381" s="51">
        <f>150*0.11</f>
        <v>16.5</v>
      </c>
      <c r="H381" s="51">
        <v>16.5</v>
      </c>
      <c r="I381" s="51"/>
      <c r="J381" s="51"/>
      <c r="K381" s="51"/>
      <c r="L381" s="60" t="s">
        <v>609</v>
      </c>
      <c r="M381" s="51">
        <v>21</v>
      </c>
      <c r="N381" s="51">
        <v>0.015</v>
      </c>
      <c r="O381" s="51">
        <f t="shared" si="38"/>
        <v>0.063</v>
      </c>
      <c r="P381" s="50" t="s">
        <v>267</v>
      </c>
      <c r="Q381" s="69" t="s">
        <v>38</v>
      </c>
      <c r="R381" s="50" t="s">
        <v>270</v>
      </c>
      <c r="S381" s="46" t="s">
        <v>40</v>
      </c>
    </row>
    <row r="382" s="9" customFormat="1" ht="52" customHeight="1" spans="1:19">
      <c r="A382" s="51">
        <v>20</v>
      </c>
      <c r="B382" s="51" t="s">
        <v>610</v>
      </c>
      <c r="C382" s="51" t="s">
        <v>28</v>
      </c>
      <c r="D382" s="51" t="s">
        <v>219</v>
      </c>
      <c r="E382" s="51" t="s">
        <v>60</v>
      </c>
      <c r="F382" s="52" t="s">
        <v>631</v>
      </c>
      <c r="G382" s="51">
        <f>300*0.11</f>
        <v>33</v>
      </c>
      <c r="H382" s="51">
        <v>33</v>
      </c>
      <c r="I382" s="51"/>
      <c r="J382" s="51"/>
      <c r="K382" s="51"/>
      <c r="L382" s="60" t="s">
        <v>609</v>
      </c>
      <c r="M382" s="51">
        <v>19</v>
      </c>
      <c r="N382" s="51">
        <v>0.03</v>
      </c>
      <c r="O382" s="51">
        <f t="shared" si="38"/>
        <v>0.126</v>
      </c>
      <c r="P382" s="50" t="s">
        <v>267</v>
      </c>
      <c r="Q382" s="69" t="s">
        <v>38</v>
      </c>
      <c r="R382" s="50" t="s">
        <v>270</v>
      </c>
      <c r="S382" s="46" t="s">
        <v>40</v>
      </c>
    </row>
    <row r="383" s="8" customFormat="1" ht="56.1" customHeight="1" spans="1:19">
      <c r="A383" s="47" t="s">
        <v>632</v>
      </c>
      <c r="B383" s="47" t="s">
        <v>633</v>
      </c>
      <c r="C383" s="47" t="s">
        <v>28</v>
      </c>
      <c r="D383" s="47" t="s">
        <v>219</v>
      </c>
      <c r="E383" s="47" t="s">
        <v>30</v>
      </c>
      <c r="F383" s="48" t="s">
        <v>634</v>
      </c>
      <c r="G383" s="47">
        <f>SUM(G384:G415)</f>
        <v>1513.5715</v>
      </c>
      <c r="H383" s="49">
        <f>SUM(H384:H415)</f>
        <v>1359.2305</v>
      </c>
      <c r="I383" s="47">
        <f>SUM(I384:I415)</f>
        <v>0</v>
      </c>
      <c r="J383" s="47">
        <f>SUM(J384:J415)</f>
        <v>0</v>
      </c>
      <c r="K383" s="47">
        <f>SUM(K384:K415)</f>
        <v>154.341</v>
      </c>
      <c r="L383" s="47" t="s">
        <v>635</v>
      </c>
      <c r="M383" s="47">
        <v>251</v>
      </c>
      <c r="N383" s="47">
        <f>SUM(N384:N415)</f>
        <v>0.4207</v>
      </c>
      <c r="O383" s="47">
        <f>SUM(O384:O415)</f>
        <v>2.6062</v>
      </c>
      <c r="P383" s="116" t="s">
        <v>636</v>
      </c>
      <c r="Q383" s="116" t="s">
        <v>637</v>
      </c>
      <c r="R383" s="36"/>
      <c r="S383" s="36"/>
    </row>
    <row r="384" s="11" customFormat="1" ht="56.1" customHeight="1" spans="1:19">
      <c r="A384" s="101">
        <v>1</v>
      </c>
      <c r="B384" s="51" t="s">
        <v>638</v>
      </c>
      <c r="C384" s="101" t="s">
        <v>28</v>
      </c>
      <c r="D384" s="51" t="s">
        <v>219</v>
      </c>
      <c r="E384" s="101" t="s">
        <v>54</v>
      </c>
      <c r="F384" s="102" t="s">
        <v>639</v>
      </c>
      <c r="G384" s="51">
        <v>104.2318</v>
      </c>
      <c r="H384" s="51">
        <v>104.2318</v>
      </c>
      <c r="I384" s="73"/>
      <c r="J384" s="117"/>
      <c r="K384" s="117"/>
      <c r="L384" s="118" t="s">
        <v>640</v>
      </c>
      <c r="M384" s="101">
        <v>10</v>
      </c>
      <c r="N384" s="51">
        <v>0.0285</v>
      </c>
      <c r="O384" s="51">
        <v>0.1133</v>
      </c>
      <c r="P384" s="101" t="s">
        <v>636</v>
      </c>
      <c r="Q384" s="101" t="s">
        <v>49</v>
      </c>
      <c r="R384" s="50" t="s">
        <v>641</v>
      </c>
      <c r="S384" s="46" t="s">
        <v>40</v>
      </c>
    </row>
    <row r="385" s="11" customFormat="1" ht="56.1" customHeight="1" spans="1:19">
      <c r="A385" s="101">
        <v>2</v>
      </c>
      <c r="B385" s="51" t="s">
        <v>638</v>
      </c>
      <c r="C385" s="101" t="s">
        <v>28</v>
      </c>
      <c r="D385" s="51" t="s">
        <v>219</v>
      </c>
      <c r="E385" s="101" t="s">
        <v>56</v>
      </c>
      <c r="F385" s="102" t="s">
        <v>642</v>
      </c>
      <c r="G385" s="51">
        <v>28.9093</v>
      </c>
      <c r="H385" s="51">
        <v>28.9093</v>
      </c>
      <c r="I385" s="73"/>
      <c r="J385" s="117"/>
      <c r="K385" s="117"/>
      <c r="L385" s="118" t="s">
        <v>643</v>
      </c>
      <c r="M385" s="101">
        <v>11</v>
      </c>
      <c r="N385" s="51">
        <v>0.0064</v>
      </c>
      <c r="O385" s="69">
        <v>0.0274</v>
      </c>
      <c r="P385" s="101" t="s">
        <v>636</v>
      </c>
      <c r="Q385" s="101" t="s">
        <v>38</v>
      </c>
      <c r="R385" s="50" t="s">
        <v>641</v>
      </c>
      <c r="S385" s="46" t="s">
        <v>40</v>
      </c>
    </row>
    <row r="386" s="11" customFormat="1" ht="56.1" customHeight="1" spans="1:19">
      <c r="A386" s="101">
        <v>3</v>
      </c>
      <c r="B386" s="51" t="s">
        <v>638</v>
      </c>
      <c r="C386" s="101" t="s">
        <v>28</v>
      </c>
      <c r="D386" s="51" t="s">
        <v>219</v>
      </c>
      <c r="E386" s="101" t="s">
        <v>62</v>
      </c>
      <c r="F386" s="102" t="s">
        <v>644</v>
      </c>
      <c r="G386" s="51">
        <v>121.3393</v>
      </c>
      <c r="H386" s="51">
        <v>121.3393</v>
      </c>
      <c r="I386" s="73"/>
      <c r="J386" s="117"/>
      <c r="K386" s="117"/>
      <c r="L386" s="118" t="s">
        <v>645</v>
      </c>
      <c r="M386" s="101">
        <v>8</v>
      </c>
      <c r="N386" s="51">
        <v>0.0281</v>
      </c>
      <c r="O386" s="69">
        <v>0.1125</v>
      </c>
      <c r="P386" s="101" t="s">
        <v>636</v>
      </c>
      <c r="Q386" s="101" t="s">
        <v>38</v>
      </c>
      <c r="R386" s="50" t="s">
        <v>641</v>
      </c>
      <c r="S386" s="46" t="s">
        <v>40</v>
      </c>
    </row>
    <row r="387" s="11" customFormat="1" ht="56.1" customHeight="1" spans="1:19">
      <c r="A387" s="101">
        <v>4</v>
      </c>
      <c r="B387" s="51" t="s">
        <v>638</v>
      </c>
      <c r="C387" s="101" t="s">
        <v>28</v>
      </c>
      <c r="D387" s="51" t="s">
        <v>219</v>
      </c>
      <c r="E387" s="101" t="s">
        <v>52</v>
      </c>
      <c r="F387" s="102" t="s">
        <v>646</v>
      </c>
      <c r="G387" s="51">
        <v>57.1</v>
      </c>
      <c r="H387" s="51">
        <v>57.1</v>
      </c>
      <c r="I387" s="73"/>
      <c r="J387" s="117"/>
      <c r="K387" s="117"/>
      <c r="L387" s="118" t="s">
        <v>647</v>
      </c>
      <c r="M387" s="107">
        <v>13</v>
      </c>
      <c r="N387" s="125">
        <v>0.0166</v>
      </c>
      <c r="O387" s="126">
        <v>0.0843</v>
      </c>
      <c r="P387" s="101" t="s">
        <v>636</v>
      </c>
      <c r="Q387" s="101" t="s">
        <v>49</v>
      </c>
      <c r="R387" s="50" t="s">
        <v>641</v>
      </c>
      <c r="S387" s="46" t="s">
        <v>40</v>
      </c>
    </row>
    <row r="388" s="11" customFormat="1" ht="56.1" customHeight="1" spans="1:19">
      <c r="A388" s="101">
        <v>5</v>
      </c>
      <c r="B388" s="51" t="s">
        <v>638</v>
      </c>
      <c r="C388" s="101" t="s">
        <v>28</v>
      </c>
      <c r="D388" s="51" t="s">
        <v>219</v>
      </c>
      <c r="E388" s="101" t="s">
        <v>43</v>
      </c>
      <c r="F388" s="102" t="s">
        <v>648</v>
      </c>
      <c r="G388" s="51">
        <v>95.4321</v>
      </c>
      <c r="H388" s="51">
        <v>95.4321</v>
      </c>
      <c r="I388" s="73"/>
      <c r="J388" s="117"/>
      <c r="K388" s="117"/>
      <c r="L388" s="118" t="s">
        <v>649</v>
      </c>
      <c r="M388" s="101">
        <v>17</v>
      </c>
      <c r="N388" s="51">
        <v>0.0267</v>
      </c>
      <c r="O388" s="69">
        <v>0.0801</v>
      </c>
      <c r="P388" s="101" t="s">
        <v>636</v>
      </c>
      <c r="Q388" s="101" t="s">
        <v>38</v>
      </c>
      <c r="R388" s="50" t="s">
        <v>641</v>
      </c>
      <c r="S388" s="46" t="s">
        <v>40</v>
      </c>
    </row>
    <row r="389" s="11" customFormat="1" ht="56.1" customHeight="1" spans="1:19">
      <c r="A389" s="101">
        <v>6</v>
      </c>
      <c r="B389" s="51" t="s">
        <v>638</v>
      </c>
      <c r="C389" s="101" t="s">
        <v>28</v>
      </c>
      <c r="D389" s="51" t="s">
        <v>219</v>
      </c>
      <c r="E389" s="101" t="s">
        <v>60</v>
      </c>
      <c r="F389" s="102" t="s">
        <v>650</v>
      </c>
      <c r="G389" s="51">
        <v>84.8657</v>
      </c>
      <c r="H389" s="51">
        <v>84.8657</v>
      </c>
      <c r="I389" s="73"/>
      <c r="J389" s="117"/>
      <c r="K389" s="117"/>
      <c r="L389" s="118" t="s">
        <v>651</v>
      </c>
      <c r="M389" s="101">
        <v>15</v>
      </c>
      <c r="N389" s="51">
        <v>0.0283</v>
      </c>
      <c r="O389" s="69">
        <v>0.084</v>
      </c>
      <c r="P389" s="101" t="s">
        <v>636</v>
      </c>
      <c r="Q389" s="101" t="s">
        <v>38</v>
      </c>
      <c r="R389" s="50" t="s">
        <v>641</v>
      </c>
      <c r="S389" s="46" t="s">
        <v>40</v>
      </c>
    </row>
    <row r="390" s="11" customFormat="1" ht="56.1" customHeight="1" spans="1:19">
      <c r="A390" s="101">
        <v>7</v>
      </c>
      <c r="B390" s="51" t="s">
        <v>638</v>
      </c>
      <c r="C390" s="101" t="s">
        <v>28</v>
      </c>
      <c r="D390" s="51" t="s">
        <v>219</v>
      </c>
      <c r="E390" s="101" t="s">
        <v>45</v>
      </c>
      <c r="F390" s="102" t="s">
        <v>652</v>
      </c>
      <c r="G390" s="51">
        <v>17.99</v>
      </c>
      <c r="H390" s="51">
        <v>17.99</v>
      </c>
      <c r="I390" s="73"/>
      <c r="J390" s="117"/>
      <c r="K390" s="117"/>
      <c r="L390" s="118" t="s">
        <v>653</v>
      </c>
      <c r="M390" s="101">
        <v>10</v>
      </c>
      <c r="N390" s="51">
        <v>0.0048</v>
      </c>
      <c r="O390" s="69">
        <v>0.045</v>
      </c>
      <c r="P390" s="101" t="s">
        <v>636</v>
      </c>
      <c r="Q390" s="101" t="s">
        <v>38</v>
      </c>
      <c r="R390" s="50" t="s">
        <v>641</v>
      </c>
      <c r="S390" s="46" t="s">
        <v>40</v>
      </c>
    </row>
    <row r="391" s="11" customFormat="1" ht="60" customHeight="1" spans="1:19">
      <c r="A391" s="101">
        <v>8</v>
      </c>
      <c r="B391" s="51" t="s">
        <v>638</v>
      </c>
      <c r="C391" s="101" t="s">
        <v>28</v>
      </c>
      <c r="D391" s="51" t="s">
        <v>219</v>
      </c>
      <c r="E391" s="101" t="s">
        <v>70</v>
      </c>
      <c r="F391" s="102" t="s">
        <v>654</v>
      </c>
      <c r="G391" s="51">
        <v>69.5728</v>
      </c>
      <c r="H391" s="51">
        <v>69.5728</v>
      </c>
      <c r="I391" s="73"/>
      <c r="J391" s="117"/>
      <c r="K391" s="117"/>
      <c r="L391" s="118" t="s">
        <v>655</v>
      </c>
      <c r="M391" s="101">
        <v>23</v>
      </c>
      <c r="N391" s="51">
        <v>0.0208</v>
      </c>
      <c r="O391" s="69">
        <v>0.0712</v>
      </c>
      <c r="P391" s="101" t="s">
        <v>636</v>
      </c>
      <c r="Q391" s="101" t="s">
        <v>38</v>
      </c>
      <c r="R391" s="50" t="s">
        <v>641</v>
      </c>
      <c r="S391" s="46" t="s">
        <v>40</v>
      </c>
    </row>
    <row r="392" s="11" customFormat="1" ht="56.1" customHeight="1" spans="1:19">
      <c r="A392" s="101">
        <v>9</v>
      </c>
      <c r="B392" s="51" t="s">
        <v>638</v>
      </c>
      <c r="C392" s="101" t="s">
        <v>28</v>
      </c>
      <c r="D392" s="51" t="s">
        <v>219</v>
      </c>
      <c r="E392" s="101" t="s">
        <v>47</v>
      </c>
      <c r="F392" s="102" t="s">
        <v>656</v>
      </c>
      <c r="G392" s="51">
        <v>22.345</v>
      </c>
      <c r="H392" s="51">
        <v>22.345</v>
      </c>
      <c r="I392" s="73"/>
      <c r="J392" s="117"/>
      <c r="K392" s="117"/>
      <c r="L392" s="118" t="s">
        <v>657</v>
      </c>
      <c r="M392" s="101">
        <v>9</v>
      </c>
      <c r="N392" s="51">
        <v>0.0074</v>
      </c>
      <c r="O392" s="69">
        <v>0.0296</v>
      </c>
      <c r="P392" s="101" t="s">
        <v>636</v>
      </c>
      <c r="Q392" s="101" t="s">
        <v>49</v>
      </c>
      <c r="R392" s="50" t="s">
        <v>641</v>
      </c>
      <c r="S392" s="46" t="s">
        <v>40</v>
      </c>
    </row>
    <row r="393" s="11" customFormat="1" ht="56.1" customHeight="1" spans="1:19">
      <c r="A393" s="101">
        <v>10</v>
      </c>
      <c r="B393" s="51" t="s">
        <v>638</v>
      </c>
      <c r="C393" s="101" t="s">
        <v>28</v>
      </c>
      <c r="D393" s="51" t="s">
        <v>219</v>
      </c>
      <c r="E393" s="101" t="s">
        <v>64</v>
      </c>
      <c r="F393" s="102" t="s">
        <v>658</v>
      </c>
      <c r="G393" s="51">
        <v>57.1855</v>
      </c>
      <c r="H393" s="51">
        <v>57.1855</v>
      </c>
      <c r="I393" s="73"/>
      <c r="J393" s="117"/>
      <c r="K393" s="117"/>
      <c r="L393" s="118" t="s">
        <v>659</v>
      </c>
      <c r="M393" s="101">
        <v>8</v>
      </c>
      <c r="N393" s="51">
        <v>0.0159</v>
      </c>
      <c r="O393" s="69">
        <v>0.0738</v>
      </c>
      <c r="P393" s="101" t="s">
        <v>636</v>
      </c>
      <c r="Q393" s="101" t="s">
        <v>49</v>
      </c>
      <c r="R393" s="50" t="s">
        <v>641</v>
      </c>
      <c r="S393" s="46" t="s">
        <v>40</v>
      </c>
    </row>
    <row r="394" s="11" customFormat="1" ht="56.1" customHeight="1" spans="1:19">
      <c r="A394" s="101">
        <v>11</v>
      </c>
      <c r="B394" s="51" t="s">
        <v>638</v>
      </c>
      <c r="C394" s="101" t="s">
        <v>28</v>
      </c>
      <c r="D394" s="51" t="s">
        <v>219</v>
      </c>
      <c r="E394" s="101" t="s">
        <v>58</v>
      </c>
      <c r="F394" s="102" t="s">
        <v>660</v>
      </c>
      <c r="G394" s="51">
        <v>113.4908</v>
      </c>
      <c r="H394" s="51">
        <v>113.4908</v>
      </c>
      <c r="I394" s="73"/>
      <c r="J394" s="117"/>
      <c r="K394" s="117"/>
      <c r="L394" s="118" t="s">
        <v>661</v>
      </c>
      <c r="M394" s="101">
        <v>13</v>
      </c>
      <c r="N394" s="51">
        <v>0.0311</v>
      </c>
      <c r="O394" s="69">
        <v>0.1246</v>
      </c>
      <c r="P394" s="101" t="s">
        <v>636</v>
      </c>
      <c r="Q394" s="101" t="s">
        <v>38</v>
      </c>
      <c r="R394" s="50" t="s">
        <v>641</v>
      </c>
      <c r="S394" s="46" t="s">
        <v>40</v>
      </c>
    </row>
    <row r="395" s="11" customFormat="1" ht="56.1" customHeight="1" spans="1:19">
      <c r="A395" s="101">
        <v>12</v>
      </c>
      <c r="B395" s="51" t="s">
        <v>638</v>
      </c>
      <c r="C395" s="101" t="s">
        <v>28</v>
      </c>
      <c r="D395" s="51" t="s">
        <v>219</v>
      </c>
      <c r="E395" s="101" t="s">
        <v>36</v>
      </c>
      <c r="F395" s="102" t="s">
        <v>662</v>
      </c>
      <c r="G395" s="51">
        <v>88.8605</v>
      </c>
      <c r="H395" s="51">
        <v>88.8605</v>
      </c>
      <c r="I395" s="73"/>
      <c r="J395" s="117"/>
      <c r="K395" s="117"/>
      <c r="L395" s="118" t="s">
        <v>651</v>
      </c>
      <c r="M395" s="101">
        <v>16</v>
      </c>
      <c r="N395" s="51">
        <v>0.0283</v>
      </c>
      <c r="O395" s="69">
        <v>0.1212</v>
      </c>
      <c r="P395" s="101" t="s">
        <v>636</v>
      </c>
      <c r="Q395" s="101" t="s">
        <v>38</v>
      </c>
      <c r="R395" s="50" t="s">
        <v>641</v>
      </c>
      <c r="S395" s="46" t="s">
        <v>40</v>
      </c>
    </row>
    <row r="396" s="11" customFormat="1" ht="56.1" customHeight="1" spans="1:19">
      <c r="A396" s="101">
        <v>13</v>
      </c>
      <c r="B396" s="51" t="s">
        <v>638</v>
      </c>
      <c r="C396" s="101" t="s">
        <v>28</v>
      </c>
      <c r="D396" s="51" t="s">
        <v>219</v>
      </c>
      <c r="E396" s="101" t="s">
        <v>74</v>
      </c>
      <c r="F396" s="102" t="s">
        <v>663</v>
      </c>
      <c r="G396" s="51">
        <v>0.5</v>
      </c>
      <c r="H396" s="51">
        <v>0.5</v>
      </c>
      <c r="I396" s="73"/>
      <c r="J396" s="117"/>
      <c r="K396" s="117"/>
      <c r="L396" s="118" t="s">
        <v>664</v>
      </c>
      <c r="M396" s="101">
        <v>2</v>
      </c>
      <c r="N396" s="51">
        <v>0.0002</v>
      </c>
      <c r="O396" s="69">
        <v>0.0008</v>
      </c>
      <c r="P396" s="101" t="s">
        <v>636</v>
      </c>
      <c r="Q396" s="101" t="s">
        <v>49</v>
      </c>
      <c r="R396" s="50" t="s">
        <v>641</v>
      </c>
      <c r="S396" s="46" t="s">
        <v>40</v>
      </c>
    </row>
    <row r="397" s="11" customFormat="1" ht="56.1" customHeight="1" spans="1:19">
      <c r="A397" s="101">
        <v>14</v>
      </c>
      <c r="B397" s="51" t="s">
        <v>638</v>
      </c>
      <c r="C397" s="101" t="s">
        <v>28</v>
      </c>
      <c r="D397" s="51" t="s">
        <v>219</v>
      </c>
      <c r="E397" s="101" t="s">
        <v>66</v>
      </c>
      <c r="F397" s="102" t="s">
        <v>665</v>
      </c>
      <c r="G397" s="51">
        <v>55.249</v>
      </c>
      <c r="H397" s="51">
        <v>55.249</v>
      </c>
      <c r="I397" s="73"/>
      <c r="J397" s="117"/>
      <c r="K397" s="117"/>
      <c r="L397" s="118" t="s">
        <v>666</v>
      </c>
      <c r="M397" s="101">
        <v>8</v>
      </c>
      <c r="N397" s="99">
        <v>0.0127</v>
      </c>
      <c r="O397" s="51">
        <v>0.0563</v>
      </c>
      <c r="P397" s="101" t="s">
        <v>636</v>
      </c>
      <c r="Q397" s="101" t="s">
        <v>49</v>
      </c>
      <c r="R397" s="50" t="s">
        <v>641</v>
      </c>
      <c r="S397" s="46" t="s">
        <v>40</v>
      </c>
    </row>
    <row r="398" s="11" customFormat="1" ht="56.1" customHeight="1" spans="1:19">
      <c r="A398" s="101">
        <v>15</v>
      </c>
      <c r="B398" s="51" t="s">
        <v>638</v>
      </c>
      <c r="C398" s="101" t="s">
        <v>28</v>
      </c>
      <c r="D398" s="51" t="s">
        <v>219</v>
      </c>
      <c r="E398" s="101" t="s">
        <v>78</v>
      </c>
      <c r="F398" s="102" t="s">
        <v>667</v>
      </c>
      <c r="G398" s="51">
        <v>39.311</v>
      </c>
      <c r="H398" s="51">
        <v>39.311</v>
      </c>
      <c r="I398" s="73"/>
      <c r="J398" s="117"/>
      <c r="K398" s="117"/>
      <c r="L398" s="118" t="s">
        <v>668</v>
      </c>
      <c r="M398" s="101">
        <v>15</v>
      </c>
      <c r="N398" s="51">
        <v>0.0121</v>
      </c>
      <c r="O398" s="69">
        <v>0.044</v>
      </c>
      <c r="P398" s="101" t="s">
        <v>636</v>
      </c>
      <c r="Q398" s="101" t="s">
        <v>38</v>
      </c>
      <c r="R398" s="50" t="s">
        <v>641</v>
      </c>
      <c r="S398" s="46" t="s">
        <v>40</v>
      </c>
    </row>
    <row r="399" s="11" customFormat="1" ht="51" customHeight="1" spans="1:19">
      <c r="A399" s="101">
        <v>16</v>
      </c>
      <c r="B399" s="51" t="s">
        <v>638</v>
      </c>
      <c r="C399" s="101" t="s">
        <v>28</v>
      </c>
      <c r="D399" s="51" t="s">
        <v>219</v>
      </c>
      <c r="E399" s="101" t="s">
        <v>68</v>
      </c>
      <c r="F399" s="102" t="s">
        <v>669</v>
      </c>
      <c r="G399" s="51">
        <v>80.3305</v>
      </c>
      <c r="H399" s="51">
        <v>80.3305</v>
      </c>
      <c r="I399" s="73"/>
      <c r="J399" s="117"/>
      <c r="K399" s="117"/>
      <c r="L399" s="118" t="s">
        <v>670</v>
      </c>
      <c r="M399" s="101">
        <v>9</v>
      </c>
      <c r="N399" s="51">
        <v>0.0217</v>
      </c>
      <c r="O399" s="69">
        <v>0.976</v>
      </c>
      <c r="P399" s="101" t="s">
        <v>636</v>
      </c>
      <c r="Q399" s="101" t="s">
        <v>49</v>
      </c>
      <c r="R399" s="50" t="s">
        <v>641</v>
      </c>
      <c r="S399" s="46" t="s">
        <v>40</v>
      </c>
    </row>
    <row r="400" s="11" customFormat="1" ht="56.1" customHeight="1" spans="1:19">
      <c r="A400" s="101">
        <v>17</v>
      </c>
      <c r="B400" s="51" t="s">
        <v>638</v>
      </c>
      <c r="C400" s="101" t="s">
        <v>28</v>
      </c>
      <c r="D400" s="51" t="s">
        <v>219</v>
      </c>
      <c r="E400" s="101" t="s">
        <v>72</v>
      </c>
      <c r="F400" s="102" t="s">
        <v>671</v>
      </c>
      <c r="G400" s="51">
        <v>143.695795</v>
      </c>
      <c r="H400" s="51">
        <v>143.695795</v>
      </c>
      <c r="I400" s="73"/>
      <c r="J400" s="117"/>
      <c r="K400" s="117"/>
      <c r="L400" s="118" t="s">
        <v>672</v>
      </c>
      <c r="M400" s="101">
        <v>16</v>
      </c>
      <c r="N400" s="51">
        <v>0.0397</v>
      </c>
      <c r="O400" s="69">
        <v>0.1194</v>
      </c>
      <c r="P400" s="101" t="s">
        <v>636</v>
      </c>
      <c r="Q400" s="101" t="s">
        <v>49</v>
      </c>
      <c r="R400" s="50" t="s">
        <v>641</v>
      </c>
      <c r="S400" s="46" t="s">
        <v>40</v>
      </c>
    </row>
    <row r="401" s="11" customFormat="1" ht="51.95" customHeight="1" spans="1:19">
      <c r="A401" s="101">
        <v>18</v>
      </c>
      <c r="B401" s="51" t="s">
        <v>638</v>
      </c>
      <c r="C401" s="101" t="s">
        <v>28</v>
      </c>
      <c r="D401" s="51" t="s">
        <v>219</v>
      </c>
      <c r="E401" s="101" t="s">
        <v>41</v>
      </c>
      <c r="F401" s="102" t="s">
        <v>673</v>
      </c>
      <c r="G401" s="51">
        <v>21.047</v>
      </c>
      <c r="H401" s="51">
        <v>21.047</v>
      </c>
      <c r="I401" s="73"/>
      <c r="J401" s="117"/>
      <c r="K401" s="117"/>
      <c r="L401" s="118" t="s">
        <v>674</v>
      </c>
      <c r="M401" s="107">
        <v>8</v>
      </c>
      <c r="N401" s="125">
        <v>0.0062</v>
      </c>
      <c r="O401" s="125">
        <v>0.036</v>
      </c>
      <c r="P401" s="101" t="s">
        <v>636</v>
      </c>
      <c r="Q401" s="101" t="s">
        <v>38</v>
      </c>
      <c r="R401" s="50" t="s">
        <v>641</v>
      </c>
      <c r="S401" s="46" t="s">
        <v>40</v>
      </c>
    </row>
    <row r="402" s="11" customFormat="1" ht="56.1" customHeight="1" spans="1:19">
      <c r="A402" s="101">
        <v>19</v>
      </c>
      <c r="B402" s="51" t="s">
        <v>638</v>
      </c>
      <c r="C402" s="101" t="s">
        <v>28</v>
      </c>
      <c r="D402" s="51" t="s">
        <v>219</v>
      </c>
      <c r="E402" s="101" t="s">
        <v>50</v>
      </c>
      <c r="F402" s="102" t="s">
        <v>675</v>
      </c>
      <c r="G402" s="51">
        <v>126.89</v>
      </c>
      <c r="H402" s="51">
        <v>126.89</v>
      </c>
      <c r="I402" s="73"/>
      <c r="J402" s="117"/>
      <c r="K402" s="117"/>
      <c r="L402" s="118" t="s">
        <v>676</v>
      </c>
      <c r="M402" s="101">
        <v>12</v>
      </c>
      <c r="N402" s="51">
        <v>0.0317</v>
      </c>
      <c r="O402" s="69">
        <v>0.1593</v>
      </c>
      <c r="P402" s="101" t="s">
        <v>636</v>
      </c>
      <c r="Q402" s="101" t="s">
        <v>49</v>
      </c>
      <c r="R402" s="50" t="s">
        <v>641</v>
      </c>
      <c r="S402" s="46" t="s">
        <v>40</v>
      </c>
    </row>
    <row r="403" s="11" customFormat="1" ht="56.1" customHeight="1" spans="1:19">
      <c r="A403" s="101">
        <v>20</v>
      </c>
      <c r="B403" s="51" t="s">
        <v>638</v>
      </c>
      <c r="C403" s="101" t="s">
        <v>28</v>
      </c>
      <c r="D403" s="51" t="s">
        <v>219</v>
      </c>
      <c r="E403" s="101" t="s">
        <v>76</v>
      </c>
      <c r="F403" s="102" t="s">
        <v>677</v>
      </c>
      <c r="G403" s="51">
        <v>21.708505</v>
      </c>
      <c r="H403" s="51">
        <v>21.708505</v>
      </c>
      <c r="I403" s="73"/>
      <c r="J403" s="117"/>
      <c r="K403" s="117"/>
      <c r="L403" s="118" t="s">
        <v>678</v>
      </c>
      <c r="M403" s="101">
        <v>7</v>
      </c>
      <c r="N403" s="51">
        <v>0.0063</v>
      </c>
      <c r="O403" s="69">
        <v>0.0252</v>
      </c>
      <c r="P403" s="101" t="s">
        <v>636</v>
      </c>
      <c r="Q403" s="101" t="s">
        <v>49</v>
      </c>
      <c r="R403" s="50" t="s">
        <v>641</v>
      </c>
      <c r="S403" s="46" t="s">
        <v>40</v>
      </c>
    </row>
    <row r="404" s="5" customFormat="1" ht="56.1" customHeight="1" spans="1:19">
      <c r="A404" s="101">
        <v>21</v>
      </c>
      <c r="B404" s="51" t="s">
        <v>638</v>
      </c>
      <c r="C404" s="101" t="s">
        <v>28</v>
      </c>
      <c r="D404" s="51" t="s">
        <v>219</v>
      </c>
      <c r="E404" s="101" t="s">
        <v>54</v>
      </c>
      <c r="F404" s="102" t="s">
        <v>679</v>
      </c>
      <c r="G404" s="51">
        <v>2.5041</v>
      </c>
      <c r="H404" s="117"/>
      <c r="I404" s="51"/>
      <c r="J404" s="117"/>
      <c r="K404" s="51">
        <v>2.5041</v>
      </c>
      <c r="L404" s="118" t="s">
        <v>680</v>
      </c>
      <c r="M404" s="101">
        <v>2</v>
      </c>
      <c r="N404" s="51">
        <v>0.0004</v>
      </c>
      <c r="O404" s="51">
        <v>0.0021</v>
      </c>
      <c r="P404" s="101" t="s">
        <v>636</v>
      </c>
      <c r="Q404" s="101" t="s">
        <v>49</v>
      </c>
      <c r="R404" s="101" t="s">
        <v>681</v>
      </c>
      <c r="S404" s="46" t="s">
        <v>195</v>
      </c>
    </row>
    <row r="405" s="5" customFormat="1" ht="56.1" customHeight="1" spans="1:19">
      <c r="A405" s="101">
        <v>22</v>
      </c>
      <c r="B405" s="51" t="s">
        <v>638</v>
      </c>
      <c r="C405" s="101" t="s">
        <v>28</v>
      </c>
      <c r="D405" s="51" t="s">
        <v>219</v>
      </c>
      <c r="E405" s="101" t="s">
        <v>52</v>
      </c>
      <c r="F405" s="102" t="s">
        <v>682</v>
      </c>
      <c r="G405" s="51">
        <v>4.982</v>
      </c>
      <c r="H405" s="117"/>
      <c r="I405" s="51"/>
      <c r="J405" s="117"/>
      <c r="K405" s="51">
        <v>4.982</v>
      </c>
      <c r="L405" s="118" t="s">
        <v>683</v>
      </c>
      <c r="M405" s="107">
        <v>5</v>
      </c>
      <c r="N405" s="125">
        <v>0.0014</v>
      </c>
      <c r="O405" s="126">
        <v>0.0079</v>
      </c>
      <c r="P405" s="101" t="s">
        <v>636</v>
      </c>
      <c r="Q405" s="101" t="s">
        <v>49</v>
      </c>
      <c r="R405" s="101" t="s">
        <v>681</v>
      </c>
      <c r="S405" s="46" t="s">
        <v>195</v>
      </c>
    </row>
    <row r="406" s="5" customFormat="1" ht="56.1" customHeight="1" spans="1:19">
      <c r="A406" s="101">
        <v>23</v>
      </c>
      <c r="B406" s="51" t="s">
        <v>638</v>
      </c>
      <c r="C406" s="101" t="s">
        <v>28</v>
      </c>
      <c r="D406" s="51" t="s">
        <v>219</v>
      </c>
      <c r="E406" s="101" t="s">
        <v>43</v>
      </c>
      <c r="F406" s="102" t="s">
        <v>684</v>
      </c>
      <c r="G406" s="51">
        <v>0.0987</v>
      </c>
      <c r="H406" s="117"/>
      <c r="I406" s="51"/>
      <c r="J406" s="117"/>
      <c r="K406" s="51">
        <v>0.0987</v>
      </c>
      <c r="L406" s="118" t="s">
        <v>685</v>
      </c>
      <c r="M406" s="101">
        <v>1</v>
      </c>
      <c r="N406" s="51">
        <v>0.0001</v>
      </c>
      <c r="O406" s="69">
        <v>0.0004</v>
      </c>
      <c r="P406" s="101" t="s">
        <v>636</v>
      </c>
      <c r="Q406" s="101" t="s">
        <v>38</v>
      </c>
      <c r="R406" s="101" t="s">
        <v>681</v>
      </c>
      <c r="S406" s="46" t="s">
        <v>195</v>
      </c>
    </row>
    <row r="407" s="5" customFormat="1" ht="69" customHeight="1" spans="1:19">
      <c r="A407" s="101">
        <v>24</v>
      </c>
      <c r="B407" s="51" t="s">
        <v>638</v>
      </c>
      <c r="C407" s="101" t="s">
        <v>28</v>
      </c>
      <c r="D407" s="51" t="s">
        <v>219</v>
      </c>
      <c r="E407" s="101" t="s">
        <v>60</v>
      </c>
      <c r="F407" s="102" t="s">
        <v>686</v>
      </c>
      <c r="G407" s="51">
        <v>11.129</v>
      </c>
      <c r="H407" s="117"/>
      <c r="I407" s="51"/>
      <c r="J407" s="117"/>
      <c r="K407" s="51">
        <v>11.129</v>
      </c>
      <c r="L407" s="118" t="s">
        <v>687</v>
      </c>
      <c r="M407" s="101">
        <v>15</v>
      </c>
      <c r="N407" s="51">
        <v>0.0024</v>
      </c>
      <c r="O407" s="69">
        <v>0.0106</v>
      </c>
      <c r="P407" s="101" t="s">
        <v>636</v>
      </c>
      <c r="Q407" s="101" t="s">
        <v>38</v>
      </c>
      <c r="R407" s="101" t="s">
        <v>681</v>
      </c>
      <c r="S407" s="46" t="s">
        <v>195</v>
      </c>
    </row>
    <row r="408" s="5" customFormat="1" ht="56.1" customHeight="1" spans="1:19">
      <c r="A408" s="101">
        <v>25</v>
      </c>
      <c r="B408" s="51" t="s">
        <v>638</v>
      </c>
      <c r="C408" s="101" t="s">
        <v>28</v>
      </c>
      <c r="D408" s="51" t="s">
        <v>219</v>
      </c>
      <c r="E408" s="101" t="s">
        <v>45</v>
      </c>
      <c r="F408" s="102" t="s">
        <v>688</v>
      </c>
      <c r="G408" s="51">
        <v>0.831</v>
      </c>
      <c r="H408" s="117"/>
      <c r="I408" s="51"/>
      <c r="J408" s="117"/>
      <c r="K408" s="51">
        <v>0.831</v>
      </c>
      <c r="L408" s="118" t="s">
        <v>664</v>
      </c>
      <c r="M408" s="101">
        <v>2</v>
      </c>
      <c r="N408" s="51">
        <v>0.0002</v>
      </c>
      <c r="O408" s="69">
        <v>0.045</v>
      </c>
      <c r="P408" s="101" t="s">
        <v>636</v>
      </c>
      <c r="Q408" s="101" t="s">
        <v>38</v>
      </c>
      <c r="R408" s="101" t="s">
        <v>681</v>
      </c>
      <c r="S408" s="46" t="s">
        <v>195</v>
      </c>
    </row>
    <row r="409" s="5" customFormat="1" ht="56.1" customHeight="1" spans="1:19">
      <c r="A409" s="101">
        <v>26</v>
      </c>
      <c r="B409" s="51" t="s">
        <v>638</v>
      </c>
      <c r="C409" s="101" t="s">
        <v>28</v>
      </c>
      <c r="D409" s="51" t="s">
        <v>219</v>
      </c>
      <c r="E409" s="101" t="s">
        <v>70</v>
      </c>
      <c r="F409" s="102" t="s">
        <v>689</v>
      </c>
      <c r="G409" s="51">
        <v>2.53</v>
      </c>
      <c r="H409" s="117"/>
      <c r="I409" s="51"/>
      <c r="J409" s="117"/>
      <c r="K409" s="51">
        <v>2.53</v>
      </c>
      <c r="L409" s="118" t="s">
        <v>690</v>
      </c>
      <c r="M409" s="101">
        <v>3</v>
      </c>
      <c r="N409" s="51">
        <v>0.0007</v>
      </c>
      <c r="O409" s="69">
        <v>0.0031</v>
      </c>
      <c r="P409" s="101" t="s">
        <v>636</v>
      </c>
      <c r="Q409" s="101" t="s">
        <v>38</v>
      </c>
      <c r="R409" s="101" t="s">
        <v>681</v>
      </c>
      <c r="S409" s="46" t="s">
        <v>195</v>
      </c>
    </row>
    <row r="410" s="5" customFormat="1" ht="56.1" customHeight="1" spans="1:19">
      <c r="A410" s="101">
        <v>27</v>
      </c>
      <c r="B410" s="51" t="s">
        <v>638</v>
      </c>
      <c r="C410" s="101" t="s">
        <v>28</v>
      </c>
      <c r="D410" s="51" t="s">
        <v>219</v>
      </c>
      <c r="E410" s="101" t="s">
        <v>47</v>
      </c>
      <c r="F410" s="102" t="s">
        <v>691</v>
      </c>
      <c r="G410" s="51">
        <v>26.862</v>
      </c>
      <c r="H410" s="117"/>
      <c r="I410" s="51"/>
      <c r="J410" s="117"/>
      <c r="K410" s="51">
        <v>26.862</v>
      </c>
      <c r="L410" s="118" t="s">
        <v>692</v>
      </c>
      <c r="M410" s="101">
        <v>8</v>
      </c>
      <c r="N410" s="51">
        <v>0.0089</v>
      </c>
      <c r="O410" s="69">
        <v>0.0296</v>
      </c>
      <c r="P410" s="101" t="s">
        <v>636</v>
      </c>
      <c r="Q410" s="101" t="s">
        <v>49</v>
      </c>
      <c r="R410" s="101" t="s">
        <v>681</v>
      </c>
      <c r="S410" s="46" t="s">
        <v>195</v>
      </c>
    </row>
    <row r="411" s="5" customFormat="1" ht="56.1" customHeight="1" spans="1:19">
      <c r="A411" s="101">
        <v>28</v>
      </c>
      <c r="B411" s="51" t="s">
        <v>638</v>
      </c>
      <c r="C411" s="101" t="s">
        <v>28</v>
      </c>
      <c r="D411" s="51" t="s">
        <v>219</v>
      </c>
      <c r="E411" s="101" t="s">
        <v>74</v>
      </c>
      <c r="F411" s="102" t="s">
        <v>693</v>
      </c>
      <c r="G411" s="51">
        <v>10.559</v>
      </c>
      <c r="H411" s="117"/>
      <c r="I411" s="51"/>
      <c r="J411" s="117"/>
      <c r="K411" s="51">
        <v>10.559</v>
      </c>
      <c r="L411" s="118" t="s">
        <v>694</v>
      </c>
      <c r="M411" s="101">
        <v>5</v>
      </c>
      <c r="N411" s="51">
        <v>0.0028</v>
      </c>
      <c r="O411" s="69">
        <v>0.012</v>
      </c>
      <c r="P411" s="101" t="s">
        <v>636</v>
      </c>
      <c r="Q411" s="101" t="s">
        <v>49</v>
      </c>
      <c r="R411" s="101" t="s">
        <v>681</v>
      </c>
      <c r="S411" s="46" t="s">
        <v>195</v>
      </c>
    </row>
    <row r="412" s="5" customFormat="1" ht="56.1" customHeight="1" spans="1:19">
      <c r="A412" s="101">
        <v>29</v>
      </c>
      <c r="B412" s="51" t="s">
        <v>638</v>
      </c>
      <c r="C412" s="101" t="s">
        <v>28</v>
      </c>
      <c r="D412" s="51" t="s">
        <v>219</v>
      </c>
      <c r="E412" s="101" t="s">
        <v>66</v>
      </c>
      <c r="F412" s="102" t="s">
        <v>695</v>
      </c>
      <c r="G412" s="51">
        <v>1.9885</v>
      </c>
      <c r="H412" s="117"/>
      <c r="I412" s="51"/>
      <c r="J412" s="117"/>
      <c r="K412" s="51">
        <v>1.9885</v>
      </c>
      <c r="L412" s="118" t="s">
        <v>696</v>
      </c>
      <c r="M412" s="101">
        <v>2</v>
      </c>
      <c r="N412" s="99">
        <v>0.0004</v>
      </c>
      <c r="O412" s="51">
        <v>0.0018</v>
      </c>
      <c r="P412" s="101" t="s">
        <v>636</v>
      </c>
      <c r="Q412" s="101" t="s">
        <v>49</v>
      </c>
      <c r="R412" s="101" t="s">
        <v>681</v>
      </c>
      <c r="S412" s="46" t="s">
        <v>195</v>
      </c>
    </row>
    <row r="413" s="5" customFormat="1" ht="66" customHeight="1" spans="1:19">
      <c r="A413" s="101">
        <v>30</v>
      </c>
      <c r="B413" s="51" t="s">
        <v>638</v>
      </c>
      <c r="C413" s="101" t="s">
        <v>28</v>
      </c>
      <c r="D413" s="51" t="s">
        <v>219</v>
      </c>
      <c r="E413" s="101" t="s">
        <v>76</v>
      </c>
      <c r="F413" s="102" t="s">
        <v>697</v>
      </c>
      <c r="G413" s="51">
        <v>92.8567</v>
      </c>
      <c r="H413" s="117"/>
      <c r="I413" s="51"/>
      <c r="J413" s="117"/>
      <c r="K413" s="51">
        <v>92.8567</v>
      </c>
      <c r="L413" s="118" t="s">
        <v>698</v>
      </c>
      <c r="M413" s="101">
        <v>9</v>
      </c>
      <c r="N413" s="51">
        <v>0.0282</v>
      </c>
      <c r="O413" s="69">
        <v>0.1025</v>
      </c>
      <c r="P413" s="101" t="s">
        <v>636</v>
      </c>
      <c r="Q413" s="101" t="s">
        <v>49</v>
      </c>
      <c r="R413" s="101" t="s">
        <v>681</v>
      </c>
      <c r="S413" s="46" t="s">
        <v>195</v>
      </c>
    </row>
    <row r="414" s="6" customFormat="1" ht="66" customHeight="1" spans="1:19">
      <c r="A414" s="101">
        <v>31</v>
      </c>
      <c r="B414" s="51" t="s">
        <v>638</v>
      </c>
      <c r="C414" s="101" t="s">
        <v>28</v>
      </c>
      <c r="D414" s="51" t="s">
        <v>219</v>
      </c>
      <c r="E414" s="119" t="s">
        <v>74</v>
      </c>
      <c r="F414" s="120" t="s">
        <v>699</v>
      </c>
      <c r="G414" s="121">
        <v>0.3297</v>
      </c>
      <c r="H414" s="122">
        <v>0.3297</v>
      </c>
      <c r="I414" s="51"/>
      <c r="J414" s="117"/>
      <c r="K414" s="51"/>
      <c r="L414" s="127" t="s">
        <v>700</v>
      </c>
      <c r="M414" s="128">
        <v>1</v>
      </c>
      <c r="N414" s="129">
        <v>0.0001</v>
      </c>
      <c r="O414" s="130">
        <v>0.0005</v>
      </c>
      <c r="P414" s="101" t="s">
        <v>636</v>
      </c>
      <c r="Q414" s="101" t="s">
        <v>49</v>
      </c>
      <c r="R414" s="101" t="s">
        <v>701</v>
      </c>
      <c r="S414" s="50" t="s">
        <v>702</v>
      </c>
    </row>
    <row r="415" s="6" customFormat="1" ht="66" customHeight="1" spans="1:19">
      <c r="A415" s="101">
        <v>32</v>
      </c>
      <c r="B415" s="51" t="s">
        <v>638</v>
      </c>
      <c r="C415" s="101" t="s">
        <v>28</v>
      </c>
      <c r="D415" s="51" t="s">
        <v>219</v>
      </c>
      <c r="E415" s="119" t="s">
        <v>76</v>
      </c>
      <c r="F415" s="120" t="s">
        <v>703</v>
      </c>
      <c r="G415" s="121">
        <v>8.8462</v>
      </c>
      <c r="H415" s="122">
        <v>8.8462</v>
      </c>
      <c r="I415" s="51"/>
      <c r="J415" s="117"/>
      <c r="K415" s="51"/>
      <c r="L415" s="127" t="s">
        <v>704</v>
      </c>
      <c r="M415" s="128">
        <v>4</v>
      </c>
      <c r="N415" s="129">
        <v>0.0016</v>
      </c>
      <c r="O415" s="130">
        <v>0.0067</v>
      </c>
      <c r="P415" s="101" t="s">
        <v>636</v>
      </c>
      <c r="Q415" s="101" t="s">
        <v>49</v>
      </c>
      <c r="R415" s="101" t="s">
        <v>701</v>
      </c>
      <c r="S415" s="50" t="s">
        <v>702</v>
      </c>
    </row>
    <row r="416" s="4" customFormat="1" ht="54" customHeight="1" spans="1:19">
      <c r="A416" s="116" t="s">
        <v>705</v>
      </c>
      <c r="B416" s="47" t="s">
        <v>706</v>
      </c>
      <c r="C416" s="47" t="s">
        <v>28</v>
      </c>
      <c r="D416" s="47" t="s">
        <v>707</v>
      </c>
      <c r="E416" s="47" t="s">
        <v>30</v>
      </c>
      <c r="F416" s="48" t="s">
        <v>708</v>
      </c>
      <c r="G416" s="47">
        <f>SUM(G417:G438)</f>
        <v>1008.849</v>
      </c>
      <c r="H416" s="49">
        <f t="shared" ref="H416:K416" si="39">SUM(H417:H438)</f>
        <v>0</v>
      </c>
      <c r="I416" s="47">
        <f t="shared" si="39"/>
        <v>155.194</v>
      </c>
      <c r="J416" s="47">
        <f t="shared" si="39"/>
        <v>853.655</v>
      </c>
      <c r="K416" s="47">
        <f t="shared" si="39"/>
        <v>0</v>
      </c>
      <c r="L416" s="131" t="s">
        <v>709</v>
      </c>
      <c r="M416" s="132">
        <f>SUM(M417:M438)</f>
        <v>214</v>
      </c>
      <c r="N416" s="47">
        <f>SUM(N417:N438)</f>
        <v>0.2848</v>
      </c>
      <c r="O416" s="133">
        <f>SUM(O417:O438)</f>
        <v>1.23173</v>
      </c>
      <c r="P416" s="116" t="s">
        <v>636</v>
      </c>
      <c r="Q416" s="116" t="s">
        <v>637</v>
      </c>
      <c r="R416" s="36"/>
      <c r="S416" s="116"/>
    </row>
    <row r="417" s="5" customFormat="1" ht="75" customHeight="1" spans="1:19">
      <c r="A417" s="101">
        <v>1</v>
      </c>
      <c r="B417" s="51" t="s">
        <v>710</v>
      </c>
      <c r="C417" s="51" t="s">
        <v>28</v>
      </c>
      <c r="D417" s="51" t="s">
        <v>707</v>
      </c>
      <c r="E417" s="51" t="s">
        <v>56</v>
      </c>
      <c r="F417" s="52" t="s">
        <v>711</v>
      </c>
      <c r="G417" s="51">
        <v>123.377</v>
      </c>
      <c r="H417" s="117"/>
      <c r="I417" s="51">
        <v>123.377</v>
      </c>
      <c r="J417" s="51"/>
      <c r="K417" s="51"/>
      <c r="L417" s="118" t="s">
        <v>712</v>
      </c>
      <c r="M417" s="107">
        <v>15</v>
      </c>
      <c r="N417" s="125">
        <v>0.0352</v>
      </c>
      <c r="O417" s="126">
        <v>0.153</v>
      </c>
      <c r="P417" s="101" t="s">
        <v>636</v>
      </c>
      <c r="Q417" s="101" t="s">
        <v>637</v>
      </c>
      <c r="R417" s="50" t="s">
        <v>713</v>
      </c>
      <c r="S417" s="89" t="s">
        <v>313</v>
      </c>
    </row>
    <row r="418" s="5" customFormat="1" ht="75" customHeight="1" spans="1:19">
      <c r="A418" s="101">
        <v>2</v>
      </c>
      <c r="B418" s="51" t="s">
        <v>710</v>
      </c>
      <c r="C418" s="51" t="s">
        <v>28</v>
      </c>
      <c r="D418" s="51" t="s">
        <v>707</v>
      </c>
      <c r="E418" s="51" t="s">
        <v>58</v>
      </c>
      <c r="F418" s="52" t="s">
        <v>714</v>
      </c>
      <c r="G418" s="51">
        <v>31.817</v>
      </c>
      <c r="H418" s="117"/>
      <c r="I418" s="51">
        <v>31.817</v>
      </c>
      <c r="J418" s="51"/>
      <c r="K418" s="51"/>
      <c r="L418" s="118" t="s">
        <v>715</v>
      </c>
      <c r="M418" s="107">
        <v>10</v>
      </c>
      <c r="N418" s="125">
        <v>0.0085</v>
      </c>
      <c r="O418" s="126">
        <v>0.0363</v>
      </c>
      <c r="P418" s="101" t="s">
        <v>636</v>
      </c>
      <c r="Q418" s="101" t="s">
        <v>637</v>
      </c>
      <c r="R418" s="50" t="s">
        <v>713</v>
      </c>
      <c r="S418" s="89" t="s">
        <v>313</v>
      </c>
    </row>
    <row r="419" s="5" customFormat="1" ht="63" customHeight="1" spans="1:19">
      <c r="A419" s="101">
        <v>3</v>
      </c>
      <c r="B419" s="51" t="s">
        <v>710</v>
      </c>
      <c r="C419" s="101" t="s">
        <v>28</v>
      </c>
      <c r="D419" s="51" t="s">
        <v>707</v>
      </c>
      <c r="E419" s="101" t="s">
        <v>54</v>
      </c>
      <c r="F419" s="102" t="s">
        <v>716</v>
      </c>
      <c r="G419" s="51">
        <v>33.296</v>
      </c>
      <c r="H419" s="117"/>
      <c r="I419" s="51"/>
      <c r="J419" s="50">
        <v>33.296</v>
      </c>
      <c r="K419" s="117"/>
      <c r="L419" s="118" t="s">
        <v>717</v>
      </c>
      <c r="M419" s="101">
        <v>10</v>
      </c>
      <c r="N419" s="51">
        <v>0.0094</v>
      </c>
      <c r="O419" s="51">
        <v>0.0423</v>
      </c>
      <c r="P419" s="101" t="s">
        <v>636</v>
      </c>
      <c r="Q419" s="101" t="s">
        <v>49</v>
      </c>
      <c r="R419" s="50" t="s">
        <v>713</v>
      </c>
      <c r="S419" s="101" t="s">
        <v>718</v>
      </c>
    </row>
    <row r="420" s="5" customFormat="1" ht="72" customHeight="1" spans="1:19">
      <c r="A420" s="101">
        <v>4</v>
      </c>
      <c r="B420" s="51" t="s">
        <v>710</v>
      </c>
      <c r="C420" s="101" t="s">
        <v>28</v>
      </c>
      <c r="D420" s="51" t="s">
        <v>707</v>
      </c>
      <c r="E420" s="101" t="s">
        <v>56</v>
      </c>
      <c r="F420" s="102" t="s">
        <v>719</v>
      </c>
      <c r="G420" s="51">
        <v>12.206</v>
      </c>
      <c r="H420" s="117"/>
      <c r="I420" s="51"/>
      <c r="J420" s="50">
        <v>12.206</v>
      </c>
      <c r="K420" s="117"/>
      <c r="L420" s="118" t="s">
        <v>720</v>
      </c>
      <c r="M420" s="101">
        <v>6</v>
      </c>
      <c r="N420" s="51">
        <v>0.0046</v>
      </c>
      <c r="O420" s="69">
        <v>0.0217</v>
      </c>
      <c r="P420" s="101" t="s">
        <v>636</v>
      </c>
      <c r="Q420" s="101" t="s">
        <v>38</v>
      </c>
      <c r="R420" s="50" t="s">
        <v>713</v>
      </c>
      <c r="S420" s="101" t="s">
        <v>718</v>
      </c>
    </row>
    <row r="421" s="5" customFormat="1" ht="65.1" customHeight="1" spans="1:19">
      <c r="A421" s="101">
        <v>5</v>
      </c>
      <c r="B421" s="51" t="s">
        <v>710</v>
      </c>
      <c r="C421" s="101" t="s">
        <v>28</v>
      </c>
      <c r="D421" s="51" t="s">
        <v>707</v>
      </c>
      <c r="E421" s="101" t="s">
        <v>62</v>
      </c>
      <c r="F421" s="102" t="s">
        <v>721</v>
      </c>
      <c r="G421" s="51">
        <v>7.674</v>
      </c>
      <c r="H421" s="117"/>
      <c r="I421" s="51"/>
      <c r="J421" s="50">
        <v>7.674</v>
      </c>
      <c r="K421" s="117"/>
      <c r="L421" s="118" t="s">
        <v>722</v>
      </c>
      <c r="M421" s="101">
        <v>5</v>
      </c>
      <c r="N421" s="51">
        <v>0.0021</v>
      </c>
      <c r="O421" s="69">
        <v>0.009</v>
      </c>
      <c r="P421" s="101" t="s">
        <v>636</v>
      </c>
      <c r="Q421" s="101" t="s">
        <v>38</v>
      </c>
      <c r="R421" s="50" t="s">
        <v>713</v>
      </c>
      <c r="S421" s="101" t="s">
        <v>718</v>
      </c>
    </row>
    <row r="422" s="5" customFormat="1" ht="65.1" customHeight="1" spans="1:19">
      <c r="A422" s="101">
        <v>6</v>
      </c>
      <c r="B422" s="51" t="s">
        <v>710</v>
      </c>
      <c r="C422" s="101" t="s">
        <v>28</v>
      </c>
      <c r="D422" s="51" t="s">
        <v>707</v>
      </c>
      <c r="E422" s="101" t="s">
        <v>52</v>
      </c>
      <c r="F422" s="102" t="s">
        <v>723</v>
      </c>
      <c r="G422" s="51">
        <v>61.605</v>
      </c>
      <c r="H422" s="117"/>
      <c r="I422" s="51"/>
      <c r="J422" s="50">
        <v>61.605</v>
      </c>
      <c r="K422" s="117"/>
      <c r="L422" s="118" t="s">
        <v>724</v>
      </c>
      <c r="M422" s="107">
        <v>9</v>
      </c>
      <c r="N422" s="125">
        <v>0.0201</v>
      </c>
      <c r="O422" s="126">
        <v>0.0821</v>
      </c>
      <c r="P422" s="101" t="s">
        <v>636</v>
      </c>
      <c r="Q422" s="101" t="s">
        <v>49</v>
      </c>
      <c r="R422" s="50" t="s">
        <v>713</v>
      </c>
      <c r="S422" s="101" t="s">
        <v>718</v>
      </c>
    </row>
    <row r="423" s="5" customFormat="1" ht="65.1" customHeight="1" spans="1:19">
      <c r="A423" s="101">
        <v>7</v>
      </c>
      <c r="B423" s="51" t="s">
        <v>710</v>
      </c>
      <c r="C423" s="101" t="s">
        <v>28</v>
      </c>
      <c r="D423" s="51" t="s">
        <v>707</v>
      </c>
      <c r="E423" s="101" t="s">
        <v>43</v>
      </c>
      <c r="F423" s="102" t="s">
        <v>725</v>
      </c>
      <c r="G423" s="51">
        <v>41.353</v>
      </c>
      <c r="H423" s="117"/>
      <c r="I423" s="51"/>
      <c r="J423" s="50">
        <v>41.353</v>
      </c>
      <c r="K423" s="117"/>
      <c r="L423" s="118" t="s">
        <v>726</v>
      </c>
      <c r="M423" s="101">
        <v>14</v>
      </c>
      <c r="N423" s="51">
        <v>0.0116</v>
      </c>
      <c r="O423" s="69">
        <v>0.0531</v>
      </c>
      <c r="P423" s="101" t="s">
        <v>636</v>
      </c>
      <c r="Q423" s="101" t="s">
        <v>38</v>
      </c>
      <c r="R423" s="50" t="s">
        <v>713</v>
      </c>
      <c r="S423" s="101" t="s">
        <v>718</v>
      </c>
    </row>
    <row r="424" s="5" customFormat="1" ht="65.1" customHeight="1" spans="1:19">
      <c r="A424" s="101">
        <v>8</v>
      </c>
      <c r="B424" s="51" t="s">
        <v>710</v>
      </c>
      <c r="C424" s="101" t="s">
        <v>28</v>
      </c>
      <c r="D424" s="51" t="s">
        <v>707</v>
      </c>
      <c r="E424" s="101" t="s">
        <v>60</v>
      </c>
      <c r="F424" s="102" t="s">
        <v>727</v>
      </c>
      <c r="G424" s="51">
        <v>7.059</v>
      </c>
      <c r="H424" s="117"/>
      <c r="I424" s="51"/>
      <c r="J424" s="50">
        <v>7.059</v>
      </c>
      <c r="K424" s="117"/>
      <c r="L424" s="118" t="s">
        <v>722</v>
      </c>
      <c r="M424" s="101">
        <v>10</v>
      </c>
      <c r="N424" s="51">
        <v>0.0021</v>
      </c>
      <c r="O424" s="69">
        <v>0.0093</v>
      </c>
      <c r="P424" s="101" t="s">
        <v>636</v>
      </c>
      <c r="Q424" s="101" t="s">
        <v>38</v>
      </c>
      <c r="R424" s="50" t="s">
        <v>713</v>
      </c>
      <c r="S424" s="101" t="s">
        <v>718</v>
      </c>
    </row>
    <row r="425" s="5" customFormat="1" ht="65.1" customHeight="1" spans="1:19">
      <c r="A425" s="101">
        <v>9</v>
      </c>
      <c r="B425" s="51" t="s">
        <v>710</v>
      </c>
      <c r="C425" s="101" t="s">
        <v>28</v>
      </c>
      <c r="D425" s="51" t="s">
        <v>707</v>
      </c>
      <c r="E425" s="101" t="s">
        <v>45</v>
      </c>
      <c r="F425" s="102" t="s">
        <v>728</v>
      </c>
      <c r="G425" s="51">
        <v>50.422</v>
      </c>
      <c r="H425" s="117"/>
      <c r="I425" s="51"/>
      <c r="J425" s="50">
        <v>50.422</v>
      </c>
      <c r="K425" s="117"/>
      <c r="L425" s="118" t="s">
        <v>729</v>
      </c>
      <c r="M425" s="101">
        <v>10</v>
      </c>
      <c r="N425" s="51">
        <v>0.014</v>
      </c>
      <c r="O425" s="69">
        <v>0.0642</v>
      </c>
      <c r="P425" s="101" t="s">
        <v>636</v>
      </c>
      <c r="Q425" s="101" t="s">
        <v>38</v>
      </c>
      <c r="R425" s="50" t="s">
        <v>713</v>
      </c>
      <c r="S425" s="101" t="s">
        <v>718</v>
      </c>
    </row>
    <row r="426" s="5" customFormat="1" ht="59.1" customHeight="1" spans="1:19">
      <c r="A426" s="101">
        <v>10</v>
      </c>
      <c r="B426" s="51" t="s">
        <v>710</v>
      </c>
      <c r="C426" s="101" t="s">
        <v>28</v>
      </c>
      <c r="D426" s="51" t="s">
        <v>707</v>
      </c>
      <c r="E426" s="101" t="s">
        <v>70</v>
      </c>
      <c r="F426" s="102" t="s">
        <v>730</v>
      </c>
      <c r="G426" s="51">
        <v>5.362</v>
      </c>
      <c r="H426" s="117"/>
      <c r="I426" s="51"/>
      <c r="J426" s="50">
        <v>5.362</v>
      </c>
      <c r="K426" s="117"/>
      <c r="L426" s="118" t="s">
        <v>683</v>
      </c>
      <c r="M426" s="101">
        <v>6</v>
      </c>
      <c r="N426" s="51">
        <v>0.0014</v>
      </c>
      <c r="O426" s="69">
        <v>0.0071</v>
      </c>
      <c r="P426" s="101" t="s">
        <v>636</v>
      </c>
      <c r="Q426" s="101" t="s">
        <v>38</v>
      </c>
      <c r="R426" s="50" t="s">
        <v>713</v>
      </c>
      <c r="S426" s="101" t="s">
        <v>718</v>
      </c>
    </row>
    <row r="427" s="5" customFormat="1" ht="59.1" customHeight="1" spans="1:19">
      <c r="A427" s="101">
        <v>11</v>
      </c>
      <c r="B427" s="51" t="s">
        <v>710</v>
      </c>
      <c r="C427" s="101" t="s">
        <v>28</v>
      </c>
      <c r="D427" s="51" t="s">
        <v>707</v>
      </c>
      <c r="E427" s="101" t="s">
        <v>47</v>
      </c>
      <c r="F427" s="102" t="s">
        <v>731</v>
      </c>
      <c r="G427" s="51">
        <v>48.214</v>
      </c>
      <c r="H427" s="117"/>
      <c r="I427" s="51"/>
      <c r="J427" s="50">
        <v>48.214</v>
      </c>
      <c r="K427" s="117"/>
      <c r="L427" s="118" t="s">
        <v>732</v>
      </c>
      <c r="M427" s="101">
        <v>10</v>
      </c>
      <c r="N427" s="51">
        <v>0.016</v>
      </c>
      <c r="O427" s="69">
        <v>0.0692</v>
      </c>
      <c r="P427" s="101" t="s">
        <v>636</v>
      </c>
      <c r="Q427" s="101" t="s">
        <v>49</v>
      </c>
      <c r="R427" s="50" t="s">
        <v>713</v>
      </c>
      <c r="S427" s="101" t="s">
        <v>718</v>
      </c>
    </row>
    <row r="428" s="5" customFormat="1" ht="56.1" customHeight="1" spans="1:19">
      <c r="A428" s="101">
        <v>12</v>
      </c>
      <c r="B428" s="51" t="s">
        <v>710</v>
      </c>
      <c r="C428" s="101" t="s">
        <v>28</v>
      </c>
      <c r="D428" s="51" t="s">
        <v>707</v>
      </c>
      <c r="E428" s="101" t="s">
        <v>64</v>
      </c>
      <c r="F428" s="102" t="s">
        <v>733</v>
      </c>
      <c r="G428" s="51">
        <v>37.808</v>
      </c>
      <c r="H428" s="117"/>
      <c r="I428" s="51"/>
      <c r="J428" s="50">
        <v>37.808</v>
      </c>
      <c r="K428" s="117"/>
      <c r="L428" s="118" t="s">
        <v>734</v>
      </c>
      <c r="M428" s="101">
        <v>8</v>
      </c>
      <c r="N428" s="51">
        <v>0.01</v>
      </c>
      <c r="O428" s="69">
        <v>0.0413</v>
      </c>
      <c r="P428" s="101" t="s">
        <v>636</v>
      </c>
      <c r="Q428" s="101" t="s">
        <v>49</v>
      </c>
      <c r="R428" s="50" t="s">
        <v>713</v>
      </c>
      <c r="S428" s="101" t="s">
        <v>718</v>
      </c>
    </row>
    <row r="429" s="5" customFormat="1" ht="56.1" customHeight="1" spans="1:19">
      <c r="A429" s="101">
        <v>13</v>
      </c>
      <c r="B429" s="51" t="s">
        <v>710</v>
      </c>
      <c r="C429" s="101" t="s">
        <v>28</v>
      </c>
      <c r="D429" s="51" t="s">
        <v>707</v>
      </c>
      <c r="E429" s="101" t="s">
        <v>58</v>
      </c>
      <c r="F429" s="102" t="s">
        <v>735</v>
      </c>
      <c r="G429" s="51">
        <v>18.345</v>
      </c>
      <c r="H429" s="117"/>
      <c r="I429" s="51"/>
      <c r="J429" s="50">
        <v>18.345</v>
      </c>
      <c r="K429" s="117"/>
      <c r="L429" s="118" t="s">
        <v>736</v>
      </c>
      <c r="M429" s="101">
        <v>9</v>
      </c>
      <c r="N429" s="51">
        <v>0.0054</v>
      </c>
      <c r="O429" s="69">
        <v>0.0262</v>
      </c>
      <c r="P429" s="101" t="s">
        <v>636</v>
      </c>
      <c r="Q429" s="101" t="s">
        <v>38</v>
      </c>
      <c r="R429" s="50" t="s">
        <v>713</v>
      </c>
      <c r="S429" s="101" t="s">
        <v>718</v>
      </c>
    </row>
    <row r="430" s="5" customFormat="1" ht="56.1" customHeight="1" spans="1:19">
      <c r="A430" s="101">
        <v>14</v>
      </c>
      <c r="B430" s="51" t="s">
        <v>710</v>
      </c>
      <c r="C430" s="101" t="s">
        <v>28</v>
      </c>
      <c r="D430" s="51" t="s">
        <v>707</v>
      </c>
      <c r="E430" s="101" t="s">
        <v>36</v>
      </c>
      <c r="F430" s="102" t="s">
        <v>737</v>
      </c>
      <c r="G430" s="51">
        <v>41.708</v>
      </c>
      <c r="H430" s="117"/>
      <c r="I430" s="51"/>
      <c r="J430" s="50">
        <v>41.708</v>
      </c>
      <c r="K430" s="117"/>
      <c r="L430" s="118" t="s">
        <v>738</v>
      </c>
      <c r="M430" s="101">
        <v>16</v>
      </c>
      <c r="N430" s="51">
        <v>0.0115</v>
      </c>
      <c r="O430" s="69">
        <v>0.1212</v>
      </c>
      <c r="P430" s="101" t="s">
        <v>636</v>
      </c>
      <c r="Q430" s="101" t="s">
        <v>38</v>
      </c>
      <c r="R430" s="50" t="s">
        <v>713</v>
      </c>
      <c r="S430" s="101" t="s">
        <v>718</v>
      </c>
    </row>
    <row r="431" s="5" customFormat="1" ht="56.1" customHeight="1" spans="1:19">
      <c r="A431" s="101">
        <v>15</v>
      </c>
      <c r="B431" s="51" t="s">
        <v>710</v>
      </c>
      <c r="C431" s="101" t="s">
        <v>28</v>
      </c>
      <c r="D431" s="51" t="s">
        <v>707</v>
      </c>
      <c r="E431" s="101" t="s">
        <v>74</v>
      </c>
      <c r="F431" s="102" t="s">
        <v>739</v>
      </c>
      <c r="G431" s="51">
        <v>41.406</v>
      </c>
      <c r="H431" s="117"/>
      <c r="I431" s="51"/>
      <c r="J431" s="50">
        <v>41.406</v>
      </c>
      <c r="K431" s="117"/>
      <c r="L431" s="118" t="s">
        <v>740</v>
      </c>
      <c r="M431" s="101">
        <v>5</v>
      </c>
      <c r="N431" s="51">
        <v>0.0109</v>
      </c>
      <c r="O431" s="69">
        <v>0.051</v>
      </c>
      <c r="P431" s="101" t="s">
        <v>636</v>
      </c>
      <c r="Q431" s="101" t="s">
        <v>49</v>
      </c>
      <c r="R431" s="50" t="s">
        <v>713</v>
      </c>
      <c r="S431" s="101" t="s">
        <v>718</v>
      </c>
    </row>
    <row r="432" s="5" customFormat="1" ht="56.1" customHeight="1" spans="1:19">
      <c r="A432" s="101">
        <v>16</v>
      </c>
      <c r="B432" s="51" t="s">
        <v>710</v>
      </c>
      <c r="C432" s="101" t="s">
        <v>28</v>
      </c>
      <c r="D432" s="51" t="s">
        <v>707</v>
      </c>
      <c r="E432" s="101" t="s">
        <v>66</v>
      </c>
      <c r="F432" s="102" t="s">
        <v>741</v>
      </c>
      <c r="G432" s="51">
        <v>86.723</v>
      </c>
      <c r="H432" s="117"/>
      <c r="I432" s="51"/>
      <c r="J432" s="50">
        <v>86.723</v>
      </c>
      <c r="K432" s="117"/>
      <c r="L432" s="118" t="s">
        <v>742</v>
      </c>
      <c r="M432" s="101">
        <v>8</v>
      </c>
      <c r="N432" s="99">
        <v>0.0238</v>
      </c>
      <c r="O432" s="51">
        <v>0.1107</v>
      </c>
      <c r="P432" s="101" t="s">
        <v>636</v>
      </c>
      <c r="Q432" s="101" t="s">
        <v>49</v>
      </c>
      <c r="R432" s="50" t="s">
        <v>713</v>
      </c>
      <c r="S432" s="101" t="s">
        <v>718</v>
      </c>
    </row>
    <row r="433" s="5" customFormat="1" ht="56.1" customHeight="1" spans="1:19">
      <c r="A433" s="101">
        <v>17</v>
      </c>
      <c r="B433" s="51" t="s">
        <v>710</v>
      </c>
      <c r="C433" s="101" t="s">
        <v>28</v>
      </c>
      <c r="D433" s="51" t="s">
        <v>707</v>
      </c>
      <c r="E433" s="101" t="s">
        <v>78</v>
      </c>
      <c r="F433" s="102" t="s">
        <v>743</v>
      </c>
      <c r="G433" s="51">
        <v>21.848</v>
      </c>
      <c r="H433" s="117"/>
      <c r="I433" s="51"/>
      <c r="J433" s="50">
        <v>21.848</v>
      </c>
      <c r="K433" s="117"/>
      <c r="L433" s="118" t="s">
        <v>744</v>
      </c>
      <c r="M433" s="101">
        <v>12</v>
      </c>
      <c r="N433" s="51">
        <v>0.0067</v>
      </c>
      <c r="O433" s="69">
        <v>0.0334</v>
      </c>
      <c r="P433" s="101" t="s">
        <v>636</v>
      </c>
      <c r="Q433" s="101" t="s">
        <v>38</v>
      </c>
      <c r="R433" s="50" t="s">
        <v>713</v>
      </c>
      <c r="S433" s="101" t="s">
        <v>718</v>
      </c>
    </row>
    <row r="434" s="5" customFormat="1" ht="56.1" customHeight="1" spans="1:19">
      <c r="A434" s="101">
        <v>18</v>
      </c>
      <c r="B434" s="51" t="s">
        <v>710</v>
      </c>
      <c r="C434" s="101" t="s">
        <v>28</v>
      </c>
      <c r="D434" s="51" t="s">
        <v>707</v>
      </c>
      <c r="E434" s="101" t="s">
        <v>68</v>
      </c>
      <c r="F434" s="102" t="s">
        <v>745</v>
      </c>
      <c r="G434" s="51">
        <v>3.327</v>
      </c>
      <c r="H434" s="117"/>
      <c r="I434" s="51"/>
      <c r="J434" s="50">
        <v>3.327</v>
      </c>
      <c r="K434" s="117"/>
      <c r="L434" s="118" t="s">
        <v>746</v>
      </c>
      <c r="M434" s="101">
        <v>5</v>
      </c>
      <c r="N434" s="51">
        <v>0.001</v>
      </c>
      <c r="O434" s="69">
        <v>0.0052</v>
      </c>
      <c r="P434" s="101" t="s">
        <v>636</v>
      </c>
      <c r="Q434" s="101" t="s">
        <v>49</v>
      </c>
      <c r="R434" s="50" t="s">
        <v>713</v>
      </c>
      <c r="S434" s="101" t="s">
        <v>718</v>
      </c>
    </row>
    <row r="435" s="5" customFormat="1" ht="56.1" customHeight="1" spans="1:19">
      <c r="A435" s="101">
        <v>19</v>
      </c>
      <c r="B435" s="51" t="s">
        <v>710</v>
      </c>
      <c r="C435" s="101" t="s">
        <v>28</v>
      </c>
      <c r="D435" s="51" t="s">
        <v>707</v>
      </c>
      <c r="E435" s="101" t="s">
        <v>72</v>
      </c>
      <c r="F435" s="102" t="s">
        <v>747</v>
      </c>
      <c r="G435" s="51">
        <v>118.216</v>
      </c>
      <c r="H435" s="117"/>
      <c r="I435" s="51"/>
      <c r="J435" s="50">
        <v>118.216</v>
      </c>
      <c r="K435" s="117"/>
      <c r="L435" s="118" t="s">
        <v>748</v>
      </c>
      <c r="M435" s="101">
        <v>16</v>
      </c>
      <c r="N435" s="51">
        <v>0.0326</v>
      </c>
      <c r="O435" s="69">
        <v>0.01513</v>
      </c>
      <c r="P435" s="101" t="s">
        <v>636</v>
      </c>
      <c r="Q435" s="101" t="s">
        <v>49</v>
      </c>
      <c r="R435" s="50" t="s">
        <v>713</v>
      </c>
      <c r="S435" s="101" t="s">
        <v>718</v>
      </c>
    </row>
    <row r="436" s="1" customFormat="1" ht="84.95" customHeight="1" spans="1:19">
      <c r="A436" s="101">
        <v>20</v>
      </c>
      <c r="B436" s="51" t="s">
        <v>710</v>
      </c>
      <c r="C436" s="101" t="s">
        <v>28</v>
      </c>
      <c r="D436" s="51" t="s">
        <v>707</v>
      </c>
      <c r="E436" s="101" t="s">
        <v>41</v>
      </c>
      <c r="F436" s="102" t="s">
        <v>749</v>
      </c>
      <c r="G436" s="51">
        <v>29.751</v>
      </c>
      <c r="H436" s="117"/>
      <c r="I436" s="51"/>
      <c r="J436" s="50">
        <v>29.751</v>
      </c>
      <c r="K436" s="117"/>
      <c r="L436" s="118" t="s">
        <v>750</v>
      </c>
      <c r="M436" s="107">
        <v>9</v>
      </c>
      <c r="N436" s="125">
        <v>0.0078</v>
      </c>
      <c r="O436" s="125">
        <v>0.0378</v>
      </c>
      <c r="P436" s="101" t="s">
        <v>636</v>
      </c>
      <c r="Q436" s="101" t="s">
        <v>38</v>
      </c>
      <c r="R436" s="50" t="s">
        <v>713</v>
      </c>
      <c r="S436" s="101" t="s">
        <v>718</v>
      </c>
    </row>
    <row r="437" s="5" customFormat="1" ht="56.1" customHeight="1" spans="1:19">
      <c r="A437" s="101">
        <v>21</v>
      </c>
      <c r="B437" s="51" t="s">
        <v>710</v>
      </c>
      <c r="C437" s="101" t="s">
        <v>28</v>
      </c>
      <c r="D437" s="51" t="s">
        <v>707</v>
      </c>
      <c r="E437" s="101" t="s">
        <v>50</v>
      </c>
      <c r="F437" s="102" t="s">
        <v>751</v>
      </c>
      <c r="G437" s="51">
        <v>133.505</v>
      </c>
      <c r="H437" s="117"/>
      <c r="I437" s="51"/>
      <c r="J437" s="50">
        <v>133.505</v>
      </c>
      <c r="K437" s="117"/>
      <c r="L437" s="118" t="s">
        <v>752</v>
      </c>
      <c r="M437" s="101">
        <v>12</v>
      </c>
      <c r="N437" s="51">
        <v>0.0355</v>
      </c>
      <c r="O437" s="69">
        <v>0.172</v>
      </c>
      <c r="P437" s="101" t="s">
        <v>636</v>
      </c>
      <c r="Q437" s="101" t="s">
        <v>49</v>
      </c>
      <c r="R437" s="50" t="s">
        <v>713</v>
      </c>
      <c r="S437" s="101" t="s">
        <v>718</v>
      </c>
    </row>
    <row r="438" s="5" customFormat="1" ht="56.1" customHeight="1" spans="1:19">
      <c r="A438" s="101">
        <v>22</v>
      </c>
      <c r="B438" s="51" t="s">
        <v>710</v>
      </c>
      <c r="C438" s="101" t="s">
        <v>28</v>
      </c>
      <c r="D438" s="51" t="s">
        <v>707</v>
      </c>
      <c r="E438" s="101" t="s">
        <v>76</v>
      </c>
      <c r="F438" s="102" t="s">
        <v>753</v>
      </c>
      <c r="G438" s="51">
        <v>53.827</v>
      </c>
      <c r="H438" s="117"/>
      <c r="I438" s="51"/>
      <c r="J438" s="50">
        <v>53.827</v>
      </c>
      <c r="K438" s="117"/>
      <c r="L438" s="118" t="s">
        <v>754</v>
      </c>
      <c r="M438" s="101">
        <v>9</v>
      </c>
      <c r="N438" s="51">
        <v>0.0146</v>
      </c>
      <c r="O438" s="69">
        <v>0.0705</v>
      </c>
      <c r="P438" s="101" t="s">
        <v>636</v>
      </c>
      <c r="Q438" s="101" t="s">
        <v>49</v>
      </c>
      <c r="R438" s="50" t="s">
        <v>713</v>
      </c>
      <c r="S438" s="101" t="s">
        <v>718</v>
      </c>
    </row>
    <row r="439" s="7" customFormat="1" ht="58" customHeight="1" spans="1:19">
      <c r="A439" s="36" t="s">
        <v>755</v>
      </c>
      <c r="B439" s="36" t="s">
        <v>756</v>
      </c>
      <c r="C439" s="44"/>
      <c r="D439" s="36"/>
      <c r="E439" s="36"/>
      <c r="F439" s="37"/>
      <c r="G439" s="36">
        <f>SUM(G440:G443)</f>
        <v>1100</v>
      </c>
      <c r="H439" s="30">
        <f t="shared" ref="H439:K439" si="40">SUM(H440:H443)</f>
        <v>1100</v>
      </c>
      <c r="I439" s="36">
        <f t="shared" si="40"/>
        <v>0</v>
      </c>
      <c r="J439" s="36">
        <f t="shared" si="40"/>
        <v>0</v>
      </c>
      <c r="K439" s="36">
        <f t="shared" si="40"/>
        <v>0</v>
      </c>
      <c r="L439" s="57"/>
      <c r="M439" s="36"/>
      <c r="N439" s="36"/>
      <c r="O439" s="36"/>
      <c r="P439" s="36"/>
      <c r="Q439" s="36"/>
      <c r="R439" s="134"/>
      <c r="S439" s="135"/>
    </row>
    <row r="440" s="6" customFormat="1" ht="56.1" customHeight="1" spans="1:19">
      <c r="A440" s="50">
        <v>1</v>
      </c>
      <c r="B440" s="50" t="s">
        <v>757</v>
      </c>
      <c r="C440" s="51" t="s">
        <v>28</v>
      </c>
      <c r="D440" s="51" t="s">
        <v>707</v>
      </c>
      <c r="E440" s="101" t="s">
        <v>758</v>
      </c>
      <c r="F440" s="102" t="s">
        <v>759</v>
      </c>
      <c r="G440" s="101">
        <v>345.96</v>
      </c>
      <c r="H440" s="101">
        <v>345.96</v>
      </c>
      <c r="I440" s="101"/>
      <c r="J440" s="101"/>
      <c r="K440" s="101"/>
      <c r="L440" s="102" t="s">
        <v>760</v>
      </c>
      <c r="M440" s="51">
        <v>1</v>
      </c>
      <c r="N440" s="51">
        <v>0.012</v>
      </c>
      <c r="O440" s="51">
        <v>0.0523</v>
      </c>
      <c r="P440" s="101" t="s">
        <v>761</v>
      </c>
      <c r="Q440" s="101" t="s">
        <v>34</v>
      </c>
      <c r="R440" s="50" t="s">
        <v>762</v>
      </c>
      <c r="S440" s="101" t="s">
        <v>763</v>
      </c>
    </row>
    <row r="441" s="6" customFormat="1" ht="67" customHeight="1" spans="1:19">
      <c r="A441" s="50">
        <v>2</v>
      </c>
      <c r="B441" s="50" t="s">
        <v>764</v>
      </c>
      <c r="C441" s="50" t="s">
        <v>28</v>
      </c>
      <c r="D441" s="53" t="s">
        <v>765</v>
      </c>
      <c r="E441" s="101" t="s">
        <v>766</v>
      </c>
      <c r="F441" s="102" t="s">
        <v>767</v>
      </c>
      <c r="G441" s="50">
        <v>200</v>
      </c>
      <c r="H441" s="50">
        <v>200</v>
      </c>
      <c r="I441" s="50"/>
      <c r="J441" s="50"/>
      <c r="K441" s="50"/>
      <c r="L441" s="79" t="s">
        <v>768</v>
      </c>
      <c r="M441" s="50">
        <v>1</v>
      </c>
      <c r="N441" s="50">
        <v>0.012</v>
      </c>
      <c r="O441" s="50">
        <v>0.0518</v>
      </c>
      <c r="P441" s="101" t="s">
        <v>761</v>
      </c>
      <c r="Q441" s="101" t="s">
        <v>49</v>
      </c>
      <c r="R441" s="50" t="s">
        <v>762</v>
      </c>
      <c r="S441" s="101" t="s">
        <v>763</v>
      </c>
    </row>
    <row r="442" s="6" customFormat="1" ht="61" customHeight="1" spans="1:19">
      <c r="A442" s="50">
        <v>3</v>
      </c>
      <c r="B442" s="51" t="s">
        <v>769</v>
      </c>
      <c r="C442" s="50" t="s">
        <v>28</v>
      </c>
      <c r="D442" s="53" t="s">
        <v>765</v>
      </c>
      <c r="E442" s="101" t="s">
        <v>770</v>
      </c>
      <c r="F442" s="102" t="s">
        <v>771</v>
      </c>
      <c r="G442" s="50">
        <v>160</v>
      </c>
      <c r="H442" s="50">
        <v>160</v>
      </c>
      <c r="I442" s="50"/>
      <c r="J442" s="50"/>
      <c r="K442" s="50"/>
      <c r="L442" s="79" t="s">
        <v>772</v>
      </c>
      <c r="M442" s="50">
        <v>1</v>
      </c>
      <c r="N442" s="50">
        <v>0.0167</v>
      </c>
      <c r="O442" s="50">
        <v>0.08</v>
      </c>
      <c r="P442" s="101" t="s">
        <v>761</v>
      </c>
      <c r="Q442" s="101" t="s">
        <v>34</v>
      </c>
      <c r="R442" s="50" t="s">
        <v>762</v>
      </c>
      <c r="S442" s="101" t="s">
        <v>763</v>
      </c>
    </row>
    <row r="443" s="6" customFormat="1" ht="64" customHeight="1" spans="1:19">
      <c r="A443" s="50">
        <v>4</v>
      </c>
      <c r="B443" s="51" t="s">
        <v>769</v>
      </c>
      <c r="C443" s="50" t="s">
        <v>28</v>
      </c>
      <c r="D443" s="53" t="s">
        <v>773</v>
      </c>
      <c r="E443" s="101" t="s">
        <v>774</v>
      </c>
      <c r="F443" s="102" t="s">
        <v>775</v>
      </c>
      <c r="G443" s="50">
        <v>394.04</v>
      </c>
      <c r="H443" s="50">
        <v>394.04</v>
      </c>
      <c r="I443" s="50"/>
      <c r="J443" s="50"/>
      <c r="K443" s="50"/>
      <c r="L443" s="79" t="s">
        <v>772</v>
      </c>
      <c r="M443" s="50">
        <v>197</v>
      </c>
      <c r="N443" s="50">
        <v>0.097</v>
      </c>
      <c r="O443" s="50">
        <v>0.4452</v>
      </c>
      <c r="P443" s="101" t="s">
        <v>761</v>
      </c>
      <c r="Q443" s="101" t="s">
        <v>34</v>
      </c>
      <c r="R443" s="50" t="s">
        <v>762</v>
      </c>
      <c r="S443" s="101" t="s">
        <v>763</v>
      </c>
    </row>
    <row r="444" s="4" customFormat="1" ht="52" customHeight="1" spans="1:19">
      <c r="A444" s="47" t="s">
        <v>776</v>
      </c>
      <c r="B444" s="47" t="s">
        <v>777</v>
      </c>
      <c r="C444" s="47" t="s">
        <v>28</v>
      </c>
      <c r="D444" s="97" t="s">
        <v>773</v>
      </c>
      <c r="E444" s="47" t="s">
        <v>778</v>
      </c>
      <c r="F444" s="48" t="s">
        <v>779</v>
      </c>
      <c r="G444" s="47">
        <f t="shared" ref="G444:L444" si="41">SUM(G445:G509)</f>
        <v>19124</v>
      </c>
      <c r="H444" s="49">
        <f t="shared" si="41"/>
        <v>15174</v>
      </c>
      <c r="I444" s="47">
        <f t="shared" si="41"/>
        <v>500</v>
      </c>
      <c r="J444" s="47">
        <f t="shared" si="41"/>
        <v>1100</v>
      </c>
      <c r="K444" s="47">
        <f t="shared" si="41"/>
        <v>2350</v>
      </c>
      <c r="L444" s="47">
        <f t="shared" si="41"/>
        <v>0</v>
      </c>
      <c r="M444" s="47"/>
      <c r="N444" s="47"/>
      <c r="O444" s="47"/>
      <c r="P444" s="47" t="s">
        <v>33</v>
      </c>
      <c r="Q444" s="68" t="s">
        <v>38</v>
      </c>
      <c r="R444" s="68"/>
      <c r="S444" s="36"/>
    </row>
    <row r="445" s="5" customFormat="1" ht="107.1" customHeight="1" spans="1:19">
      <c r="A445" s="46">
        <v>1</v>
      </c>
      <c r="B445" s="53" t="s">
        <v>764</v>
      </c>
      <c r="C445" s="46" t="s">
        <v>28</v>
      </c>
      <c r="D445" s="53" t="s">
        <v>765</v>
      </c>
      <c r="E445" s="123" t="s">
        <v>43</v>
      </c>
      <c r="F445" s="124" t="s">
        <v>780</v>
      </c>
      <c r="G445" s="46">
        <v>50</v>
      </c>
      <c r="H445" s="53">
        <v>50</v>
      </c>
      <c r="I445" s="46"/>
      <c r="J445" s="46"/>
      <c r="K445" s="53"/>
      <c r="L445" s="92" t="s">
        <v>781</v>
      </c>
      <c r="M445" s="46">
        <v>1</v>
      </c>
      <c r="N445" s="46">
        <v>0.0197</v>
      </c>
      <c r="O445" s="46">
        <v>0.0868</v>
      </c>
      <c r="P445" s="46" t="s">
        <v>782</v>
      </c>
      <c r="Q445" s="123" t="s">
        <v>38</v>
      </c>
      <c r="R445" s="50" t="s">
        <v>783</v>
      </c>
      <c r="S445" s="46" t="s">
        <v>784</v>
      </c>
    </row>
    <row r="446" s="5" customFormat="1" ht="107.1" customHeight="1" spans="1:19">
      <c r="A446" s="46">
        <v>2</v>
      </c>
      <c r="B446" s="53" t="s">
        <v>764</v>
      </c>
      <c r="C446" s="46" t="s">
        <v>28</v>
      </c>
      <c r="D446" s="53" t="s">
        <v>765</v>
      </c>
      <c r="E446" s="123" t="s">
        <v>43</v>
      </c>
      <c r="F446" s="124" t="s">
        <v>785</v>
      </c>
      <c r="G446" s="46">
        <v>50</v>
      </c>
      <c r="H446" s="53">
        <v>50</v>
      </c>
      <c r="I446" s="46"/>
      <c r="J446" s="46"/>
      <c r="K446" s="53"/>
      <c r="L446" s="92" t="s">
        <v>781</v>
      </c>
      <c r="M446" s="46">
        <v>1</v>
      </c>
      <c r="N446" s="46">
        <v>0.0094</v>
      </c>
      <c r="O446" s="46">
        <v>0.0393</v>
      </c>
      <c r="P446" s="46" t="s">
        <v>782</v>
      </c>
      <c r="Q446" s="123" t="s">
        <v>38</v>
      </c>
      <c r="R446" s="50" t="s">
        <v>783</v>
      </c>
      <c r="S446" s="46" t="s">
        <v>784</v>
      </c>
    </row>
    <row r="447" s="5" customFormat="1" ht="123" customHeight="1" spans="1:19">
      <c r="A447" s="46">
        <v>3</v>
      </c>
      <c r="B447" s="53" t="s">
        <v>764</v>
      </c>
      <c r="C447" s="46" t="s">
        <v>28</v>
      </c>
      <c r="D447" s="53" t="s">
        <v>765</v>
      </c>
      <c r="E447" s="123" t="s">
        <v>72</v>
      </c>
      <c r="F447" s="124" t="s">
        <v>786</v>
      </c>
      <c r="G447" s="46">
        <v>50</v>
      </c>
      <c r="H447" s="53">
        <v>50</v>
      </c>
      <c r="I447" s="46"/>
      <c r="J447" s="46"/>
      <c r="K447" s="53"/>
      <c r="L447" s="92" t="s">
        <v>781</v>
      </c>
      <c r="M447" s="46">
        <v>1</v>
      </c>
      <c r="N447" s="46">
        <v>0.0128</v>
      </c>
      <c r="O447" s="46">
        <v>0.0537</v>
      </c>
      <c r="P447" s="46" t="s">
        <v>782</v>
      </c>
      <c r="Q447" s="123" t="s">
        <v>49</v>
      </c>
      <c r="R447" s="50" t="s">
        <v>783</v>
      </c>
      <c r="S447" s="46" t="s">
        <v>784</v>
      </c>
    </row>
    <row r="448" s="5" customFormat="1" ht="116" customHeight="1" spans="1:19">
      <c r="A448" s="46">
        <v>4</v>
      </c>
      <c r="B448" s="53" t="s">
        <v>764</v>
      </c>
      <c r="C448" s="46" t="s">
        <v>28</v>
      </c>
      <c r="D448" s="53" t="s">
        <v>765</v>
      </c>
      <c r="E448" s="123" t="s">
        <v>72</v>
      </c>
      <c r="F448" s="124" t="s">
        <v>787</v>
      </c>
      <c r="G448" s="46">
        <v>50</v>
      </c>
      <c r="H448" s="53">
        <v>50</v>
      </c>
      <c r="I448" s="46"/>
      <c r="J448" s="46"/>
      <c r="K448" s="53"/>
      <c r="L448" s="92" t="s">
        <v>781</v>
      </c>
      <c r="M448" s="46">
        <v>1</v>
      </c>
      <c r="N448" s="46">
        <v>0.0106</v>
      </c>
      <c r="O448" s="46">
        <v>0.0447</v>
      </c>
      <c r="P448" s="46" t="s">
        <v>782</v>
      </c>
      <c r="Q448" s="123" t="s">
        <v>49</v>
      </c>
      <c r="R448" s="50" t="s">
        <v>783</v>
      </c>
      <c r="S448" s="46" t="s">
        <v>784</v>
      </c>
    </row>
    <row r="449" s="5" customFormat="1" ht="121" customHeight="1" spans="1:19">
      <c r="A449" s="46">
        <v>5</v>
      </c>
      <c r="B449" s="53" t="s">
        <v>764</v>
      </c>
      <c r="C449" s="46" t="s">
        <v>28</v>
      </c>
      <c r="D449" s="53" t="s">
        <v>765</v>
      </c>
      <c r="E449" s="123" t="s">
        <v>78</v>
      </c>
      <c r="F449" s="124" t="s">
        <v>788</v>
      </c>
      <c r="G449" s="46">
        <v>50</v>
      </c>
      <c r="H449" s="53">
        <v>50</v>
      </c>
      <c r="I449" s="46"/>
      <c r="J449" s="46"/>
      <c r="K449" s="53"/>
      <c r="L449" s="92" t="s">
        <v>789</v>
      </c>
      <c r="M449" s="46">
        <v>1</v>
      </c>
      <c r="N449" s="46">
        <v>0.0084</v>
      </c>
      <c r="O449" s="46">
        <v>0.0303</v>
      </c>
      <c r="P449" s="46" t="s">
        <v>782</v>
      </c>
      <c r="Q449" s="123" t="s">
        <v>38</v>
      </c>
      <c r="R449" s="50" t="s">
        <v>783</v>
      </c>
      <c r="S449" s="46" t="s">
        <v>784</v>
      </c>
    </row>
    <row r="450" s="5" customFormat="1" ht="132" customHeight="1" spans="1:19">
      <c r="A450" s="46">
        <v>6</v>
      </c>
      <c r="B450" s="53" t="s">
        <v>764</v>
      </c>
      <c r="C450" s="46" t="s">
        <v>28</v>
      </c>
      <c r="D450" s="53" t="s">
        <v>765</v>
      </c>
      <c r="E450" s="123" t="s">
        <v>78</v>
      </c>
      <c r="F450" s="124" t="s">
        <v>790</v>
      </c>
      <c r="G450" s="46">
        <v>50</v>
      </c>
      <c r="H450" s="53">
        <v>50</v>
      </c>
      <c r="I450" s="46"/>
      <c r="J450" s="46"/>
      <c r="K450" s="53"/>
      <c r="L450" s="92" t="s">
        <v>791</v>
      </c>
      <c r="M450" s="46">
        <v>1</v>
      </c>
      <c r="N450" s="46">
        <v>0.0048</v>
      </c>
      <c r="O450" s="46">
        <v>0.0156</v>
      </c>
      <c r="P450" s="46" t="s">
        <v>782</v>
      </c>
      <c r="Q450" s="123" t="s">
        <v>38</v>
      </c>
      <c r="R450" s="50" t="s">
        <v>783</v>
      </c>
      <c r="S450" s="46" t="s">
        <v>784</v>
      </c>
    </row>
    <row r="451" s="5" customFormat="1" ht="120" customHeight="1" spans="1:19">
      <c r="A451" s="46">
        <v>7</v>
      </c>
      <c r="B451" s="53" t="s">
        <v>764</v>
      </c>
      <c r="C451" s="46" t="s">
        <v>28</v>
      </c>
      <c r="D451" s="53" t="s">
        <v>765</v>
      </c>
      <c r="E451" s="123" t="s">
        <v>36</v>
      </c>
      <c r="F451" s="124" t="s">
        <v>792</v>
      </c>
      <c r="G451" s="46">
        <v>50</v>
      </c>
      <c r="H451" s="53">
        <v>50</v>
      </c>
      <c r="I451" s="46"/>
      <c r="J451" s="46"/>
      <c r="K451" s="53"/>
      <c r="L451" s="137" t="s">
        <v>793</v>
      </c>
      <c r="M451" s="46">
        <v>1</v>
      </c>
      <c r="N451" s="46">
        <v>0.007</v>
      </c>
      <c r="O451" s="46">
        <v>0.0303</v>
      </c>
      <c r="P451" s="46" t="s">
        <v>782</v>
      </c>
      <c r="Q451" s="123" t="s">
        <v>38</v>
      </c>
      <c r="R451" s="50" t="s">
        <v>783</v>
      </c>
      <c r="S451" s="46" t="s">
        <v>784</v>
      </c>
    </row>
    <row r="452" s="5" customFormat="1" ht="109" customHeight="1" spans="1:19">
      <c r="A452" s="46">
        <v>8</v>
      </c>
      <c r="B452" s="53" t="s">
        <v>764</v>
      </c>
      <c r="C452" s="46" t="s">
        <v>28</v>
      </c>
      <c r="D452" s="53" t="s">
        <v>765</v>
      </c>
      <c r="E452" s="123" t="s">
        <v>64</v>
      </c>
      <c r="F452" s="124" t="s">
        <v>794</v>
      </c>
      <c r="G452" s="46">
        <v>50</v>
      </c>
      <c r="H452" s="53">
        <v>50</v>
      </c>
      <c r="I452" s="46"/>
      <c r="J452" s="46"/>
      <c r="K452" s="53"/>
      <c r="L452" s="92" t="s">
        <v>795</v>
      </c>
      <c r="M452" s="46">
        <v>1</v>
      </c>
      <c r="N452" s="46">
        <v>0.0167</v>
      </c>
      <c r="O452" s="46">
        <v>0.0798</v>
      </c>
      <c r="P452" s="46" t="s">
        <v>782</v>
      </c>
      <c r="Q452" s="123" t="s">
        <v>49</v>
      </c>
      <c r="R452" s="50" t="s">
        <v>783</v>
      </c>
      <c r="S452" s="46" t="s">
        <v>784</v>
      </c>
    </row>
    <row r="453" s="5" customFormat="1" ht="120" customHeight="1" spans="1:19">
      <c r="A453" s="46">
        <v>9</v>
      </c>
      <c r="B453" s="53" t="s">
        <v>764</v>
      </c>
      <c r="C453" s="46" t="s">
        <v>28</v>
      </c>
      <c r="D453" s="53" t="s">
        <v>765</v>
      </c>
      <c r="E453" s="123" t="s">
        <v>45</v>
      </c>
      <c r="F453" s="124" t="s">
        <v>796</v>
      </c>
      <c r="G453" s="46">
        <v>50</v>
      </c>
      <c r="H453" s="53">
        <v>50</v>
      </c>
      <c r="I453" s="46"/>
      <c r="J453" s="46"/>
      <c r="K453" s="53"/>
      <c r="L453" s="92" t="s">
        <v>797</v>
      </c>
      <c r="M453" s="46">
        <v>1</v>
      </c>
      <c r="N453" s="46">
        <v>0.0133</v>
      </c>
      <c r="O453" s="46">
        <v>0.066</v>
      </c>
      <c r="P453" s="46" t="s">
        <v>782</v>
      </c>
      <c r="Q453" s="123" t="s">
        <v>38</v>
      </c>
      <c r="R453" s="50" t="s">
        <v>783</v>
      </c>
      <c r="S453" s="46" t="s">
        <v>784</v>
      </c>
    </row>
    <row r="454" s="5" customFormat="1" ht="122" customHeight="1" spans="1:19">
      <c r="A454" s="46">
        <v>10</v>
      </c>
      <c r="B454" s="53" t="s">
        <v>764</v>
      </c>
      <c r="C454" s="46" t="s">
        <v>28</v>
      </c>
      <c r="D454" s="53" t="s">
        <v>765</v>
      </c>
      <c r="E454" s="123" t="s">
        <v>50</v>
      </c>
      <c r="F454" s="124" t="s">
        <v>798</v>
      </c>
      <c r="G454" s="46">
        <v>50</v>
      </c>
      <c r="H454" s="53">
        <v>50</v>
      </c>
      <c r="I454" s="46"/>
      <c r="J454" s="46"/>
      <c r="K454" s="53"/>
      <c r="L454" s="137" t="s">
        <v>799</v>
      </c>
      <c r="M454" s="46">
        <v>1</v>
      </c>
      <c r="N454" s="46">
        <v>0.0099</v>
      </c>
      <c r="O454" s="46">
        <v>0.0447</v>
      </c>
      <c r="P454" s="46" t="s">
        <v>782</v>
      </c>
      <c r="Q454" s="123" t="s">
        <v>49</v>
      </c>
      <c r="R454" s="50" t="s">
        <v>783</v>
      </c>
      <c r="S454" s="46" t="s">
        <v>784</v>
      </c>
    </row>
    <row r="455" s="5" customFormat="1" ht="118" customHeight="1" spans="1:19">
      <c r="A455" s="46">
        <v>11</v>
      </c>
      <c r="B455" s="53" t="s">
        <v>764</v>
      </c>
      <c r="C455" s="46" t="s">
        <v>28</v>
      </c>
      <c r="D455" s="53" t="s">
        <v>765</v>
      </c>
      <c r="E455" s="123" t="s">
        <v>50</v>
      </c>
      <c r="F455" s="124" t="s">
        <v>800</v>
      </c>
      <c r="G455" s="46">
        <v>50</v>
      </c>
      <c r="H455" s="53">
        <v>50</v>
      </c>
      <c r="I455" s="46"/>
      <c r="J455" s="46"/>
      <c r="K455" s="53"/>
      <c r="L455" s="137" t="s">
        <v>801</v>
      </c>
      <c r="M455" s="46">
        <v>1</v>
      </c>
      <c r="N455" s="46">
        <v>0.015</v>
      </c>
      <c r="O455" s="46">
        <v>0.066</v>
      </c>
      <c r="P455" s="46" t="s">
        <v>782</v>
      </c>
      <c r="Q455" s="123" t="s">
        <v>49</v>
      </c>
      <c r="R455" s="50" t="s">
        <v>783</v>
      </c>
      <c r="S455" s="46" t="s">
        <v>784</v>
      </c>
    </row>
    <row r="456" s="5" customFormat="1" ht="166" customHeight="1" spans="1:19">
      <c r="A456" s="46">
        <v>12</v>
      </c>
      <c r="B456" s="53" t="s">
        <v>764</v>
      </c>
      <c r="C456" s="46" t="s">
        <v>28</v>
      </c>
      <c r="D456" s="53" t="s">
        <v>765</v>
      </c>
      <c r="E456" s="123" t="s">
        <v>47</v>
      </c>
      <c r="F456" s="124" t="s">
        <v>802</v>
      </c>
      <c r="G456" s="46">
        <v>50</v>
      </c>
      <c r="H456" s="53">
        <v>50</v>
      </c>
      <c r="I456" s="46"/>
      <c r="J456" s="46"/>
      <c r="K456" s="92"/>
      <c r="L456" s="92" t="s">
        <v>803</v>
      </c>
      <c r="M456" s="46">
        <v>1</v>
      </c>
      <c r="N456" s="46">
        <v>0.0125</v>
      </c>
      <c r="O456" s="46">
        <v>0.0508</v>
      </c>
      <c r="P456" s="46" t="s">
        <v>782</v>
      </c>
      <c r="Q456" s="123" t="s">
        <v>49</v>
      </c>
      <c r="R456" s="50" t="s">
        <v>783</v>
      </c>
      <c r="S456" s="46" t="s">
        <v>784</v>
      </c>
    </row>
    <row r="457" s="5" customFormat="1" ht="102" customHeight="1" spans="1:19">
      <c r="A457" s="46">
        <v>13</v>
      </c>
      <c r="B457" s="53" t="s">
        <v>764</v>
      </c>
      <c r="C457" s="46" t="s">
        <v>28</v>
      </c>
      <c r="D457" s="53" t="s">
        <v>765</v>
      </c>
      <c r="E457" s="123" t="s">
        <v>52</v>
      </c>
      <c r="F457" s="124" t="s">
        <v>804</v>
      </c>
      <c r="G457" s="46">
        <v>50</v>
      </c>
      <c r="H457" s="53">
        <v>50</v>
      </c>
      <c r="I457" s="46"/>
      <c r="J457" s="46"/>
      <c r="K457" s="53"/>
      <c r="L457" s="92" t="s">
        <v>805</v>
      </c>
      <c r="M457" s="46">
        <v>1</v>
      </c>
      <c r="N457" s="46">
        <v>0.0212</v>
      </c>
      <c r="O457" s="46">
        <v>0.1022</v>
      </c>
      <c r="P457" s="46" t="s">
        <v>782</v>
      </c>
      <c r="Q457" s="123" t="s">
        <v>49</v>
      </c>
      <c r="R457" s="50" t="s">
        <v>783</v>
      </c>
      <c r="S457" s="46" t="s">
        <v>784</v>
      </c>
    </row>
    <row r="458" s="5" customFormat="1" ht="110" customHeight="1" spans="1:19">
      <c r="A458" s="46">
        <v>14</v>
      </c>
      <c r="B458" s="53" t="s">
        <v>764</v>
      </c>
      <c r="C458" s="46" t="s">
        <v>28</v>
      </c>
      <c r="D458" s="53" t="s">
        <v>765</v>
      </c>
      <c r="E458" s="123" t="s">
        <v>66</v>
      </c>
      <c r="F458" s="124" t="s">
        <v>806</v>
      </c>
      <c r="G458" s="46">
        <v>50</v>
      </c>
      <c r="H458" s="53">
        <v>50</v>
      </c>
      <c r="I458" s="46"/>
      <c r="J458" s="46"/>
      <c r="K458" s="53"/>
      <c r="L458" s="92" t="s">
        <v>807</v>
      </c>
      <c r="M458" s="46">
        <v>1</v>
      </c>
      <c r="N458" s="46">
        <v>0.0098</v>
      </c>
      <c r="O458" s="46">
        <v>0.0399</v>
      </c>
      <c r="P458" s="46" t="s">
        <v>782</v>
      </c>
      <c r="Q458" s="123" t="s">
        <v>49</v>
      </c>
      <c r="R458" s="50" t="s">
        <v>783</v>
      </c>
      <c r="S458" s="46" t="s">
        <v>784</v>
      </c>
    </row>
    <row r="459" s="5" customFormat="1" ht="120" customHeight="1" spans="1:19">
      <c r="A459" s="46">
        <v>15</v>
      </c>
      <c r="B459" s="53" t="s">
        <v>764</v>
      </c>
      <c r="C459" s="46" t="s">
        <v>28</v>
      </c>
      <c r="D459" s="53" t="s">
        <v>765</v>
      </c>
      <c r="E459" s="123" t="s">
        <v>74</v>
      </c>
      <c r="F459" s="124" t="s">
        <v>808</v>
      </c>
      <c r="G459" s="46">
        <v>50</v>
      </c>
      <c r="H459" s="53">
        <v>50</v>
      </c>
      <c r="I459" s="46"/>
      <c r="J459" s="46"/>
      <c r="K459" s="53"/>
      <c r="L459" s="137" t="s">
        <v>809</v>
      </c>
      <c r="M459" s="46">
        <v>1</v>
      </c>
      <c r="N459" s="46">
        <v>0.0151</v>
      </c>
      <c r="O459" s="46">
        <v>0.06</v>
      </c>
      <c r="P459" s="46" t="s">
        <v>782</v>
      </c>
      <c r="Q459" s="123" t="s">
        <v>49</v>
      </c>
      <c r="R459" s="50" t="s">
        <v>783</v>
      </c>
      <c r="S459" s="46" t="s">
        <v>784</v>
      </c>
    </row>
    <row r="460" s="5" customFormat="1" ht="126" customHeight="1" spans="1:19">
      <c r="A460" s="46">
        <v>16</v>
      </c>
      <c r="B460" s="53" t="s">
        <v>764</v>
      </c>
      <c r="C460" s="46" t="s">
        <v>28</v>
      </c>
      <c r="D460" s="53" t="s">
        <v>765</v>
      </c>
      <c r="E460" s="123" t="s">
        <v>74</v>
      </c>
      <c r="F460" s="124" t="s">
        <v>810</v>
      </c>
      <c r="G460" s="46">
        <v>50</v>
      </c>
      <c r="H460" s="53">
        <v>50</v>
      </c>
      <c r="I460" s="46"/>
      <c r="J460" s="46"/>
      <c r="K460" s="53"/>
      <c r="L460" s="137" t="s">
        <v>809</v>
      </c>
      <c r="M460" s="46">
        <v>1</v>
      </c>
      <c r="N460" s="46">
        <v>0.0122</v>
      </c>
      <c r="O460" s="46">
        <v>0.0533</v>
      </c>
      <c r="P460" s="46" t="s">
        <v>782</v>
      </c>
      <c r="Q460" s="123" t="s">
        <v>49</v>
      </c>
      <c r="R460" s="50" t="s">
        <v>783</v>
      </c>
      <c r="S460" s="46" t="s">
        <v>784</v>
      </c>
    </row>
    <row r="461" s="5" customFormat="1" ht="88" customHeight="1" spans="1:19">
      <c r="A461" s="46">
        <v>17</v>
      </c>
      <c r="B461" s="53" t="s">
        <v>764</v>
      </c>
      <c r="C461" s="46" t="s">
        <v>28</v>
      </c>
      <c r="D461" s="53" t="s">
        <v>765</v>
      </c>
      <c r="E461" s="123" t="s">
        <v>70</v>
      </c>
      <c r="F461" s="124" t="s">
        <v>811</v>
      </c>
      <c r="G461" s="46">
        <v>50</v>
      </c>
      <c r="H461" s="53">
        <v>50</v>
      </c>
      <c r="I461" s="46"/>
      <c r="J461" s="46"/>
      <c r="K461" s="53"/>
      <c r="L461" s="92" t="s">
        <v>812</v>
      </c>
      <c r="M461" s="46">
        <v>1</v>
      </c>
      <c r="N461" s="46">
        <v>0.0064</v>
      </c>
      <c r="O461" s="46">
        <v>0.0252</v>
      </c>
      <c r="P461" s="46" t="s">
        <v>782</v>
      </c>
      <c r="Q461" s="123" t="s">
        <v>38</v>
      </c>
      <c r="R461" s="50" t="s">
        <v>783</v>
      </c>
      <c r="S461" s="46" t="s">
        <v>784</v>
      </c>
    </row>
    <row r="462" s="5" customFormat="1" ht="130" customHeight="1" spans="1:19">
      <c r="A462" s="46">
        <v>18</v>
      </c>
      <c r="B462" s="53" t="s">
        <v>764</v>
      </c>
      <c r="C462" s="53" t="s">
        <v>28</v>
      </c>
      <c r="D462" s="53" t="s">
        <v>773</v>
      </c>
      <c r="E462" s="53" t="s">
        <v>43</v>
      </c>
      <c r="F462" s="136" t="s">
        <v>813</v>
      </c>
      <c r="G462" s="53">
        <v>280</v>
      </c>
      <c r="H462" s="53">
        <v>280</v>
      </c>
      <c r="I462" s="53"/>
      <c r="J462" s="53"/>
      <c r="K462" s="53"/>
      <c r="L462" s="61" t="s">
        <v>814</v>
      </c>
      <c r="M462" s="53">
        <v>3</v>
      </c>
      <c r="N462" s="77">
        <v>0.021</v>
      </c>
      <c r="O462" s="53">
        <v>0.0863</v>
      </c>
      <c r="P462" s="53" t="s">
        <v>33</v>
      </c>
      <c r="Q462" s="71" t="s">
        <v>815</v>
      </c>
      <c r="R462" s="50" t="s">
        <v>783</v>
      </c>
      <c r="S462" s="46" t="s">
        <v>40</v>
      </c>
    </row>
    <row r="463" s="5" customFormat="1" ht="141" customHeight="1" spans="1:19">
      <c r="A463" s="46">
        <v>19</v>
      </c>
      <c r="B463" s="53" t="s">
        <v>764</v>
      </c>
      <c r="C463" s="53" t="s">
        <v>28</v>
      </c>
      <c r="D463" s="53" t="s">
        <v>773</v>
      </c>
      <c r="E463" s="53" t="s">
        <v>45</v>
      </c>
      <c r="F463" s="136" t="s">
        <v>816</v>
      </c>
      <c r="G463" s="53">
        <v>940</v>
      </c>
      <c r="H463" s="53">
        <v>940</v>
      </c>
      <c r="I463" s="53"/>
      <c r="J463" s="53"/>
      <c r="K463" s="53"/>
      <c r="L463" s="61" t="s">
        <v>814</v>
      </c>
      <c r="M463" s="53">
        <v>10</v>
      </c>
      <c r="N463" s="53">
        <v>0.0707</v>
      </c>
      <c r="O463" s="77">
        <v>0.301</v>
      </c>
      <c r="P463" s="53" t="s">
        <v>33</v>
      </c>
      <c r="Q463" s="71" t="s">
        <v>815</v>
      </c>
      <c r="R463" s="50" t="s">
        <v>783</v>
      </c>
      <c r="S463" s="46" t="s">
        <v>40</v>
      </c>
    </row>
    <row r="464" s="5" customFormat="1" ht="143" customHeight="1" spans="1:19">
      <c r="A464" s="46">
        <v>20</v>
      </c>
      <c r="B464" s="53" t="s">
        <v>764</v>
      </c>
      <c r="C464" s="53" t="s">
        <v>28</v>
      </c>
      <c r="D464" s="53" t="s">
        <v>773</v>
      </c>
      <c r="E464" s="53" t="s">
        <v>64</v>
      </c>
      <c r="F464" s="136" t="s">
        <v>817</v>
      </c>
      <c r="G464" s="53">
        <v>890</v>
      </c>
      <c r="H464" s="53">
        <v>890</v>
      </c>
      <c r="I464" s="53"/>
      <c r="J464" s="53"/>
      <c r="K464" s="53"/>
      <c r="L464" s="61" t="s">
        <v>818</v>
      </c>
      <c r="M464" s="53">
        <v>8</v>
      </c>
      <c r="N464" s="53">
        <v>0.0638</v>
      </c>
      <c r="O464" s="53">
        <v>0.2772</v>
      </c>
      <c r="P464" s="53" t="s">
        <v>33</v>
      </c>
      <c r="Q464" s="71" t="s">
        <v>819</v>
      </c>
      <c r="R464" s="50" t="s">
        <v>783</v>
      </c>
      <c r="S464" s="46" t="s">
        <v>40</v>
      </c>
    </row>
    <row r="465" s="5" customFormat="1" ht="164" customHeight="1" spans="1:19">
      <c r="A465" s="46">
        <v>21</v>
      </c>
      <c r="B465" s="53" t="s">
        <v>764</v>
      </c>
      <c r="C465" s="53" t="s">
        <v>28</v>
      </c>
      <c r="D465" s="53" t="s">
        <v>773</v>
      </c>
      <c r="E465" s="53" t="s">
        <v>74</v>
      </c>
      <c r="F465" s="136" t="s">
        <v>820</v>
      </c>
      <c r="G465" s="53">
        <v>940</v>
      </c>
      <c r="H465" s="53">
        <v>940</v>
      </c>
      <c r="I465" s="53"/>
      <c r="J465" s="53"/>
      <c r="K465" s="53"/>
      <c r="L465" s="61" t="s">
        <v>814</v>
      </c>
      <c r="M465" s="53">
        <v>7</v>
      </c>
      <c r="N465" s="53">
        <v>0.0659</v>
      </c>
      <c r="O465" s="53">
        <v>0.2757</v>
      </c>
      <c r="P465" s="53" t="s">
        <v>33</v>
      </c>
      <c r="Q465" s="71" t="s">
        <v>819</v>
      </c>
      <c r="R465" s="50" t="s">
        <v>783</v>
      </c>
      <c r="S465" s="46" t="s">
        <v>40</v>
      </c>
    </row>
    <row r="466" s="5" customFormat="1" ht="139" customHeight="1" spans="1:19">
      <c r="A466" s="46">
        <v>22</v>
      </c>
      <c r="B466" s="53" t="s">
        <v>764</v>
      </c>
      <c r="C466" s="53" t="s">
        <v>28</v>
      </c>
      <c r="D466" s="53" t="s">
        <v>773</v>
      </c>
      <c r="E466" s="53" t="s">
        <v>78</v>
      </c>
      <c r="F466" s="137" t="s">
        <v>821</v>
      </c>
      <c r="G466" s="53">
        <v>650</v>
      </c>
      <c r="H466" s="53">
        <v>650</v>
      </c>
      <c r="I466" s="53"/>
      <c r="J466" s="53"/>
      <c r="K466" s="53"/>
      <c r="L466" s="61" t="s">
        <v>814</v>
      </c>
      <c r="M466" s="53">
        <v>13</v>
      </c>
      <c r="N466" s="53">
        <v>0.0703</v>
      </c>
      <c r="O466" s="53">
        <v>0.2681</v>
      </c>
      <c r="P466" s="53" t="s">
        <v>33</v>
      </c>
      <c r="Q466" s="71" t="s">
        <v>815</v>
      </c>
      <c r="R466" s="50" t="s">
        <v>783</v>
      </c>
      <c r="S466" s="46" t="s">
        <v>40</v>
      </c>
    </row>
    <row r="467" s="5" customFormat="1" ht="138" customHeight="1" spans="1:19">
      <c r="A467" s="46">
        <v>23</v>
      </c>
      <c r="B467" s="53" t="s">
        <v>764</v>
      </c>
      <c r="C467" s="53" t="s">
        <v>28</v>
      </c>
      <c r="D467" s="53" t="s">
        <v>773</v>
      </c>
      <c r="E467" s="46" t="s">
        <v>70</v>
      </c>
      <c r="F467" s="137" t="s">
        <v>822</v>
      </c>
      <c r="G467" s="46">
        <v>1150</v>
      </c>
      <c r="H467" s="46">
        <v>1150</v>
      </c>
      <c r="I467" s="46"/>
      <c r="J467" s="46"/>
      <c r="K467" s="46"/>
      <c r="L467" s="61" t="s">
        <v>814</v>
      </c>
      <c r="M467" s="46">
        <v>23</v>
      </c>
      <c r="N467" s="46">
        <v>0.0994</v>
      </c>
      <c r="O467" s="46">
        <v>0.3913</v>
      </c>
      <c r="P467" s="53" t="s">
        <v>33</v>
      </c>
      <c r="Q467" s="71" t="s">
        <v>815</v>
      </c>
      <c r="R467" s="50" t="s">
        <v>783</v>
      </c>
      <c r="S467" s="46" t="s">
        <v>40</v>
      </c>
    </row>
    <row r="468" s="5" customFormat="1" ht="156" customHeight="1" spans="1:19">
      <c r="A468" s="46">
        <v>24</v>
      </c>
      <c r="B468" s="53" t="s">
        <v>764</v>
      </c>
      <c r="C468" s="53" t="s">
        <v>28</v>
      </c>
      <c r="D468" s="53" t="s">
        <v>773</v>
      </c>
      <c r="E468" s="53" t="s">
        <v>54</v>
      </c>
      <c r="F468" s="54" t="s">
        <v>823</v>
      </c>
      <c r="G468" s="46">
        <v>50</v>
      </c>
      <c r="H468" s="46">
        <v>50</v>
      </c>
      <c r="I468" s="46"/>
      <c r="J468" s="46"/>
      <c r="K468" s="46"/>
      <c r="L468" s="61" t="s">
        <v>814</v>
      </c>
      <c r="M468" s="46">
        <v>1</v>
      </c>
      <c r="N468" s="46">
        <v>0.0148</v>
      </c>
      <c r="O468" s="46">
        <v>0.0601</v>
      </c>
      <c r="P468" s="53" t="s">
        <v>33</v>
      </c>
      <c r="Q468" s="71" t="s">
        <v>819</v>
      </c>
      <c r="R468" s="50" t="s">
        <v>783</v>
      </c>
      <c r="S468" s="46" t="s">
        <v>40</v>
      </c>
    </row>
    <row r="469" s="5" customFormat="1" ht="119" customHeight="1" spans="1:19">
      <c r="A469" s="46">
        <v>25</v>
      </c>
      <c r="B469" s="53" t="s">
        <v>764</v>
      </c>
      <c r="C469" s="53" t="s">
        <v>28</v>
      </c>
      <c r="D469" s="53" t="s">
        <v>773</v>
      </c>
      <c r="E469" s="53" t="s">
        <v>52</v>
      </c>
      <c r="F469" s="54" t="s">
        <v>824</v>
      </c>
      <c r="G469" s="46">
        <v>50</v>
      </c>
      <c r="H469" s="46">
        <v>50</v>
      </c>
      <c r="I469" s="46"/>
      <c r="J469" s="46"/>
      <c r="K469" s="46"/>
      <c r="L469" s="61" t="s">
        <v>814</v>
      </c>
      <c r="M469" s="46">
        <v>1</v>
      </c>
      <c r="N469" s="46">
        <v>0.009</v>
      </c>
      <c r="O469" s="46">
        <v>0.0372</v>
      </c>
      <c r="P469" s="53" t="s">
        <v>33</v>
      </c>
      <c r="Q469" s="71" t="s">
        <v>815</v>
      </c>
      <c r="R469" s="50" t="s">
        <v>783</v>
      </c>
      <c r="S469" s="46" t="s">
        <v>40</v>
      </c>
    </row>
    <row r="470" s="5" customFormat="1" ht="114" customHeight="1" spans="1:19">
      <c r="A470" s="46">
        <v>26</v>
      </c>
      <c r="B470" s="53" t="s">
        <v>764</v>
      </c>
      <c r="C470" s="53" t="s">
        <v>28</v>
      </c>
      <c r="D470" s="53" t="s">
        <v>773</v>
      </c>
      <c r="E470" s="53" t="s">
        <v>50</v>
      </c>
      <c r="F470" s="137" t="s">
        <v>825</v>
      </c>
      <c r="G470" s="46">
        <v>100</v>
      </c>
      <c r="H470" s="46">
        <v>100</v>
      </c>
      <c r="I470" s="46"/>
      <c r="J470" s="46"/>
      <c r="K470" s="46"/>
      <c r="L470" s="61" t="s">
        <v>814</v>
      </c>
      <c r="M470" s="46">
        <v>2</v>
      </c>
      <c r="N470" s="46">
        <v>0.0207</v>
      </c>
      <c r="O470" s="46">
        <v>0.0935</v>
      </c>
      <c r="P470" s="53" t="s">
        <v>33</v>
      </c>
      <c r="Q470" s="71" t="s">
        <v>819</v>
      </c>
      <c r="R470" s="50" t="s">
        <v>783</v>
      </c>
      <c r="S470" s="46" t="s">
        <v>40</v>
      </c>
    </row>
    <row r="471" s="5" customFormat="1" ht="141" customHeight="1" spans="1:19">
      <c r="A471" s="46">
        <v>27</v>
      </c>
      <c r="B471" s="53" t="s">
        <v>764</v>
      </c>
      <c r="C471" s="53" t="s">
        <v>28</v>
      </c>
      <c r="D471" s="53" t="s">
        <v>773</v>
      </c>
      <c r="E471" s="53" t="s">
        <v>50</v>
      </c>
      <c r="F471" s="137" t="s">
        <v>826</v>
      </c>
      <c r="G471" s="46">
        <v>750</v>
      </c>
      <c r="H471" s="46">
        <v>750</v>
      </c>
      <c r="I471" s="46"/>
      <c r="J471" s="46"/>
      <c r="K471" s="46"/>
      <c r="L471" s="61" t="s">
        <v>814</v>
      </c>
      <c r="M471" s="46">
        <v>7</v>
      </c>
      <c r="N471" s="46">
        <v>0.0786</v>
      </c>
      <c r="O471" s="46">
        <v>0.3301</v>
      </c>
      <c r="P471" s="53" t="s">
        <v>33</v>
      </c>
      <c r="Q471" s="71" t="s">
        <v>49</v>
      </c>
      <c r="R471" s="50" t="s">
        <v>783</v>
      </c>
      <c r="S471" s="46" t="s">
        <v>40</v>
      </c>
    </row>
    <row r="472" s="5" customFormat="1" ht="118" customHeight="1" spans="1:19">
      <c r="A472" s="46">
        <v>28</v>
      </c>
      <c r="B472" s="53" t="s">
        <v>764</v>
      </c>
      <c r="C472" s="53" t="s">
        <v>28</v>
      </c>
      <c r="D472" s="53" t="s">
        <v>773</v>
      </c>
      <c r="E472" s="53" t="s">
        <v>58</v>
      </c>
      <c r="F472" s="54" t="s">
        <v>827</v>
      </c>
      <c r="G472" s="53">
        <v>1000</v>
      </c>
      <c r="H472" s="53">
        <v>1000</v>
      </c>
      <c r="I472" s="53"/>
      <c r="J472" s="53"/>
      <c r="K472" s="53"/>
      <c r="L472" s="61" t="s">
        <v>814</v>
      </c>
      <c r="M472" s="53">
        <v>13</v>
      </c>
      <c r="N472" s="53">
        <v>0.2064</v>
      </c>
      <c r="O472" s="53">
        <v>0.8989</v>
      </c>
      <c r="P472" s="53" t="s">
        <v>33</v>
      </c>
      <c r="Q472" s="71" t="s">
        <v>815</v>
      </c>
      <c r="R472" s="50" t="s">
        <v>783</v>
      </c>
      <c r="S472" s="46" t="s">
        <v>40</v>
      </c>
    </row>
    <row r="473" s="5" customFormat="1" ht="107.1" customHeight="1" spans="1:19">
      <c r="A473" s="46">
        <v>29</v>
      </c>
      <c r="B473" s="53" t="s">
        <v>764</v>
      </c>
      <c r="C473" s="53" t="s">
        <v>28</v>
      </c>
      <c r="D473" s="53" t="s">
        <v>773</v>
      </c>
      <c r="E473" s="53" t="s">
        <v>56</v>
      </c>
      <c r="F473" s="137" t="s">
        <v>828</v>
      </c>
      <c r="G473" s="53">
        <v>584</v>
      </c>
      <c r="H473" s="53">
        <v>584</v>
      </c>
      <c r="I473" s="53"/>
      <c r="J473" s="53"/>
      <c r="K473" s="53"/>
      <c r="L473" s="61" t="s">
        <v>829</v>
      </c>
      <c r="M473" s="53">
        <v>16</v>
      </c>
      <c r="N473" s="53">
        <v>0.2641</v>
      </c>
      <c r="O473" s="53">
        <v>1.1228</v>
      </c>
      <c r="P473" s="53" t="s">
        <v>33</v>
      </c>
      <c r="Q473" s="71" t="s">
        <v>815</v>
      </c>
      <c r="R473" s="50" t="s">
        <v>783</v>
      </c>
      <c r="S473" s="46" t="s">
        <v>40</v>
      </c>
    </row>
    <row r="474" s="5" customFormat="1" ht="107.1" customHeight="1" spans="1:19">
      <c r="A474" s="46">
        <v>30</v>
      </c>
      <c r="B474" s="53" t="s">
        <v>764</v>
      </c>
      <c r="C474" s="46" t="s">
        <v>28</v>
      </c>
      <c r="D474" s="53" t="s">
        <v>765</v>
      </c>
      <c r="E474" s="46" t="s">
        <v>54</v>
      </c>
      <c r="F474" s="137" t="s">
        <v>830</v>
      </c>
      <c r="G474" s="46">
        <v>300</v>
      </c>
      <c r="H474" s="53"/>
      <c r="I474" s="53"/>
      <c r="J474" s="46">
        <v>300</v>
      </c>
      <c r="K474" s="53"/>
      <c r="L474" s="92" t="s">
        <v>831</v>
      </c>
      <c r="M474" s="46">
        <v>2</v>
      </c>
      <c r="N474" s="46">
        <v>0.0304</v>
      </c>
      <c r="O474" s="46">
        <v>0.1222</v>
      </c>
      <c r="P474" s="46" t="s">
        <v>33</v>
      </c>
      <c r="Q474" s="146" t="s">
        <v>49</v>
      </c>
      <c r="R474" s="50" t="s">
        <v>783</v>
      </c>
      <c r="S474" s="46" t="s">
        <v>718</v>
      </c>
    </row>
    <row r="475" s="5" customFormat="1" ht="115" customHeight="1" spans="1:19">
      <c r="A475" s="46">
        <v>31</v>
      </c>
      <c r="B475" s="53" t="s">
        <v>764</v>
      </c>
      <c r="C475" s="46" t="s">
        <v>28</v>
      </c>
      <c r="D475" s="53" t="s">
        <v>765</v>
      </c>
      <c r="E475" s="46" t="s">
        <v>43</v>
      </c>
      <c r="F475" s="137" t="s">
        <v>832</v>
      </c>
      <c r="G475" s="46">
        <v>200</v>
      </c>
      <c r="H475" s="53"/>
      <c r="I475" s="53"/>
      <c r="J475" s="46">
        <v>200</v>
      </c>
      <c r="K475" s="53"/>
      <c r="L475" s="92" t="s">
        <v>831</v>
      </c>
      <c r="M475" s="46">
        <v>2</v>
      </c>
      <c r="N475" s="46">
        <v>0.0275</v>
      </c>
      <c r="O475" s="46">
        <v>0.1257</v>
      </c>
      <c r="P475" s="46" t="s">
        <v>33</v>
      </c>
      <c r="Q475" s="146" t="s">
        <v>38</v>
      </c>
      <c r="R475" s="50" t="s">
        <v>783</v>
      </c>
      <c r="S475" s="46" t="s">
        <v>718</v>
      </c>
    </row>
    <row r="476" s="5" customFormat="1" ht="107.1" customHeight="1" spans="1:19">
      <c r="A476" s="46">
        <v>32</v>
      </c>
      <c r="B476" s="53" t="s">
        <v>764</v>
      </c>
      <c r="C476" s="46" t="s">
        <v>28</v>
      </c>
      <c r="D476" s="53" t="s">
        <v>765</v>
      </c>
      <c r="E476" s="46" t="s">
        <v>66</v>
      </c>
      <c r="F476" s="137" t="s">
        <v>833</v>
      </c>
      <c r="G476" s="46">
        <v>150</v>
      </c>
      <c r="H476" s="53"/>
      <c r="I476" s="53"/>
      <c r="J476" s="46">
        <v>150</v>
      </c>
      <c r="K476" s="53"/>
      <c r="L476" s="92" t="s">
        <v>831</v>
      </c>
      <c r="M476" s="46">
        <v>1</v>
      </c>
      <c r="N476" s="46">
        <v>0.0149</v>
      </c>
      <c r="O476" s="46">
        <v>0.0663</v>
      </c>
      <c r="P476" s="46" t="s">
        <v>33</v>
      </c>
      <c r="Q476" s="146" t="s">
        <v>49</v>
      </c>
      <c r="R476" s="50" t="s">
        <v>783</v>
      </c>
      <c r="S476" s="46" t="s">
        <v>718</v>
      </c>
    </row>
    <row r="477" s="5" customFormat="1" ht="110" customHeight="1" spans="1:19">
      <c r="A477" s="46">
        <v>33</v>
      </c>
      <c r="B477" s="53" t="s">
        <v>764</v>
      </c>
      <c r="C477" s="46" t="s">
        <v>28</v>
      </c>
      <c r="D477" s="53" t="s">
        <v>765</v>
      </c>
      <c r="E477" s="46" t="s">
        <v>72</v>
      </c>
      <c r="F477" s="137" t="s">
        <v>834</v>
      </c>
      <c r="G477" s="46">
        <v>350</v>
      </c>
      <c r="H477" s="53"/>
      <c r="I477" s="53"/>
      <c r="J477" s="46">
        <v>350</v>
      </c>
      <c r="K477" s="53"/>
      <c r="L477" s="92" t="s">
        <v>831</v>
      </c>
      <c r="M477" s="46">
        <v>3</v>
      </c>
      <c r="N477" s="46">
        <v>0.0461</v>
      </c>
      <c r="O477" s="46">
        <v>0.195</v>
      </c>
      <c r="P477" s="46" t="s">
        <v>33</v>
      </c>
      <c r="Q477" s="46" t="s">
        <v>49</v>
      </c>
      <c r="R477" s="50" t="s">
        <v>783</v>
      </c>
      <c r="S477" s="46" t="s">
        <v>718</v>
      </c>
    </row>
    <row r="478" s="5" customFormat="1" ht="107.1" customHeight="1" spans="1:19">
      <c r="A478" s="46">
        <v>34</v>
      </c>
      <c r="B478" s="53" t="s">
        <v>764</v>
      </c>
      <c r="C478" s="46" t="s">
        <v>28</v>
      </c>
      <c r="D478" s="53" t="s">
        <v>765</v>
      </c>
      <c r="E478" s="46" t="s">
        <v>50</v>
      </c>
      <c r="F478" s="137" t="s">
        <v>835</v>
      </c>
      <c r="G478" s="46">
        <v>100</v>
      </c>
      <c r="H478" s="53"/>
      <c r="I478" s="53"/>
      <c r="J478" s="46">
        <v>100</v>
      </c>
      <c r="K478" s="53"/>
      <c r="L478" s="92" t="s">
        <v>831</v>
      </c>
      <c r="M478" s="46">
        <v>2</v>
      </c>
      <c r="N478" s="46">
        <v>0.0273</v>
      </c>
      <c r="O478" s="46">
        <v>0.1117</v>
      </c>
      <c r="P478" s="46" t="s">
        <v>33</v>
      </c>
      <c r="Q478" s="46" t="s">
        <v>49</v>
      </c>
      <c r="R478" s="50" t="s">
        <v>783</v>
      </c>
      <c r="S478" s="46" t="s">
        <v>718</v>
      </c>
    </row>
    <row r="479" s="5" customFormat="1" ht="127" customHeight="1" spans="1:19">
      <c r="A479" s="46">
        <v>35</v>
      </c>
      <c r="B479" s="53" t="s">
        <v>764</v>
      </c>
      <c r="C479" s="53" t="s">
        <v>28</v>
      </c>
      <c r="D479" s="53" t="s">
        <v>765</v>
      </c>
      <c r="E479" s="46" t="s">
        <v>56</v>
      </c>
      <c r="F479" s="137" t="s">
        <v>836</v>
      </c>
      <c r="G479" s="46">
        <v>500</v>
      </c>
      <c r="H479" s="53"/>
      <c r="I479" s="46">
        <v>500</v>
      </c>
      <c r="J479" s="46"/>
      <c r="K479" s="53"/>
      <c r="L479" s="92" t="s">
        <v>831</v>
      </c>
      <c r="M479" s="46">
        <v>16</v>
      </c>
      <c r="N479" s="46">
        <v>0.264</v>
      </c>
      <c r="O479" s="46">
        <v>1.1245</v>
      </c>
      <c r="P479" s="46" t="s">
        <v>33</v>
      </c>
      <c r="Q479" s="53" t="s">
        <v>38</v>
      </c>
      <c r="R479" s="50" t="s">
        <v>783</v>
      </c>
      <c r="S479" s="89" t="s">
        <v>313</v>
      </c>
    </row>
    <row r="480" s="5" customFormat="1" ht="107.1" customHeight="1" spans="1:19">
      <c r="A480" s="46">
        <v>36</v>
      </c>
      <c r="B480" s="53" t="s">
        <v>764</v>
      </c>
      <c r="C480" s="46" t="s">
        <v>28</v>
      </c>
      <c r="D480" s="53" t="s">
        <v>765</v>
      </c>
      <c r="E480" s="46" t="s">
        <v>54</v>
      </c>
      <c r="F480" s="137" t="s">
        <v>837</v>
      </c>
      <c r="G480" s="46">
        <v>100</v>
      </c>
      <c r="H480" s="53">
        <v>100</v>
      </c>
      <c r="I480" s="46"/>
      <c r="J480" s="46"/>
      <c r="K480" s="53"/>
      <c r="L480" s="92" t="s">
        <v>831</v>
      </c>
      <c r="M480" s="46">
        <v>2</v>
      </c>
      <c r="N480" s="46">
        <v>0.1393</v>
      </c>
      <c r="O480" s="46">
        <v>0.5718</v>
      </c>
      <c r="P480" s="46" t="s">
        <v>33</v>
      </c>
      <c r="Q480" s="123" t="s">
        <v>49</v>
      </c>
      <c r="R480" s="50" t="s">
        <v>783</v>
      </c>
      <c r="S480" s="46" t="s">
        <v>784</v>
      </c>
    </row>
    <row r="481" s="5" customFormat="1" ht="117" customHeight="1" spans="1:19">
      <c r="A481" s="46">
        <v>37</v>
      </c>
      <c r="B481" s="53" t="s">
        <v>764</v>
      </c>
      <c r="C481" s="46" t="s">
        <v>28</v>
      </c>
      <c r="D481" s="53" t="s">
        <v>765</v>
      </c>
      <c r="E481" s="46" t="s">
        <v>62</v>
      </c>
      <c r="F481" s="137" t="s">
        <v>838</v>
      </c>
      <c r="G481" s="46">
        <v>190</v>
      </c>
      <c r="H481" s="53">
        <v>190</v>
      </c>
      <c r="I481" s="46"/>
      <c r="J481" s="46"/>
      <c r="K481" s="53"/>
      <c r="L481" s="92" t="s">
        <v>831</v>
      </c>
      <c r="M481" s="46">
        <v>4</v>
      </c>
      <c r="N481" s="46">
        <v>0.0721</v>
      </c>
      <c r="O481" s="46">
        <v>0.3273</v>
      </c>
      <c r="P481" s="46" t="s">
        <v>33</v>
      </c>
      <c r="Q481" s="123" t="s">
        <v>38</v>
      </c>
      <c r="R481" s="50" t="s">
        <v>783</v>
      </c>
      <c r="S481" s="46" t="s">
        <v>784</v>
      </c>
    </row>
    <row r="482" s="5" customFormat="1" ht="123" customHeight="1" spans="1:19">
      <c r="A482" s="46">
        <v>38</v>
      </c>
      <c r="B482" s="53" t="s">
        <v>764</v>
      </c>
      <c r="C482" s="46" t="s">
        <v>28</v>
      </c>
      <c r="D482" s="53" t="s">
        <v>765</v>
      </c>
      <c r="E482" s="46" t="s">
        <v>52</v>
      </c>
      <c r="F482" s="137" t="s">
        <v>839</v>
      </c>
      <c r="G482" s="46">
        <v>510</v>
      </c>
      <c r="H482" s="53">
        <v>510</v>
      </c>
      <c r="I482" s="46"/>
      <c r="J482" s="46"/>
      <c r="K482" s="53"/>
      <c r="L482" s="92" t="s">
        <v>831</v>
      </c>
      <c r="M482" s="46">
        <v>11</v>
      </c>
      <c r="N482" s="46">
        <v>0.1377</v>
      </c>
      <c r="O482" s="46">
        <v>0.5947</v>
      </c>
      <c r="P482" s="46" t="s">
        <v>33</v>
      </c>
      <c r="Q482" s="123" t="s">
        <v>49</v>
      </c>
      <c r="R482" s="50" t="s">
        <v>783</v>
      </c>
      <c r="S482" s="46" t="s">
        <v>784</v>
      </c>
    </row>
    <row r="483" s="5" customFormat="1" ht="111" customHeight="1" spans="1:19">
      <c r="A483" s="46">
        <v>39</v>
      </c>
      <c r="B483" s="53" t="s">
        <v>764</v>
      </c>
      <c r="C483" s="46" t="s">
        <v>28</v>
      </c>
      <c r="D483" s="53" t="s">
        <v>765</v>
      </c>
      <c r="E483" s="46" t="s">
        <v>43</v>
      </c>
      <c r="F483" s="137" t="s">
        <v>840</v>
      </c>
      <c r="G483" s="46">
        <v>550</v>
      </c>
      <c r="H483" s="53">
        <v>550</v>
      </c>
      <c r="I483" s="46"/>
      <c r="J483" s="46"/>
      <c r="K483" s="53"/>
      <c r="L483" s="92" t="s">
        <v>831</v>
      </c>
      <c r="M483" s="46">
        <v>11</v>
      </c>
      <c r="N483" s="46">
        <v>0.1716</v>
      </c>
      <c r="O483" s="46">
        <v>0.7489</v>
      </c>
      <c r="P483" s="46" t="s">
        <v>33</v>
      </c>
      <c r="Q483" s="123" t="s">
        <v>38</v>
      </c>
      <c r="R483" s="50" t="s">
        <v>783</v>
      </c>
      <c r="S483" s="46" t="s">
        <v>784</v>
      </c>
    </row>
    <row r="484" s="5" customFormat="1" ht="107.1" customHeight="1" spans="1:19">
      <c r="A484" s="46">
        <v>40</v>
      </c>
      <c r="B484" s="53" t="s">
        <v>764</v>
      </c>
      <c r="C484" s="46" t="s">
        <v>28</v>
      </c>
      <c r="D484" s="53" t="s">
        <v>765</v>
      </c>
      <c r="E484" s="46" t="s">
        <v>47</v>
      </c>
      <c r="F484" s="137" t="s">
        <v>841</v>
      </c>
      <c r="G484" s="46">
        <v>440</v>
      </c>
      <c r="H484" s="53">
        <v>440</v>
      </c>
      <c r="I484" s="46"/>
      <c r="J484" s="46"/>
      <c r="K484" s="53"/>
      <c r="L484" s="92" t="s">
        <v>831</v>
      </c>
      <c r="M484" s="46">
        <v>9</v>
      </c>
      <c r="N484" s="46">
        <v>0.1136</v>
      </c>
      <c r="O484" s="46">
        <v>0.5249</v>
      </c>
      <c r="P484" s="46" t="s">
        <v>33</v>
      </c>
      <c r="Q484" s="123" t="s">
        <v>49</v>
      </c>
      <c r="R484" s="50" t="s">
        <v>783</v>
      </c>
      <c r="S484" s="46" t="s">
        <v>784</v>
      </c>
    </row>
    <row r="485" s="5" customFormat="1" ht="115" customHeight="1" spans="1:19">
      <c r="A485" s="46">
        <v>41</v>
      </c>
      <c r="B485" s="53" t="s">
        <v>764</v>
      </c>
      <c r="C485" s="46" t="s">
        <v>28</v>
      </c>
      <c r="D485" s="53" t="s">
        <v>765</v>
      </c>
      <c r="E485" s="46" t="s">
        <v>66</v>
      </c>
      <c r="F485" s="137" t="s">
        <v>842</v>
      </c>
      <c r="G485" s="46">
        <v>250</v>
      </c>
      <c r="H485" s="53">
        <v>250</v>
      </c>
      <c r="I485" s="46"/>
      <c r="J485" s="46"/>
      <c r="K485" s="53"/>
      <c r="L485" s="92" t="s">
        <v>831</v>
      </c>
      <c r="M485" s="46">
        <v>5</v>
      </c>
      <c r="N485" s="78">
        <v>0.059</v>
      </c>
      <c r="O485" s="46">
        <v>0.2497</v>
      </c>
      <c r="P485" s="46" t="s">
        <v>33</v>
      </c>
      <c r="Q485" s="123" t="s">
        <v>49</v>
      </c>
      <c r="R485" s="50" t="s">
        <v>783</v>
      </c>
      <c r="S485" s="46" t="s">
        <v>784</v>
      </c>
    </row>
    <row r="486" s="5" customFormat="1" ht="112" customHeight="1" spans="1:19">
      <c r="A486" s="46">
        <v>42</v>
      </c>
      <c r="B486" s="53" t="s">
        <v>764</v>
      </c>
      <c r="C486" s="46" t="s">
        <v>28</v>
      </c>
      <c r="D486" s="53" t="s">
        <v>765</v>
      </c>
      <c r="E486" s="46" t="s">
        <v>72</v>
      </c>
      <c r="F486" s="137" t="s">
        <v>843</v>
      </c>
      <c r="G486" s="46">
        <v>500</v>
      </c>
      <c r="H486" s="53">
        <v>500</v>
      </c>
      <c r="I486" s="46"/>
      <c r="J486" s="46"/>
      <c r="K486" s="53"/>
      <c r="L486" s="92" t="s">
        <v>831</v>
      </c>
      <c r="M486" s="46">
        <v>10</v>
      </c>
      <c r="N486" s="46">
        <v>0.1438</v>
      </c>
      <c r="O486" s="46">
        <v>0.6164</v>
      </c>
      <c r="P486" s="46" t="s">
        <v>33</v>
      </c>
      <c r="Q486" s="123" t="s">
        <v>49</v>
      </c>
      <c r="R486" s="50" t="s">
        <v>783</v>
      </c>
      <c r="S486" s="46" t="s">
        <v>784</v>
      </c>
    </row>
    <row r="487" s="5" customFormat="1" ht="107.1" customHeight="1" spans="1:19">
      <c r="A487" s="46">
        <v>43</v>
      </c>
      <c r="B487" s="53" t="s">
        <v>764</v>
      </c>
      <c r="C487" s="46" t="s">
        <v>28</v>
      </c>
      <c r="D487" s="53" t="s">
        <v>765</v>
      </c>
      <c r="E487" s="46" t="s">
        <v>50</v>
      </c>
      <c r="F487" s="137" t="s">
        <v>844</v>
      </c>
      <c r="G487" s="46">
        <v>150</v>
      </c>
      <c r="H487" s="53">
        <v>150</v>
      </c>
      <c r="I487" s="46"/>
      <c r="J487" s="46"/>
      <c r="K487" s="53"/>
      <c r="L487" s="92" t="s">
        <v>831</v>
      </c>
      <c r="M487" s="46">
        <v>3</v>
      </c>
      <c r="N487" s="46">
        <v>0.0509</v>
      </c>
      <c r="O487" s="78">
        <v>0.219</v>
      </c>
      <c r="P487" s="46" t="s">
        <v>33</v>
      </c>
      <c r="Q487" s="123" t="s">
        <v>49</v>
      </c>
      <c r="R487" s="50" t="s">
        <v>783</v>
      </c>
      <c r="S487" s="46" t="s">
        <v>784</v>
      </c>
    </row>
    <row r="488" s="5" customFormat="1" ht="118" customHeight="1" spans="1:19">
      <c r="A488" s="46">
        <v>44</v>
      </c>
      <c r="B488" s="53" t="s">
        <v>764</v>
      </c>
      <c r="C488" s="46" t="s">
        <v>28</v>
      </c>
      <c r="D488" s="53" t="s">
        <v>765</v>
      </c>
      <c r="E488" s="46" t="s">
        <v>36</v>
      </c>
      <c r="F488" s="137" t="s">
        <v>845</v>
      </c>
      <c r="G488" s="46">
        <v>750</v>
      </c>
      <c r="H488" s="53">
        <v>750</v>
      </c>
      <c r="I488" s="46"/>
      <c r="J488" s="46"/>
      <c r="K488" s="53"/>
      <c r="L488" s="92" t="s">
        <v>831</v>
      </c>
      <c r="M488" s="46">
        <v>15</v>
      </c>
      <c r="N488" s="46">
        <v>0.1992</v>
      </c>
      <c r="O488" s="78">
        <v>0.848</v>
      </c>
      <c r="P488" s="46" t="s">
        <v>33</v>
      </c>
      <c r="Q488" s="123" t="s">
        <v>38</v>
      </c>
      <c r="R488" s="50" t="s">
        <v>783</v>
      </c>
      <c r="S488" s="46" t="s">
        <v>784</v>
      </c>
    </row>
    <row r="489" s="5" customFormat="1" ht="120" customHeight="1" spans="1:19">
      <c r="A489" s="46">
        <v>45</v>
      </c>
      <c r="B489" s="53" t="s">
        <v>764</v>
      </c>
      <c r="C489" s="46" t="s">
        <v>28</v>
      </c>
      <c r="D489" s="53" t="s">
        <v>765</v>
      </c>
      <c r="E489" s="46" t="s">
        <v>78</v>
      </c>
      <c r="F489" s="137" t="s">
        <v>846</v>
      </c>
      <c r="G489" s="46">
        <v>50</v>
      </c>
      <c r="H489" s="53">
        <v>50</v>
      </c>
      <c r="I489" s="46"/>
      <c r="J489" s="46"/>
      <c r="K489" s="53"/>
      <c r="L489" s="92" t="s">
        <v>831</v>
      </c>
      <c r="M489" s="46">
        <v>1</v>
      </c>
      <c r="N489" s="46">
        <v>0.0054</v>
      </c>
      <c r="O489" s="46">
        <v>0.0212</v>
      </c>
      <c r="P489" s="46" t="s">
        <v>33</v>
      </c>
      <c r="Q489" s="123" t="s">
        <v>38</v>
      </c>
      <c r="R489" s="50" t="s">
        <v>783</v>
      </c>
      <c r="S489" s="46" t="s">
        <v>784</v>
      </c>
    </row>
    <row r="490" s="5" customFormat="1" ht="107.1" customHeight="1" spans="1:19">
      <c r="A490" s="46">
        <v>46</v>
      </c>
      <c r="B490" s="53" t="s">
        <v>764</v>
      </c>
      <c r="C490" s="46" t="s">
        <v>28</v>
      </c>
      <c r="D490" s="53" t="s">
        <v>765</v>
      </c>
      <c r="E490" s="123" t="s">
        <v>54</v>
      </c>
      <c r="F490" s="124" t="s">
        <v>847</v>
      </c>
      <c r="G490" s="123">
        <v>50</v>
      </c>
      <c r="H490" s="73"/>
      <c r="I490" s="123"/>
      <c r="J490" s="123"/>
      <c r="K490" s="123">
        <v>50</v>
      </c>
      <c r="L490" s="92" t="s">
        <v>831</v>
      </c>
      <c r="M490" s="123">
        <v>1</v>
      </c>
      <c r="N490" s="138">
        <v>0.0125</v>
      </c>
      <c r="O490" s="138">
        <v>0.0549</v>
      </c>
      <c r="P490" s="46" t="s">
        <v>33</v>
      </c>
      <c r="Q490" s="123" t="s">
        <v>38</v>
      </c>
      <c r="R490" s="50" t="s">
        <v>783</v>
      </c>
      <c r="S490" s="46" t="s">
        <v>195</v>
      </c>
    </row>
    <row r="491" s="5" customFormat="1" ht="107.1" customHeight="1" spans="1:19">
      <c r="A491" s="46">
        <v>47</v>
      </c>
      <c r="B491" s="53" t="s">
        <v>764</v>
      </c>
      <c r="C491" s="46" t="s">
        <v>28</v>
      </c>
      <c r="D491" s="53" t="s">
        <v>765</v>
      </c>
      <c r="E491" s="138" t="s">
        <v>62</v>
      </c>
      <c r="F491" s="124" t="s">
        <v>848</v>
      </c>
      <c r="G491" s="123">
        <v>150</v>
      </c>
      <c r="H491" s="73"/>
      <c r="I491" s="123"/>
      <c r="J491" s="123"/>
      <c r="K491" s="123">
        <v>150</v>
      </c>
      <c r="L491" s="92" t="s">
        <v>831</v>
      </c>
      <c r="M491" s="123">
        <v>3</v>
      </c>
      <c r="N491" s="138">
        <v>0.0504</v>
      </c>
      <c r="O491" s="138">
        <v>0.2253</v>
      </c>
      <c r="P491" s="46" t="s">
        <v>33</v>
      </c>
      <c r="Q491" s="123" t="s">
        <v>38</v>
      </c>
      <c r="R491" s="50" t="s">
        <v>783</v>
      </c>
      <c r="S491" s="46" t="s">
        <v>195</v>
      </c>
    </row>
    <row r="492" s="5" customFormat="1" ht="107.1" customHeight="1" spans="1:19">
      <c r="A492" s="46">
        <v>48</v>
      </c>
      <c r="B492" s="53" t="s">
        <v>764</v>
      </c>
      <c r="C492" s="46" t="s">
        <v>28</v>
      </c>
      <c r="D492" s="53" t="s">
        <v>765</v>
      </c>
      <c r="E492" s="138" t="s">
        <v>52</v>
      </c>
      <c r="F492" s="124" t="s">
        <v>849</v>
      </c>
      <c r="G492" s="123">
        <v>150</v>
      </c>
      <c r="H492" s="73"/>
      <c r="I492" s="123"/>
      <c r="J492" s="123"/>
      <c r="K492" s="123">
        <v>150</v>
      </c>
      <c r="L492" s="92" t="s">
        <v>831</v>
      </c>
      <c r="M492" s="123">
        <v>3</v>
      </c>
      <c r="N492" s="138">
        <v>0.0457</v>
      </c>
      <c r="O492" s="138">
        <v>0.2093</v>
      </c>
      <c r="P492" s="46" t="s">
        <v>33</v>
      </c>
      <c r="Q492" s="123" t="s">
        <v>38</v>
      </c>
      <c r="R492" s="50" t="s">
        <v>783</v>
      </c>
      <c r="S492" s="46" t="s">
        <v>195</v>
      </c>
    </row>
    <row r="493" s="5" customFormat="1" ht="118" customHeight="1" spans="1:19">
      <c r="A493" s="46">
        <v>49</v>
      </c>
      <c r="B493" s="53" t="s">
        <v>764</v>
      </c>
      <c r="C493" s="46" t="s">
        <v>28</v>
      </c>
      <c r="D493" s="53" t="s">
        <v>765</v>
      </c>
      <c r="E493" s="138" t="s">
        <v>43</v>
      </c>
      <c r="F493" s="54" t="s">
        <v>850</v>
      </c>
      <c r="G493" s="123">
        <v>650</v>
      </c>
      <c r="H493" s="73"/>
      <c r="I493" s="123"/>
      <c r="J493" s="123"/>
      <c r="K493" s="123">
        <v>650</v>
      </c>
      <c r="L493" s="92" t="s">
        <v>831</v>
      </c>
      <c r="M493" s="123">
        <v>13</v>
      </c>
      <c r="N493" s="138">
        <v>0.2005</v>
      </c>
      <c r="O493" s="138">
        <v>0.8732</v>
      </c>
      <c r="P493" s="46" t="s">
        <v>33</v>
      </c>
      <c r="Q493" s="123" t="s">
        <v>38</v>
      </c>
      <c r="R493" s="50" t="s">
        <v>783</v>
      </c>
      <c r="S493" s="46" t="s">
        <v>195</v>
      </c>
    </row>
    <row r="494" s="5" customFormat="1" ht="126" customHeight="1" spans="1:19">
      <c r="A494" s="46">
        <v>50</v>
      </c>
      <c r="B494" s="53" t="s">
        <v>764</v>
      </c>
      <c r="C494" s="46" t="s">
        <v>28</v>
      </c>
      <c r="D494" s="53" t="s">
        <v>765</v>
      </c>
      <c r="E494" s="138" t="s">
        <v>47</v>
      </c>
      <c r="F494" s="54" t="s">
        <v>851</v>
      </c>
      <c r="G494" s="123">
        <v>450</v>
      </c>
      <c r="H494" s="73"/>
      <c r="I494" s="123"/>
      <c r="J494" s="123"/>
      <c r="K494" s="123">
        <v>450</v>
      </c>
      <c r="L494" s="92" t="s">
        <v>831</v>
      </c>
      <c r="M494" s="123">
        <v>9</v>
      </c>
      <c r="N494" s="138">
        <v>0.1171</v>
      </c>
      <c r="O494" s="138">
        <v>0.5013</v>
      </c>
      <c r="P494" s="46" t="s">
        <v>33</v>
      </c>
      <c r="Q494" s="123" t="s">
        <v>38</v>
      </c>
      <c r="R494" s="50" t="s">
        <v>783</v>
      </c>
      <c r="S494" s="46" t="s">
        <v>195</v>
      </c>
    </row>
    <row r="495" s="5" customFormat="1" ht="107.1" customHeight="1" spans="1:19">
      <c r="A495" s="46">
        <v>51</v>
      </c>
      <c r="B495" s="53" t="s">
        <v>764</v>
      </c>
      <c r="C495" s="46" t="s">
        <v>28</v>
      </c>
      <c r="D495" s="53" t="s">
        <v>765</v>
      </c>
      <c r="E495" s="138" t="s">
        <v>66</v>
      </c>
      <c r="F495" s="54" t="s">
        <v>852</v>
      </c>
      <c r="G495" s="123">
        <v>200</v>
      </c>
      <c r="H495" s="73"/>
      <c r="I495" s="123"/>
      <c r="J495" s="123"/>
      <c r="K495" s="123">
        <v>200</v>
      </c>
      <c r="L495" s="143" t="s">
        <v>831</v>
      </c>
      <c r="M495" s="123">
        <v>4</v>
      </c>
      <c r="N495" s="138">
        <v>0.0441</v>
      </c>
      <c r="O495" s="138">
        <v>0.1857</v>
      </c>
      <c r="P495" s="46" t="s">
        <v>33</v>
      </c>
      <c r="Q495" s="123" t="s">
        <v>38</v>
      </c>
      <c r="R495" s="50" t="s">
        <v>783</v>
      </c>
      <c r="S495" s="46" t="s">
        <v>195</v>
      </c>
    </row>
    <row r="496" s="5" customFormat="1" ht="107.1" customHeight="1" spans="1:19">
      <c r="A496" s="46">
        <v>52</v>
      </c>
      <c r="B496" s="53" t="s">
        <v>764</v>
      </c>
      <c r="C496" s="46" t="s">
        <v>28</v>
      </c>
      <c r="D496" s="53" t="s">
        <v>765</v>
      </c>
      <c r="E496" s="138" t="s">
        <v>72</v>
      </c>
      <c r="F496" s="54" t="s">
        <v>853</v>
      </c>
      <c r="G496" s="123">
        <v>350</v>
      </c>
      <c r="H496" s="73"/>
      <c r="I496" s="123"/>
      <c r="J496" s="123"/>
      <c r="K496" s="123">
        <v>350</v>
      </c>
      <c r="L496" s="143" t="s">
        <v>831</v>
      </c>
      <c r="M496" s="123">
        <v>7</v>
      </c>
      <c r="N496" s="138">
        <v>0.1001</v>
      </c>
      <c r="O496" s="138">
        <v>0.4279</v>
      </c>
      <c r="P496" s="46" t="s">
        <v>33</v>
      </c>
      <c r="Q496" s="123" t="s">
        <v>38</v>
      </c>
      <c r="R496" s="50" t="s">
        <v>783</v>
      </c>
      <c r="S496" s="46" t="s">
        <v>195</v>
      </c>
    </row>
    <row r="497" s="5" customFormat="1" ht="120" customHeight="1" spans="1:19">
      <c r="A497" s="46">
        <v>53</v>
      </c>
      <c r="B497" s="53" t="s">
        <v>764</v>
      </c>
      <c r="C497" s="46" t="s">
        <v>28</v>
      </c>
      <c r="D497" s="46" t="s">
        <v>854</v>
      </c>
      <c r="E497" s="50" t="s">
        <v>72</v>
      </c>
      <c r="F497" s="137" t="s">
        <v>855</v>
      </c>
      <c r="G497" s="46">
        <v>250</v>
      </c>
      <c r="H497" s="46">
        <v>250</v>
      </c>
      <c r="I497" s="46"/>
      <c r="J497" s="46"/>
      <c r="K497" s="46"/>
      <c r="L497" s="73" t="s">
        <v>856</v>
      </c>
      <c r="M497" s="46">
        <v>5</v>
      </c>
      <c r="N497" s="73">
        <v>0.0677</v>
      </c>
      <c r="O497" s="73">
        <v>0.2897</v>
      </c>
      <c r="P497" s="46" t="s">
        <v>33</v>
      </c>
      <c r="Q497" s="46" t="s">
        <v>49</v>
      </c>
      <c r="R497" s="50" t="s">
        <v>783</v>
      </c>
      <c r="S497" s="46" t="s">
        <v>763</v>
      </c>
    </row>
    <row r="498" s="5" customFormat="1" ht="120" customHeight="1" spans="1:19">
      <c r="A498" s="46">
        <v>54</v>
      </c>
      <c r="B498" s="53" t="s">
        <v>764</v>
      </c>
      <c r="C498" s="46" t="s">
        <v>28</v>
      </c>
      <c r="D498" s="46" t="s">
        <v>854</v>
      </c>
      <c r="E498" s="50" t="s">
        <v>50</v>
      </c>
      <c r="F498" s="137" t="s">
        <v>857</v>
      </c>
      <c r="G498" s="46">
        <v>100</v>
      </c>
      <c r="H498" s="46">
        <v>100</v>
      </c>
      <c r="I498" s="46"/>
      <c r="J498" s="46"/>
      <c r="K498" s="46"/>
      <c r="L498" s="73" t="s">
        <v>858</v>
      </c>
      <c r="M498" s="46">
        <v>2</v>
      </c>
      <c r="N498" s="46">
        <v>0.027</v>
      </c>
      <c r="O498" s="46">
        <v>0.1165</v>
      </c>
      <c r="P498" s="46" t="s">
        <v>33</v>
      </c>
      <c r="Q498" s="46" t="s">
        <v>49</v>
      </c>
      <c r="R498" s="50" t="s">
        <v>783</v>
      </c>
      <c r="S498" s="46" t="s">
        <v>763</v>
      </c>
    </row>
    <row r="499" s="5" customFormat="1" ht="126" customHeight="1" spans="1:19">
      <c r="A499" s="46">
        <v>55</v>
      </c>
      <c r="B499" s="46" t="s">
        <v>859</v>
      </c>
      <c r="C499" s="46" t="s">
        <v>28</v>
      </c>
      <c r="D499" s="46" t="s">
        <v>854</v>
      </c>
      <c r="E499" s="46" t="s">
        <v>76</v>
      </c>
      <c r="F499" s="137" t="s">
        <v>860</v>
      </c>
      <c r="G499" s="46">
        <v>350</v>
      </c>
      <c r="H499" s="46"/>
      <c r="I499" s="46"/>
      <c r="J499" s="46"/>
      <c r="K499" s="46">
        <v>350</v>
      </c>
      <c r="L499" s="92" t="s">
        <v>861</v>
      </c>
      <c r="M499" s="46">
        <v>1</v>
      </c>
      <c r="N499" s="46">
        <v>0.0168</v>
      </c>
      <c r="O499" s="46">
        <v>0.08</v>
      </c>
      <c r="P499" s="46" t="s">
        <v>33</v>
      </c>
      <c r="Q499" s="46" t="s">
        <v>49</v>
      </c>
      <c r="R499" s="50" t="s">
        <v>783</v>
      </c>
      <c r="S499" s="53" t="s">
        <v>862</v>
      </c>
    </row>
    <row r="500" s="5" customFormat="1" ht="126" customHeight="1" spans="1:19">
      <c r="A500" s="46">
        <v>56</v>
      </c>
      <c r="B500" s="53" t="s">
        <v>764</v>
      </c>
      <c r="C500" s="46" t="s">
        <v>28</v>
      </c>
      <c r="D500" s="53" t="s">
        <v>863</v>
      </c>
      <c r="E500" s="123" t="s">
        <v>54</v>
      </c>
      <c r="F500" s="124" t="s">
        <v>864</v>
      </c>
      <c r="G500" s="46">
        <v>100</v>
      </c>
      <c r="H500" s="53">
        <v>100</v>
      </c>
      <c r="I500" s="46"/>
      <c r="J500" s="46"/>
      <c r="K500" s="53"/>
      <c r="L500" s="92" t="s">
        <v>865</v>
      </c>
      <c r="M500" s="46">
        <v>2</v>
      </c>
      <c r="N500" s="46">
        <v>0.0273</v>
      </c>
      <c r="O500" s="46">
        <v>0.1165</v>
      </c>
      <c r="P500" s="46" t="s">
        <v>866</v>
      </c>
      <c r="Q500" s="123" t="s">
        <v>38</v>
      </c>
      <c r="R500" s="50" t="s">
        <v>783</v>
      </c>
      <c r="S500" s="46" t="s">
        <v>702</v>
      </c>
    </row>
    <row r="501" s="5" customFormat="1" ht="126" customHeight="1" spans="1:19">
      <c r="A501" s="46">
        <v>57</v>
      </c>
      <c r="B501" s="53" t="s">
        <v>764</v>
      </c>
      <c r="C501" s="46" t="s">
        <v>28</v>
      </c>
      <c r="D501" s="53" t="s">
        <v>863</v>
      </c>
      <c r="E501" s="123" t="s">
        <v>867</v>
      </c>
      <c r="F501" s="124" t="s">
        <v>868</v>
      </c>
      <c r="G501" s="46">
        <v>200</v>
      </c>
      <c r="H501" s="53">
        <v>200</v>
      </c>
      <c r="I501" s="46"/>
      <c r="J501" s="46"/>
      <c r="K501" s="53"/>
      <c r="L501" s="92" t="s">
        <v>869</v>
      </c>
      <c r="M501" s="46">
        <v>4</v>
      </c>
      <c r="N501" s="46">
        <v>0.072</v>
      </c>
      <c r="O501" s="46">
        <v>0.3277</v>
      </c>
      <c r="P501" s="46" t="s">
        <v>866</v>
      </c>
      <c r="Q501" s="123" t="s">
        <v>38</v>
      </c>
      <c r="R501" s="50" t="s">
        <v>783</v>
      </c>
      <c r="S501" s="46" t="s">
        <v>702</v>
      </c>
    </row>
    <row r="502" s="5" customFormat="1" ht="126" customHeight="1" spans="1:19">
      <c r="A502" s="46">
        <v>58</v>
      </c>
      <c r="B502" s="53" t="s">
        <v>764</v>
      </c>
      <c r="C502" s="46" t="s">
        <v>28</v>
      </c>
      <c r="D502" s="53" t="s">
        <v>863</v>
      </c>
      <c r="E502" s="123" t="s">
        <v>52</v>
      </c>
      <c r="F502" s="124" t="s">
        <v>870</v>
      </c>
      <c r="G502" s="46">
        <v>670</v>
      </c>
      <c r="H502" s="53">
        <v>670</v>
      </c>
      <c r="I502" s="46"/>
      <c r="J502" s="46"/>
      <c r="K502" s="53"/>
      <c r="L502" s="92" t="s">
        <v>871</v>
      </c>
      <c r="M502" s="46">
        <v>13</v>
      </c>
      <c r="N502" s="46">
        <v>0.1752</v>
      </c>
      <c r="O502" s="46">
        <v>0.7753</v>
      </c>
      <c r="P502" s="46" t="s">
        <v>866</v>
      </c>
      <c r="Q502" s="123" t="s">
        <v>38</v>
      </c>
      <c r="R502" s="50" t="s">
        <v>783</v>
      </c>
      <c r="S502" s="46" t="s">
        <v>702</v>
      </c>
    </row>
    <row r="503" s="5" customFormat="1" ht="126" customHeight="1" spans="1:19">
      <c r="A503" s="46">
        <v>59</v>
      </c>
      <c r="B503" s="53" t="s">
        <v>764</v>
      </c>
      <c r="C503" s="46" t="s">
        <v>28</v>
      </c>
      <c r="D503" s="53" t="s">
        <v>863</v>
      </c>
      <c r="E503" s="123" t="s">
        <v>43</v>
      </c>
      <c r="F503" s="124" t="s">
        <v>872</v>
      </c>
      <c r="G503" s="46">
        <v>570</v>
      </c>
      <c r="H503" s="53">
        <v>570</v>
      </c>
      <c r="I503" s="46"/>
      <c r="J503" s="46"/>
      <c r="K503" s="53"/>
      <c r="L503" s="92" t="s">
        <v>873</v>
      </c>
      <c r="M503" s="46">
        <v>12</v>
      </c>
      <c r="N503" s="46">
        <v>0.1911</v>
      </c>
      <c r="O503" s="46">
        <v>0.8337</v>
      </c>
      <c r="P503" s="46" t="s">
        <v>866</v>
      </c>
      <c r="Q503" s="123" t="s">
        <v>38</v>
      </c>
      <c r="R503" s="50" t="s">
        <v>783</v>
      </c>
      <c r="S503" s="46" t="s">
        <v>702</v>
      </c>
    </row>
    <row r="504" s="5" customFormat="1" ht="126" customHeight="1" spans="1:19">
      <c r="A504" s="46">
        <v>60</v>
      </c>
      <c r="B504" s="53" t="s">
        <v>764</v>
      </c>
      <c r="C504" s="46" t="s">
        <v>28</v>
      </c>
      <c r="D504" s="53" t="s">
        <v>863</v>
      </c>
      <c r="E504" s="123" t="s">
        <v>70</v>
      </c>
      <c r="F504" s="124" t="s">
        <v>874</v>
      </c>
      <c r="G504" s="46">
        <v>90</v>
      </c>
      <c r="H504" s="53">
        <v>90</v>
      </c>
      <c r="I504" s="46"/>
      <c r="J504" s="46"/>
      <c r="K504" s="53"/>
      <c r="L504" s="92" t="s">
        <v>875</v>
      </c>
      <c r="M504" s="46">
        <v>1</v>
      </c>
      <c r="N504" s="46">
        <v>0.0096</v>
      </c>
      <c r="O504" s="46">
        <v>0.0422</v>
      </c>
      <c r="P504" s="46" t="s">
        <v>866</v>
      </c>
      <c r="Q504" s="123" t="s">
        <v>38</v>
      </c>
      <c r="R504" s="50" t="s">
        <v>783</v>
      </c>
      <c r="S504" s="46" t="s">
        <v>702</v>
      </c>
    </row>
    <row r="505" s="5" customFormat="1" ht="126" customHeight="1" spans="1:19">
      <c r="A505" s="46">
        <v>61</v>
      </c>
      <c r="B505" s="53" t="s">
        <v>764</v>
      </c>
      <c r="C505" s="46" t="s">
        <v>28</v>
      </c>
      <c r="D505" s="53" t="s">
        <v>863</v>
      </c>
      <c r="E505" s="123" t="s">
        <v>47</v>
      </c>
      <c r="F505" s="124" t="s">
        <v>876</v>
      </c>
      <c r="G505" s="46">
        <v>400</v>
      </c>
      <c r="H505" s="53">
        <v>400</v>
      </c>
      <c r="I505" s="46"/>
      <c r="J505" s="46"/>
      <c r="K505" s="53"/>
      <c r="L505" s="92" t="s">
        <v>877</v>
      </c>
      <c r="M505" s="46">
        <v>8</v>
      </c>
      <c r="N505" s="46">
        <v>0.1109</v>
      </c>
      <c r="O505" s="46">
        <v>0.4736</v>
      </c>
      <c r="P505" s="46" t="s">
        <v>866</v>
      </c>
      <c r="Q505" s="123" t="s">
        <v>38</v>
      </c>
      <c r="R505" s="50" t="s">
        <v>783</v>
      </c>
      <c r="S505" s="46" t="s">
        <v>702</v>
      </c>
    </row>
    <row r="506" s="5" customFormat="1" ht="126" customHeight="1" spans="1:19">
      <c r="A506" s="46">
        <v>62</v>
      </c>
      <c r="B506" s="53" t="s">
        <v>764</v>
      </c>
      <c r="C506" s="46" t="s">
        <v>28</v>
      </c>
      <c r="D506" s="53" t="s">
        <v>863</v>
      </c>
      <c r="E506" s="123" t="s">
        <v>47</v>
      </c>
      <c r="F506" s="124" t="s">
        <v>878</v>
      </c>
      <c r="G506" s="46">
        <v>50</v>
      </c>
      <c r="H506" s="53">
        <v>50</v>
      </c>
      <c r="I506" s="46"/>
      <c r="J506" s="46"/>
      <c r="K506" s="53"/>
      <c r="L506" s="92" t="s">
        <v>781</v>
      </c>
      <c r="M506" s="46">
        <v>1</v>
      </c>
      <c r="N506" s="46">
        <v>0.0149</v>
      </c>
      <c r="O506" s="46">
        <v>0.0611</v>
      </c>
      <c r="P506" s="46" t="s">
        <v>866</v>
      </c>
      <c r="Q506" s="123" t="s">
        <v>38</v>
      </c>
      <c r="R506" s="50" t="s">
        <v>783</v>
      </c>
      <c r="S506" s="46" t="s">
        <v>702</v>
      </c>
    </row>
    <row r="507" s="5" customFormat="1" ht="126" customHeight="1" spans="1:19">
      <c r="A507" s="46">
        <v>63</v>
      </c>
      <c r="B507" s="53" t="s">
        <v>764</v>
      </c>
      <c r="C507" s="46" t="s">
        <v>28</v>
      </c>
      <c r="D507" s="53" t="s">
        <v>863</v>
      </c>
      <c r="E507" s="123" t="s">
        <v>66</v>
      </c>
      <c r="F507" s="124" t="s">
        <v>879</v>
      </c>
      <c r="G507" s="46">
        <v>290</v>
      </c>
      <c r="H507" s="53">
        <v>290</v>
      </c>
      <c r="I507" s="46"/>
      <c r="J507" s="46"/>
      <c r="K507" s="53"/>
      <c r="L507" s="92" t="s">
        <v>880</v>
      </c>
      <c r="M507" s="46">
        <v>5</v>
      </c>
      <c r="N507" s="46">
        <v>0.0607</v>
      </c>
      <c r="O507" s="46">
        <v>0.2551</v>
      </c>
      <c r="P507" s="46" t="s">
        <v>866</v>
      </c>
      <c r="Q507" s="123" t="s">
        <v>38</v>
      </c>
      <c r="R507" s="50" t="s">
        <v>783</v>
      </c>
      <c r="S507" s="46" t="s">
        <v>702</v>
      </c>
    </row>
    <row r="508" s="5" customFormat="1" ht="126" customHeight="1" spans="1:19">
      <c r="A508" s="46">
        <v>64</v>
      </c>
      <c r="B508" s="53" t="s">
        <v>764</v>
      </c>
      <c r="C508" s="46" t="s">
        <v>28</v>
      </c>
      <c r="D508" s="53" t="s">
        <v>863</v>
      </c>
      <c r="E508" s="123" t="s">
        <v>72</v>
      </c>
      <c r="F508" s="124" t="s">
        <v>881</v>
      </c>
      <c r="G508" s="46">
        <v>540</v>
      </c>
      <c r="H508" s="53">
        <v>540</v>
      </c>
      <c r="I508" s="46"/>
      <c r="J508" s="46"/>
      <c r="K508" s="53"/>
      <c r="L508" s="92" t="s">
        <v>882</v>
      </c>
      <c r="M508" s="46">
        <v>11</v>
      </c>
      <c r="N508" s="46">
        <v>0.1548</v>
      </c>
      <c r="O508" s="46">
        <v>0.6702</v>
      </c>
      <c r="P508" s="46" t="s">
        <v>866</v>
      </c>
      <c r="Q508" s="123" t="s">
        <v>38</v>
      </c>
      <c r="R508" s="50" t="s">
        <v>783</v>
      </c>
      <c r="S508" s="46" t="s">
        <v>702</v>
      </c>
    </row>
    <row r="509" s="5" customFormat="1" ht="126" customHeight="1" spans="1:19">
      <c r="A509" s="46">
        <v>65</v>
      </c>
      <c r="B509" s="53" t="s">
        <v>764</v>
      </c>
      <c r="C509" s="46" t="s">
        <v>28</v>
      </c>
      <c r="D509" s="53" t="s">
        <v>863</v>
      </c>
      <c r="E509" s="123" t="s">
        <v>50</v>
      </c>
      <c r="F509" s="124" t="s">
        <v>883</v>
      </c>
      <c r="G509" s="46">
        <v>190</v>
      </c>
      <c r="H509" s="53">
        <v>190</v>
      </c>
      <c r="I509" s="46"/>
      <c r="J509" s="46"/>
      <c r="K509" s="53"/>
      <c r="L509" s="92" t="s">
        <v>884</v>
      </c>
      <c r="M509" s="46">
        <v>4</v>
      </c>
      <c r="N509" s="46">
        <v>0.0506</v>
      </c>
      <c r="O509" s="46">
        <v>0.2212</v>
      </c>
      <c r="P509" s="46" t="s">
        <v>866</v>
      </c>
      <c r="Q509" s="123" t="s">
        <v>38</v>
      </c>
      <c r="R509" s="50" t="s">
        <v>783</v>
      </c>
      <c r="S509" s="46" t="s">
        <v>702</v>
      </c>
    </row>
    <row r="510" s="4" customFormat="1" ht="51.95" customHeight="1" spans="1:19">
      <c r="A510" s="36" t="s">
        <v>885</v>
      </c>
      <c r="B510" s="47" t="s">
        <v>886</v>
      </c>
      <c r="C510" s="47" t="s">
        <v>28</v>
      </c>
      <c r="D510" s="36" t="s">
        <v>773</v>
      </c>
      <c r="E510" s="47" t="s">
        <v>56</v>
      </c>
      <c r="F510" s="48" t="s">
        <v>887</v>
      </c>
      <c r="G510" s="47">
        <v>60</v>
      </c>
      <c r="H510" s="49">
        <v>60</v>
      </c>
      <c r="I510" s="47"/>
      <c r="J510" s="47"/>
      <c r="K510" s="47"/>
      <c r="L510" s="59" t="s">
        <v>888</v>
      </c>
      <c r="M510" s="47">
        <v>1</v>
      </c>
      <c r="N510" s="47">
        <v>0.0167</v>
      </c>
      <c r="O510" s="47">
        <v>0.0694</v>
      </c>
      <c r="P510" s="47" t="s">
        <v>33</v>
      </c>
      <c r="Q510" s="68" t="s">
        <v>38</v>
      </c>
      <c r="R510" s="36" t="s">
        <v>39</v>
      </c>
      <c r="S510" s="65" t="s">
        <v>40</v>
      </c>
    </row>
    <row r="511" s="4" customFormat="1" ht="51.95" customHeight="1" spans="1:19">
      <c r="A511" s="36" t="s">
        <v>889</v>
      </c>
      <c r="B511" s="47" t="s">
        <v>890</v>
      </c>
      <c r="C511" s="47" t="s">
        <v>28</v>
      </c>
      <c r="D511" s="36" t="s">
        <v>773</v>
      </c>
      <c r="E511" s="47" t="s">
        <v>58</v>
      </c>
      <c r="F511" s="48" t="s">
        <v>891</v>
      </c>
      <c r="G511" s="139">
        <v>40</v>
      </c>
      <c r="H511" s="49"/>
      <c r="I511" s="47">
        <v>40</v>
      </c>
      <c r="J511" s="47"/>
      <c r="K511" s="47"/>
      <c r="L511" s="144" t="s">
        <v>888</v>
      </c>
      <c r="M511" s="132">
        <v>1</v>
      </c>
      <c r="N511" s="133">
        <v>0.0324</v>
      </c>
      <c r="O511" s="133">
        <v>0.1245</v>
      </c>
      <c r="P511" s="47" t="s">
        <v>33</v>
      </c>
      <c r="Q511" s="68" t="s">
        <v>38</v>
      </c>
      <c r="R511" s="36" t="s">
        <v>892</v>
      </c>
      <c r="S511" s="36" t="s">
        <v>313</v>
      </c>
    </row>
    <row r="512" s="4" customFormat="1" ht="51.95" customHeight="1" spans="1:19">
      <c r="A512" s="36" t="s">
        <v>893</v>
      </c>
      <c r="B512" s="47" t="s">
        <v>894</v>
      </c>
      <c r="C512" s="140" t="s">
        <v>28</v>
      </c>
      <c r="D512" s="47" t="s">
        <v>219</v>
      </c>
      <c r="E512" s="140" t="s">
        <v>30</v>
      </c>
      <c r="F512" s="141" t="s">
        <v>895</v>
      </c>
      <c r="G512" s="140">
        <f>SUM(G513:G532)</f>
        <v>743.75</v>
      </c>
      <c r="H512" s="142">
        <f t="shared" ref="H512:K512" si="42">SUM(H513:H532)</f>
        <v>743.75</v>
      </c>
      <c r="I512" s="140">
        <f t="shared" si="42"/>
        <v>0</v>
      </c>
      <c r="J512" s="140">
        <f t="shared" si="42"/>
        <v>0</v>
      </c>
      <c r="K512" s="140">
        <f t="shared" si="42"/>
        <v>0</v>
      </c>
      <c r="L512" s="59" t="s">
        <v>896</v>
      </c>
      <c r="M512" s="140">
        <f t="shared" ref="M512:O512" si="43">SUM(M513:M532)</f>
        <v>196</v>
      </c>
      <c r="N512" s="140">
        <f t="shared" si="43"/>
        <v>0.2154</v>
      </c>
      <c r="O512" s="140">
        <f t="shared" si="43"/>
        <v>0.7591</v>
      </c>
      <c r="P512" s="145" t="s">
        <v>897</v>
      </c>
      <c r="Q512" s="147" t="s">
        <v>898</v>
      </c>
      <c r="R512" s="148"/>
      <c r="S512" s="65"/>
    </row>
    <row r="513" s="1" customFormat="1" ht="51.95" customHeight="1" spans="1:19">
      <c r="A513" s="53">
        <v>1</v>
      </c>
      <c r="B513" s="53" t="s">
        <v>899</v>
      </c>
      <c r="C513" s="53" t="s">
        <v>28</v>
      </c>
      <c r="D513" s="53" t="s">
        <v>219</v>
      </c>
      <c r="E513" s="53" t="s">
        <v>41</v>
      </c>
      <c r="F513" s="54" t="s">
        <v>900</v>
      </c>
      <c r="G513" s="53">
        <v>39.3</v>
      </c>
      <c r="H513" s="53">
        <v>39.3</v>
      </c>
      <c r="I513" s="53"/>
      <c r="J513" s="53"/>
      <c r="K513" s="53"/>
      <c r="L513" s="61" t="s">
        <v>896</v>
      </c>
      <c r="M513" s="53">
        <v>6</v>
      </c>
      <c r="N513" s="53">
        <v>0.0093</v>
      </c>
      <c r="O513" s="53">
        <v>0.0279</v>
      </c>
      <c r="P513" s="71" t="s">
        <v>897</v>
      </c>
      <c r="Q513" s="71" t="s">
        <v>38</v>
      </c>
      <c r="R513" s="123" t="s">
        <v>901</v>
      </c>
      <c r="S513" s="46" t="s">
        <v>40</v>
      </c>
    </row>
    <row r="514" s="1" customFormat="1" ht="51.95" customHeight="1" spans="1:19">
      <c r="A514" s="53">
        <v>2</v>
      </c>
      <c r="B514" s="53" t="s">
        <v>899</v>
      </c>
      <c r="C514" s="53" t="s">
        <v>28</v>
      </c>
      <c r="D514" s="53" t="s">
        <v>219</v>
      </c>
      <c r="E514" s="53" t="s">
        <v>64</v>
      </c>
      <c r="F514" s="54" t="s">
        <v>902</v>
      </c>
      <c r="G514" s="53">
        <v>20.7</v>
      </c>
      <c r="H514" s="53">
        <v>20.7</v>
      </c>
      <c r="I514" s="53"/>
      <c r="J514" s="53"/>
      <c r="K514" s="53"/>
      <c r="L514" s="61" t="s">
        <v>896</v>
      </c>
      <c r="M514" s="53">
        <v>6</v>
      </c>
      <c r="N514" s="53">
        <v>0.0051</v>
      </c>
      <c r="O514" s="53">
        <v>0.0153</v>
      </c>
      <c r="P514" s="71" t="s">
        <v>897</v>
      </c>
      <c r="Q514" s="71" t="s">
        <v>49</v>
      </c>
      <c r="R514" s="123" t="s">
        <v>901</v>
      </c>
      <c r="S514" s="46" t="s">
        <v>40</v>
      </c>
    </row>
    <row r="515" s="1" customFormat="1" ht="51.95" customHeight="1" spans="1:19">
      <c r="A515" s="53">
        <v>3</v>
      </c>
      <c r="B515" s="53" t="s">
        <v>899</v>
      </c>
      <c r="C515" s="53" t="s">
        <v>28</v>
      </c>
      <c r="D515" s="53" t="s">
        <v>219</v>
      </c>
      <c r="E515" s="53" t="s">
        <v>76</v>
      </c>
      <c r="F515" s="54" t="s">
        <v>903</v>
      </c>
      <c r="G515" s="53">
        <v>25.22</v>
      </c>
      <c r="H515" s="53">
        <v>25.22</v>
      </c>
      <c r="I515" s="53"/>
      <c r="J515" s="53"/>
      <c r="K515" s="53"/>
      <c r="L515" s="61" t="s">
        <v>896</v>
      </c>
      <c r="M515" s="53">
        <v>8</v>
      </c>
      <c r="N515" s="53">
        <v>0.007</v>
      </c>
      <c r="O515" s="53">
        <v>0.028</v>
      </c>
      <c r="P515" s="71" t="s">
        <v>897</v>
      </c>
      <c r="Q515" s="71" t="s">
        <v>49</v>
      </c>
      <c r="R515" s="123" t="s">
        <v>901</v>
      </c>
      <c r="S515" s="46" t="s">
        <v>40</v>
      </c>
    </row>
    <row r="516" s="1" customFormat="1" ht="51.95" customHeight="1" spans="1:19">
      <c r="A516" s="53">
        <v>4</v>
      </c>
      <c r="B516" s="53" t="s">
        <v>899</v>
      </c>
      <c r="C516" s="53" t="s">
        <v>28</v>
      </c>
      <c r="D516" s="53" t="s">
        <v>219</v>
      </c>
      <c r="E516" s="149" t="s">
        <v>47</v>
      </c>
      <c r="F516" s="54" t="s">
        <v>904</v>
      </c>
      <c r="G516" s="53">
        <v>26.13</v>
      </c>
      <c r="H516" s="53">
        <v>26.13</v>
      </c>
      <c r="I516" s="53"/>
      <c r="J516" s="53"/>
      <c r="K516" s="53"/>
      <c r="L516" s="61" t="s">
        <v>896</v>
      </c>
      <c r="M516" s="53">
        <v>5</v>
      </c>
      <c r="N516" s="53">
        <v>0.0093</v>
      </c>
      <c r="O516" s="53">
        <v>0.0279</v>
      </c>
      <c r="P516" s="71" t="s">
        <v>897</v>
      </c>
      <c r="Q516" s="71" t="s">
        <v>49</v>
      </c>
      <c r="R516" s="123" t="s">
        <v>901</v>
      </c>
      <c r="S516" s="46" t="s">
        <v>40</v>
      </c>
    </row>
    <row r="517" s="1" customFormat="1" ht="51.95" customHeight="1" spans="1:19">
      <c r="A517" s="53">
        <v>5</v>
      </c>
      <c r="B517" s="53" t="s">
        <v>899</v>
      </c>
      <c r="C517" s="53" t="s">
        <v>28</v>
      </c>
      <c r="D517" s="53" t="s">
        <v>219</v>
      </c>
      <c r="E517" s="149" t="s">
        <v>52</v>
      </c>
      <c r="F517" s="54" t="s">
        <v>905</v>
      </c>
      <c r="G517" s="53">
        <v>25.39</v>
      </c>
      <c r="H517" s="53">
        <v>25.39</v>
      </c>
      <c r="I517" s="53"/>
      <c r="J517" s="53"/>
      <c r="K517" s="53"/>
      <c r="L517" s="61" t="s">
        <v>896</v>
      </c>
      <c r="M517" s="53">
        <v>7</v>
      </c>
      <c r="N517" s="53">
        <v>0.0068</v>
      </c>
      <c r="O517" s="53">
        <v>0.0204</v>
      </c>
      <c r="P517" s="71" t="s">
        <v>897</v>
      </c>
      <c r="Q517" s="71" t="s">
        <v>49</v>
      </c>
      <c r="R517" s="123" t="s">
        <v>901</v>
      </c>
      <c r="S517" s="46" t="s">
        <v>40</v>
      </c>
    </row>
    <row r="518" s="1" customFormat="1" ht="51.95" customHeight="1" spans="1:19">
      <c r="A518" s="53">
        <v>6</v>
      </c>
      <c r="B518" s="53" t="s">
        <v>899</v>
      </c>
      <c r="C518" s="53" t="s">
        <v>28</v>
      </c>
      <c r="D518" s="53" t="s">
        <v>219</v>
      </c>
      <c r="E518" s="149" t="s">
        <v>56</v>
      </c>
      <c r="F518" s="54" t="s">
        <v>906</v>
      </c>
      <c r="G518" s="53">
        <v>46.87</v>
      </c>
      <c r="H518" s="53">
        <v>46.87</v>
      </c>
      <c r="I518" s="53"/>
      <c r="J518" s="53"/>
      <c r="K518" s="53"/>
      <c r="L518" s="61" t="s">
        <v>896</v>
      </c>
      <c r="M518" s="53">
        <v>11</v>
      </c>
      <c r="N518" s="53">
        <v>0.0153</v>
      </c>
      <c r="O518" s="53">
        <v>0.0459</v>
      </c>
      <c r="P518" s="71" t="s">
        <v>897</v>
      </c>
      <c r="Q518" s="71" t="s">
        <v>38</v>
      </c>
      <c r="R518" s="123" t="s">
        <v>901</v>
      </c>
      <c r="S518" s="46" t="s">
        <v>40</v>
      </c>
    </row>
    <row r="519" s="1" customFormat="1" ht="66" customHeight="1" spans="1:19">
      <c r="A519" s="53">
        <v>7</v>
      </c>
      <c r="B519" s="53" t="s">
        <v>899</v>
      </c>
      <c r="C519" s="53" t="s">
        <v>28</v>
      </c>
      <c r="D519" s="53" t="s">
        <v>219</v>
      </c>
      <c r="E519" s="149" t="s">
        <v>70</v>
      </c>
      <c r="F519" s="150" t="s">
        <v>907</v>
      </c>
      <c r="G519" s="53">
        <v>52.46</v>
      </c>
      <c r="H519" s="53">
        <v>52.46</v>
      </c>
      <c r="I519" s="53"/>
      <c r="J519" s="53"/>
      <c r="K519" s="53"/>
      <c r="L519" s="61" t="s">
        <v>896</v>
      </c>
      <c r="M519" s="53">
        <v>17</v>
      </c>
      <c r="N519" s="53">
        <v>0.0217</v>
      </c>
      <c r="O519" s="53">
        <v>0.0651</v>
      </c>
      <c r="P519" s="71" t="s">
        <v>897</v>
      </c>
      <c r="Q519" s="71" t="s">
        <v>38</v>
      </c>
      <c r="R519" s="123" t="s">
        <v>901</v>
      </c>
      <c r="S519" s="46" t="s">
        <v>40</v>
      </c>
    </row>
    <row r="520" s="1" customFormat="1" ht="51.95" customHeight="1" spans="1:19">
      <c r="A520" s="53">
        <v>8</v>
      </c>
      <c r="B520" s="53" t="s">
        <v>899</v>
      </c>
      <c r="C520" s="53" t="s">
        <v>28</v>
      </c>
      <c r="D520" s="53" t="s">
        <v>219</v>
      </c>
      <c r="E520" s="53" t="s">
        <v>43</v>
      </c>
      <c r="F520" s="54" t="s">
        <v>908</v>
      </c>
      <c r="G520" s="53">
        <v>62.75</v>
      </c>
      <c r="H520" s="53">
        <v>62.75</v>
      </c>
      <c r="I520" s="53"/>
      <c r="J520" s="53"/>
      <c r="K520" s="53"/>
      <c r="L520" s="61" t="s">
        <v>896</v>
      </c>
      <c r="M520" s="53">
        <v>16</v>
      </c>
      <c r="N520" s="53">
        <v>0.0352</v>
      </c>
      <c r="O520" s="53">
        <v>0.1056</v>
      </c>
      <c r="P520" s="71" t="s">
        <v>897</v>
      </c>
      <c r="Q520" s="71" t="s">
        <v>38</v>
      </c>
      <c r="R520" s="123" t="s">
        <v>901</v>
      </c>
      <c r="S520" s="46" t="s">
        <v>40</v>
      </c>
    </row>
    <row r="521" s="1" customFormat="1" ht="51.95" customHeight="1" spans="1:19">
      <c r="A521" s="53">
        <v>9</v>
      </c>
      <c r="B521" s="53" t="s">
        <v>899</v>
      </c>
      <c r="C521" s="53" t="s">
        <v>28</v>
      </c>
      <c r="D521" s="53" t="s">
        <v>219</v>
      </c>
      <c r="E521" s="53" t="s">
        <v>68</v>
      </c>
      <c r="F521" s="54" t="s">
        <v>909</v>
      </c>
      <c r="G521" s="53">
        <v>67.53</v>
      </c>
      <c r="H521" s="53">
        <v>67.53</v>
      </c>
      <c r="I521" s="53"/>
      <c r="J521" s="53"/>
      <c r="K521" s="53"/>
      <c r="L521" s="61" t="s">
        <v>896</v>
      </c>
      <c r="M521" s="53">
        <v>9</v>
      </c>
      <c r="N521" s="53">
        <v>0.0165</v>
      </c>
      <c r="O521" s="53">
        <v>0.0495</v>
      </c>
      <c r="P521" s="71" t="s">
        <v>897</v>
      </c>
      <c r="Q521" s="71" t="s">
        <v>49</v>
      </c>
      <c r="R521" s="123" t="s">
        <v>901</v>
      </c>
      <c r="S521" s="46" t="s">
        <v>40</v>
      </c>
    </row>
    <row r="522" s="1" customFormat="1" ht="51.95" customHeight="1" spans="1:19">
      <c r="A522" s="53">
        <v>10</v>
      </c>
      <c r="B522" s="53" t="s">
        <v>899</v>
      </c>
      <c r="C522" s="53" t="s">
        <v>28</v>
      </c>
      <c r="D522" s="53" t="s">
        <v>219</v>
      </c>
      <c r="E522" s="53" t="s">
        <v>45</v>
      </c>
      <c r="F522" s="54" t="s">
        <v>910</v>
      </c>
      <c r="G522" s="53">
        <v>29.96</v>
      </c>
      <c r="H522" s="53">
        <v>29.96</v>
      </c>
      <c r="I522" s="53"/>
      <c r="J522" s="53"/>
      <c r="K522" s="53"/>
      <c r="L522" s="61" t="s">
        <v>896</v>
      </c>
      <c r="M522" s="53">
        <v>9</v>
      </c>
      <c r="N522" s="53">
        <v>0.011</v>
      </c>
      <c r="O522" s="53">
        <v>0.0663</v>
      </c>
      <c r="P522" s="71" t="s">
        <v>897</v>
      </c>
      <c r="Q522" s="71" t="s">
        <v>38</v>
      </c>
      <c r="R522" s="123" t="s">
        <v>901</v>
      </c>
      <c r="S522" s="46" t="s">
        <v>40</v>
      </c>
    </row>
    <row r="523" s="1" customFormat="1" ht="51.95" customHeight="1" spans="1:19">
      <c r="A523" s="53">
        <v>11</v>
      </c>
      <c r="B523" s="53" t="s">
        <v>899</v>
      </c>
      <c r="C523" s="53" t="s">
        <v>28</v>
      </c>
      <c r="D523" s="53" t="s">
        <v>219</v>
      </c>
      <c r="E523" s="53" t="s">
        <v>60</v>
      </c>
      <c r="F523" s="54" t="s">
        <v>911</v>
      </c>
      <c r="G523" s="53">
        <v>61.3</v>
      </c>
      <c r="H523" s="53">
        <v>61.3</v>
      </c>
      <c r="I523" s="53"/>
      <c r="J523" s="53"/>
      <c r="K523" s="53"/>
      <c r="L523" s="61" t="s">
        <v>896</v>
      </c>
      <c r="M523" s="53">
        <v>13</v>
      </c>
      <c r="N523" s="53">
        <v>0.0132</v>
      </c>
      <c r="O523" s="53">
        <v>0.0396</v>
      </c>
      <c r="P523" s="71" t="s">
        <v>897</v>
      </c>
      <c r="Q523" s="71" t="s">
        <v>38</v>
      </c>
      <c r="R523" s="123" t="s">
        <v>901</v>
      </c>
      <c r="S523" s="46" t="s">
        <v>40</v>
      </c>
    </row>
    <row r="524" s="1" customFormat="1" ht="51.95" customHeight="1" spans="1:19">
      <c r="A524" s="53">
        <v>12</v>
      </c>
      <c r="B524" s="53" t="s">
        <v>899</v>
      </c>
      <c r="C524" s="53" t="s">
        <v>28</v>
      </c>
      <c r="D524" s="53" t="s">
        <v>219</v>
      </c>
      <c r="E524" s="53" t="s">
        <v>62</v>
      </c>
      <c r="F524" s="54" t="s">
        <v>912</v>
      </c>
      <c r="G524" s="53">
        <v>30.91</v>
      </c>
      <c r="H524" s="53">
        <v>30.91</v>
      </c>
      <c r="I524" s="53"/>
      <c r="J524" s="53"/>
      <c r="K524" s="53"/>
      <c r="L524" s="61" t="s">
        <v>896</v>
      </c>
      <c r="M524" s="53">
        <v>6</v>
      </c>
      <c r="N524" s="53">
        <v>0.0086</v>
      </c>
      <c r="O524" s="53">
        <v>0.0228</v>
      </c>
      <c r="P524" s="71" t="s">
        <v>897</v>
      </c>
      <c r="Q524" s="71" t="s">
        <v>38</v>
      </c>
      <c r="R524" s="123" t="s">
        <v>901</v>
      </c>
      <c r="S524" s="46" t="s">
        <v>40</v>
      </c>
    </row>
    <row r="525" s="1" customFormat="1" ht="51.95" customHeight="1" spans="1:19">
      <c r="A525" s="53">
        <v>13</v>
      </c>
      <c r="B525" s="53" t="s">
        <v>899</v>
      </c>
      <c r="C525" s="53" t="s">
        <v>28</v>
      </c>
      <c r="D525" s="53" t="s">
        <v>219</v>
      </c>
      <c r="E525" s="53" t="s">
        <v>58</v>
      </c>
      <c r="F525" s="54" t="s">
        <v>913</v>
      </c>
      <c r="G525" s="53">
        <v>21.55</v>
      </c>
      <c r="H525" s="53">
        <v>21.55</v>
      </c>
      <c r="I525" s="53"/>
      <c r="J525" s="53"/>
      <c r="K525" s="53"/>
      <c r="L525" s="61" t="s">
        <v>896</v>
      </c>
      <c r="M525" s="53">
        <v>11</v>
      </c>
      <c r="N525" s="53">
        <v>0.0057</v>
      </c>
      <c r="O525" s="53">
        <v>0.0171</v>
      </c>
      <c r="P525" s="71" t="s">
        <v>897</v>
      </c>
      <c r="Q525" s="71" t="s">
        <v>38</v>
      </c>
      <c r="R525" s="123" t="s">
        <v>901</v>
      </c>
      <c r="S525" s="46" t="s">
        <v>40</v>
      </c>
    </row>
    <row r="526" s="1" customFormat="1" ht="51.95" customHeight="1" spans="1:19">
      <c r="A526" s="53">
        <v>14</v>
      </c>
      <c r="B526" s="53" t="s">
        <v>899</v>
      </c>
      <c r="C526" s="53" t="s">
        <v>28</v>
      </c>
      <c r="D526" s="53" t="s">
        <v>219</v>
      </c>
      <c r="E526" s="53" t="s">
        <v>78</v>
      </c>
      <c r="F526" s="54" t="s">
        <v>914</v>
      </c>
      <c r="G526" s="53">
        <v>26.47</v>
      </c>
      <c r="H526" s="53">
        <v>26.47</v>
      </c>
      <c r="I526" s="53"/>
      <c r="J526" s="53"/>
      <c r="K526" s="53"/>
      <c r="L526" s="61" t="s">
        <v>896</v>
      </c>
      <c r="M526" s="53">
        <v>11</v>
      </c>
      <c r="N526" s="53">
        <v>0.0079</v>
      </c>
      <c r="O526" s="53">
        <v>0.0837</v>
      </c>
      <c r="P526" s="71" t="s">
        <v>897</v>
      </c>
      <c r="Q526" s="71" t="s">
        <v>38</v>
      </c>
      <c r="R526" s="123" t="s">
        <v>901</v>
      </c>
      <c r="S526" s="46" t="s">
        <v>40</v>
      </c>
    </row>
    <row r="527" s="1" customFormat="1" ht="51.95" customHeight="1" spans="1:19">
      <c r="A527" s="53">
        <v>15</v>
      </c>
      <c r="B527" s="53" t="s">
        <v>899</v>
      </c>
      <c r="C527" s="53" t="s">
        <v>28</v>
      </c>
      <c r="D527" s="53" t="s">
        <v>219</v>
      </c>
      <c r="E527" s="53" t="s">
        <v>36</v>
      </c>
      <c r="F527" s="150" t="s">
        <v>915</v>
      </c>
      <c r="G527" s="53">
        <v>44.32</v>
      </c>
      <c r="H527" s="53">
        <v>44.32</v>
      </c>
      <c r="I527" s="53"/>
      <c r="J527" s="53"/>
      <c r="K527" s="53"/>
      <c r="L527" s="61" t="s">
        <v>896</v>
      </c>
      <c r="M527" s="53">
        <v>13</v>
      </c>
      <c r="N527" s="53">
        <v>0.0116</v>
      </c>
      <c r="O527" s="53">
        <v>0.0348</v>
      </c>
      <c r="P527" s="71" t="s">
        <v>897</v>
      </c>
      <c r="Q527" s="71" t="s">
        <v>38</v>
      </c>
      <c r="R527" s="123" t="s">
        <v>901</v>
      </c>
      <c r="S527" s="46" t="s">
        <v>40</v>
      </c>
    </row>
    <row r="528" s="1" customFormat="1" ht="51.95" customHeight="1" spans="1:19">
      <c r="A528" s="53">
        <v>16</v>
      </c>
      <c r="B528" s="53" t="s">
        <v>899</v>
      </c>
      <c r="C528" s="53" t="s">
        <v>28</v>
      </c>
      <c r="D528" s="53" t="s">
        <v>219</v>
      </c>
      <c r="E528" s="53" t="s">
        <v>74</v>
      </c>
      <c r="F528" s="150" t="s">
        <v>916</v>
      </c>
      <c r="G528" s="53">
        <v>19.32</v>
      </c>
      <c r="H528" s="53">
        <v>19.32</v>
      </c>
      <c r="I528" s="53"/>
      <c r="J528" s="53"/>
      <c r="K528" s="53"/>
      <c r="L528" s="61" t="s">
        <v>896</v>
      </c>
      <c r="M528" s="53">
        <v>5</v>
      </c>
      <c r="N528" s="53">
        <v>0.0051</v>
      </c>
      <c r="O528" s="53">
        <v>0.0153</v>
      </c>
      <c r="P528" s="71" t="s">
        <v>897</v>
      </c>
      <c r="Q528" s="71" t="s">
        <v>49</v>
      </c>
      <c r="R528" s="123" t="s">
        <v>901</v>
      </c>
      <c r="S528" s="46" t="s">
        <v>40</v>
      </c>
    </row>
    <row r="529" s="1" customFormat="1" ht="51.95" customHeight="1" spans="1:19">
      <c r="A529" s="53">
        <v>17</v>
      </c>
      <c r="B529" s="53" t="s">
        <v>899</v>
      </c>
      <c r="C529" s="53" t="s">
        <v>28</v>
      </c>
      <c r="D529" s="53" t="s">
        <v>219</v>
      </c>
      <c r="E529" s="149" t="s">
        <v>54</v>
      </c>
      <c r="F529" s="150" t="s">
        <v>917</v>
      </c>
      <c r="G529" s="53">
        <v>34.6</v>
      </c>
      <c r="H529" s="53">
        <v>34.6</v>
      </c>
      <c r="I529" s="53"/>
      <c r="J529" s="53"/>
      <c r="K529" s="53"/>
      <c r="L529" s="61" t="s">
        <v>896</v>
      </c>
      <c r="M529" s="53">
        <v>10</v>
      </c>
      <c r="N529" s="53">
        <v>0.0064</v>
      </c>
      <c r="O529" s="53">
        <v>0.0192</v>
      </c>
      <c r="P529" s="71" t="s">
        <v>897</v>
      </c>
      <c r="Q529" s="71" t="s">
        <v>49</v>
      </c>
      <c r="R529" s="123" t="s">
        <v>901</v>
      </c>
      <c r="S529" s="46" t="s">
        <v>40</v>
      </c>
    </row>
    <row r="530" s="1" customFormat="1" ht="51.95" customHeight="1" spans="1:19">
      <c r="A530" s="53">
        <v>18</v>
      </c>
      <c r="B530" s="53" t="s">
        <v>899</v>
      </c>
      <c r="C530" s="53" t="s">
        <v>28</v>
      </c>
      <c r="D530" s="53" t="s">
        <v>219</v>
      </c>
      <c r="E530" s="149" t="s">
        <v>66</v>
      </c>
      <c r="F530" s="150" t="s">
        <v>918</v>
      </c>
      <c r="G530" s="53">
        <v>28.47</v>
      </c>
      <c r="H530" s="53">
        <v>28.47</v>
      </c>
      <c r="I530" s="53"/>
      <c r="J530" s="53"/>
      <c r="K530" s="53"/>
      <c r="L530" s="61" t="s">
        <v>896</v>
      </c>
      <c r="M530" s="53">
        <v>8</v>
      </c>
      <c r="N530" s="53">
        <v>0.0036</v>
      </c>
      <c r="O530" s="53">
        <v>0.0135</v>
      </c>
      <c r="P530" s="71" t="s">
        <v>897</v>
      </c>
      <c r="Q530" s="71" t="s">
        <v>49</v>
      </c>
      <c r="R530" s="123" t="s">
        <v>901</v>
      </c>
      <c r="S530" s="46" t="s">
        <v>40</v>
      </c>
    </row>
    <row r="531" s="1" customFormat="1" ht="51.95" customHeight="1" spans="1:19">
      <c r="A531" s="53">
        <v>19</v>
      </c>
      <c r="B531" s="53" t="s">
        <v>899</v>
      </c>
      <c r="C531" s="53" t="s">
        <v>28</v>
      </c>
      <c r="D531" s="53" t="s">
        <v>219</v>
      </c>
      <c r="E531" s="149" t="s">
        <v>50</v>
      </c>
      <c r="F531" s="54" t="s">
        <v>919</v>
      </c>
      <c r="G531" s="53">
        <v>41.91</v>
      </c>
      <c r="H531" s="53">
        <v>41.91</v>
      </c>
      <c r="I531" s="53"/>
      <c r="J531" s="53"/>
      <c r="K531" s="53"/>
      <c r="L531" s="61" t="s">
        <v>896</v>
      </c>
      <c r="M531" s="53">
        <v>12</v>
      </c>
      <c r="N531" s="53">
        <v>0.0082</v>
      </c>
      <c r="O531" s="53">
        <v>0.0384</v>
      </c>
      <c r="P531" s="71" t="s">
        <v>897</v>
      </c>
      <c r="Q531" s="71" t="s">
        <v>49</v>
      </c>
      <c r="R531" s="123" t="s">
        <v>901</v>
      </c>
      <c r="S531" s="46" t="s">
        <v>40</v>
      </c>
    </row>
    <row r="532" s="1" customFormat="1" ht="51.95" customHeight="1" spans="1:19">
      <c r="A532" s="53">
        <v>20</v>
      </c>
      <c r="B532" s="53" t="s">
        <v>899</v>
      </c>
      <c r="C532" s="53" t="s">
        <v>28</v>
      </c>
      <c r="D532" s="53" t="s">
        <v>219</v>
      </c>
      <c r="E532" s="53" t="s">
        <v>72</v>
      </c>
      <c r="F532" s="54" t="s">
        <v>920</v>
      </c>
      <c r="G532" s="53">
        <v>38.59</v>
      </c>
      <c r="H532" s="53">
        <v>38.59</v>
      </c>
      <c r="I532" s="53"/>
      <c r="J532" s="53"/>
      <c r="K532" s="53"/>
      <c r="L532" s="61" t="s">
        <v>896</v>
      </c>
      <c r="M532" s="53">
        <v>13</v>
      </c>
      <c r="N532" s="53">
        <v>0.0079</v>
      </c>
      <c r="O532" s="53">
        <v>0.0228</v>
      </c>
      <c r="P532" s="71" t="s">
        <v>897</v>
      </c>
      <c r="Q532" s="71" t="s">
        <v>49</v>
      </c>
      <c r="R532" s="123" t="s">
        <v>901</v>
      </c>
      <c r="S532" s="46" t="s">
        <v>40</v>
      </c>
    </row>
    <row r="533" s="4" customFormat="1" ht="51.95" customHeight="1" spans="1:19">
      <c r="A533" s="151" t="s">
        <v>921</v>
      </c>
      <c r="B533" s="47" t="s">
        <v>922</v>
      </c>
      <c r="C533" s="140" t="s">
        <v>28</v>
      </c>
      <c r="D533" s="47" t="s">
        <v>923</v>
      </c>
      <c r="E533" s="140" t="s">
        <v>924</v>
      </c>
      <c r="F533" s="141" t="s">
        <v>925</v>
      </c>
      <c r="G533" s="140">
        <f>SUM(G534:G548)</f>
        <v>266</v>
      </c>
      <c r="H533" s="142">
        <f t="shared" ref="H533:K533" si="44">SUM(H534:H548)</f>
        <v>0</v>
      </c>
      <c r="I533" s="140">
        <f t="shared" si="44"/>
        <v>0</v>
      </c>
      <c r="J533" s="140">
        <f t="shared" si="44"/>
        <v>0</v>
      </c>
      <c r="K533" s="140">
        <f t="shared" si="44"/>
        <v>266</v>
      </c>
      <c r="L533" s="59" t="s">
        <v>896</v>
      </c>
      <c r="M533" s="140">
        <f t="shared" ref="M533:O533" si="45">SUM(M534:M548)</f>
        <v>115</v>
      </c>
      <c r="N533" s="140">
        <f t="shared" si="45"/>
        <v>0.2494</v>
      </c>
      <c r="O533" s="140">
        <f t="shared" si="45"/>
        <v>0.9976</v>
      </c>
      <c r="P533" s="145" t="s">
        <v>897</v>
      </c>
      <c r="Q533" s="147" t="s">
        <v>898</v>
      </c>
      <c r="R533" s="148"/>
      <c r="S533" s="65"/>
    </row>
    <row r="534" s="1" customFormat="1" ht="51.95" customHeight="1" spans="1:19">
      <c r="A534" s="46">
        <v>1</v>
      </c>
      <c r="B534" s="53" t="s">
        <v>926</v>
      </c>
      <c r="C534" s="61" t="s">
        <v>28</v>
      </c>
      <c r="D534" s="53" t="s">
        <v>923</v>
      </c>
      <c r="E534" s="61" t="s">
        <v>41</v>
      </c>
      <c r="F534" s="54" t="s">
        <v>927</v>
      </c>
      <c r="G534" s="53">
        <v>18.68</v>
      </c>
      <c r="H534" s="53"/>
      <c r="I534" s="53"/>
      <c r="J534" s="53"/>
      <c r="K534" s="53">
        <f t="shared" ref="K534:K548" si="46">G534</f>
        <v>18.68</v>
      </c>
      <c r="L534" s="61" t="s">
        <v>896</v>
      </c>
      <c r="M534" s="53">
        <v>6</v>
      </c>
      <c r="N534" s="53">
        <v>0.0192</v>
      </c>
      <c r="O534" s="53">
        <f>N534*4</f>
        <v>0.0768</v>
      </c>
      <c r="P534" s="71" t="s">
        <v>897</v>
      </c>
      <c r="Q534" s="71" t="s">
        <v>38</v>
      </c>
      <c r="R534" s="123" t="s">
        <v>928</v>
      </c>
      <c r="S534" s="46" t="s">
        <v>195</v>
      </c>
    </row>
    <row r="535" s="1" customFormat="1" ht="51.95" customHeight="1" spans="1:19">
      <c r="A535" s="46">
        <v>2</v>
      </c>
      <c r="B535" s="53" t="s">
        <v>926</v>
      </c>
      <c r="C535" s="61" t="s">
        <v>28</v>
      </c>
      <c r="D535" s="53" t="s">
        <v>923</v>
      </c>
      <c r="E535" s="61" t="s">
        <v>64</v>
      </c>
      <c r="F535" s="54" t="s">
        <v>929</v>
      </c>
      <c r="G535" s="53">
        <v>4.83</v>
      </c>
      <c r="H535" s="53"/>
      <c r="I535" s="53"/>
      <c r="J535" s="53"/>
      <c r="K535" s="53">
        <f t="shared" si="46"/>
        <v>4.83</v>
      </c>
      <c r="L535" s="61" t="s">
        <v>896</v>
      </c>
      <c r="M535" s="53">
        <v>6</v>
      </c>
      <c r="N535" s="53">
        <v>0.0023</v>
      </c>
      <c r="O535" s="53">
        <f t="shared" ref="O535:O548" si="47">N535*4</f>
        <v>0.0092</v>
      </c>
      <c r="P535" s="71" t="s">
        <v>897</v>
      </c>
      <c r="Q535" s="71" t="s">
        <v>49</v>
      </c>
      <c r="R535" s="123" t="s">
        <v>928</v>
      </c>
      <c r="S535" s="46" t="s">
        <v>195</v>
      </c>
    </row>
    <row r="536" s="1" customFormat="1" ht="51.95" customHeight="1" spans="1:19">
      <c r="A536" s="46">
        <v>3</v>
      </c>
      <c r="B536" s="53" t="s">
        <v>926</v>
      </c>
      <c r="C536" s="61" t="s">
        <v>28</v>
      </c>
      <c r="D536" s="53" t="s">
        <v>923</v>
      </c>
      <c r="E536" s="61" t="s">
        <v>47</v>
      </c>
      <c r="F536" s="54" t="s">
        <v>930</v>
      </c>
      <c r="G536" s="53">
        <v>12.05</v>
      </c>
      <c r="H536" s="53"/>
      <c r="I536" s="53"/>
      <c r="J536" s="53"/>
      <c r="K536" s="53">
        <f t="shared" si="46"/>
        <v>12.05</v>
      </c>
      <c r="L536" s="61" t="s">
        <v>896</v>
      </c>
      <c r="M536" s="53">
        <v>5</v>
      </c>
      <c r="N536" s="53">
        <v>0.0174</v>
      </c>
      <c r="O536" s="53">
        <f t="shared" si="47"/>
        <v>0.0696</v>
      </c>
      <c r="P536" s="71" t="s">
        <v>897</v>
      </c>
      <c r="Q536" s="71" t="s">
        <v>49</v>
      </c>
      <c r="R536" s="123" t="s">
        <v>928</v>
      </c>
      <c r="S536" s="46" t="s">
        <v>195</v>
      </c>
    </row>
    <row r="537" s="1" customFormat="1" ht="51.95" customHeight="1" spans="1:19">
      <c r="A537" s="46">
        <v>4</v>
      </c>
      <c r="B537" s="53" t="s">
        <v>926</v>
      </c>
      <c r="C537" s="53" t="s">
        <v>28</v>
      </c>
      <c r="D537" s="49" t="s">
        <v>923</v>
      </c>
      <c r="E537" s="149" t="s">
        <v>52</v>
      </c>
      <c r="F537" s="54" t="s">
        <v>931</v>
      </c>
      <c r="G537" s="53">
        <v>41.5</v>
      </c>
      <c r="H537" s="53"/>
      <c r="I537" s="53"/>
      <c r="J537" s="53"/>
      <c r="K537" s="53">
        <f t="shared" si="46"/>
        <v>41.5</v>
      </c>
      <c r="L537" s="61" t="s">
        <v>896</v>
      </c>
      <c r="M537" s="53">
        <v>13</v>
      </c>
      <c r="N537" s="53">
        <v>0.0388</v>
      </c>
      <c r="O537" s="53">
        <f t="shared" si="47"/>
        <v>0.1552</v>
      </c>
      <c r="P537" s="71" t="s">
        <v>897</v>
      </c>
      <c r="Q537" s="71" t="s">
        <v>49</v>
      </c>
      <c r="R537" s="123" t="s">
        <v>928</v>
      </c>
      <c r="S537" s="46" t="s">
        <v>195</v>
      </c>
    </row>
    <row r="538" s="1" customFormat="1" ht="51.95" customHeight="1" spans="1:19">
      <c r="A538" s="46">
        <v>5</v>
      </c>
      <c r="B538" s="53" t="s">
        <v>926</v>
      </c>
      <c r="C538" s="53" t="s">
        <v>28</v>
      </c>
      <c r="D538" s="49" t="s">
        <v>923</v>
      </c>
      <c r="E538" s="149" t="s">
        <v>56</v>
      </c>
      <c r="F538" s="54" t="s">
        <v>932</v>
      </c>
      <c r="G538" s="53">
        <v>29.2</v>
      </c>
      <c r="H538" s="53"/>
      <c r="I538" s="53"/>
      <c r="J538" s="53"/>
      <c r="K538" s="53">
        <f t="shared" si="46"/>
        <v>29.2</v>
      </c>
      <c r="L538" s="61" t="s">
        <v>896</v>
      </c>
      <c r="M538" s="53">
        <v>11</v>
      </c>
      <c r="N538" s="53">
        <v>0.0266</v>
      </c>
      <c r="O538" s="53">
        <f t="shared" si="47"/>
        <v>0.1064</v>
      </c>
      <c r="P538" s="71" t="s">
        <v>897</v>
      </c>
      <c r="Q538" s="71" t="s">
        <v>38</v>
      </c>
      <c r="R538" s="123" t="s">
        <v>928</v>
      </c>
      <c r="S538" s="46" t="s">
        <v>195</v>
      </c>
    </row>
    <row r="539" s="1" customFormat="1" ht="51.95" customHeight="1" spans="1:19">
      <c r="A539" s="46">
        <v>6</v>
      </c>
      <c r="B539" s="53" t="s">
        <v>926</v>
      </c>
      <c r="C539" s="53" t="s">
        <v>28</v>
      </c>
      <c r="D539" s="49" t="s">
        <v>923</v>
      </c>
      <c r="E539" s="149" t="s">
        <v>70</v>
      </c>
      <c r="F539" s="150" t="s">
        <v>933</v>
      </c>
      <c r="G539" s="53">
        <v>1.26</v>
      </c>
      <c r="H539" s="53"/>
      <c r="I539" s="53"/>
      <c r="J539" s="53"/>
      <c r="K539" s="53">
        <f t="shared" si="46"/>
        <v>1.26</v>
      </c>
      <c r="L539" s="61" t="s">
        <v>896</v>
      </c>
      <c r="M539" s="53">
        <v>3</v>
      </c>
      <c r="N539" s="53">
        <v>0.0035</v>
      </c>
      <c r="O539" s="53">
        <f t="shared" si="47"/>
        <v>0.014</v>
      </c>
      <c r="P539" s="71" t="s">
        <v>897</v>
      </c>
      <c r="Q539" s="71" t="s">
        <v>38</v>
      </c>
      <c r="R539" s="123" t="s">
        <v>928</v>
      </c>
      <c r="S539" s="46" t="s">
        <v>195</v>
      </c>
    </row>
    <row r="540" s="1" customFormat="1" ht="51.95" customHeight="1" spans="1:19">
      <c r="A540" s="46">
        <v>7</v>
      </c>
      <c r="B540" s="53" t="s">
        <v>926</v>
      </c>
      <c r="C540" s="53" t="s">
        <v>28</v>
      </c>
      <c r="D540" s="49" t="s">
        <v>923</v>
      </c>
      <c r="E540" s="53" t="s">
        <v>68</v>
      </c>
      <c r="F540" s="54" t="s">
        <v>934</v>
      </c>
      <c r="G540" s="152">
        <v>6.52</v>
      </c>
      <c r="H540" s="53"/>
      <c r="I540" s="53"/>
      <c r="J540" s="53"/>
      <c r="K540" s="53">
        <f t="shared" si="46"/>
        <v>6.52</v>
      </c>
      <c r="L540" s="61" t="s">
        <v>896</v>
      </c>
      <c r="M540" s="53">
        <v>6</v>
      </c>
      <c r="N540" s="53">
        <v>0.0089</v>
      </c>
      <c r="O540" s="53">
        <f t="shared" si="47"/>
        <v>0.0356</v>
      </c>
      <c r="P540" s="71" t="s">
        <v>897</v>
      </c>
      <c r="Q540" s="71" t="s">
        <v>49</v>
      </c>
      <c r="R540" s="123" t="s">
        <v>928</v>
      </c>
      <c r="S540" s="46" t="s">
        <v>195</v>
      </c>
    </row>
    <row r="541" s="1" customFormat="1" ht="51.95" customHeight="1" spans="1:19">
      <c r="A541" s="46">
        <v>8</v>
      </c>
      <c r="B541" s="53" t="s">
        <v>926</v>
      </c>
      <c r="C541" s="53" t="s">
        <v>28</v>
      </c>
      <c r="D541" s="49" t="s">
        <v>923</v>
      </c>
      <c r="E541" s="53" t="s">
        <v>45</v>
      </c>
      <c r="F541" s="54" t="s">
        <v>935</v>
      </c>
      <c r="G541" s="53">
        <v>25.81</v>
      </c>
      <c r="H541" s="53"/>
      <c r="I541" s="53"/>
      <c r="J541" s="53"/>
      <c r="K541" s="53">
        <f t="shared" si="46"/>
        <v>25.81</v>
      </c>
      <c r="L541" s="61" t="s">
        <v>896</v>
      </c>
      <c r="M541" s="53">
        <v>9</v>
      </c>
      <c r="N541" s="53">
        <v>0.0246</v>
      </c>
      <c r="O541" s="53">
        <f t="shared" si="47"/>
        <v>0.0984</v>
      </c>
      <c r="P541" s="71" t="s">
        <v>897</v>
      </c>
      <c r="Q541" s="71" t="s">
        <v>38</v>
      </c>
      <c r="R541" s="123" t="s">
        <v>928</v>
      </c>
      <c r="S541" s="46" t="s">
        <v>195</v>
      </c>
    </row>
    <row r="542" s="1" customFormat="1" ht="51.95" customHeight="1" spans="1:19">
      <c r="A542" s="46">
        <v>9</v>
      </c>
      <c r="B542" s="53" t="s">
        <v>926</v>
      </c>
      <c r="C542" s="53" t="s">
        <v>28</v>
      </c>
      <c r="D542" s="49" t="s">
        <v>923</v>
      </c>
      <c r="E542" s="53" t="s">
        <v>60</v>
      </c>
      <c r="F542" s="54" t="s">
        <v>936</v>
      </c>
      <c r="G542" s="53">
        <v>36.45</v>
      </c>
      <c r="H542" s="53"/>
      <c r="I542" s="53"/>
      <c r="J542" s="53"/>
      <c r="K542" s="53">
        <f t="shared" si="46"/>
        <v>36.45</v>
      </c>
      <c r="L542" s="61" t="s">
        <v>896</v>
      </c>
      <c r="M542" s="53">
        <v>13</v>
      </c>
      <c r="N542" s="53">
        <v>0.0128</v>
      </c>
      <c r="O542" s="53">
        <f t="shared" si="47"/>
        <v>0.0512</v>
      </c>
      <c r="P542" s="71" t="s">
        <v>897</v>
      </c>
      <c r="Q542" s="71" t="s">
        <v>38</v>
      </c>
      <c r="R542" s="123" t="s">
        <v>928</v>
      </c>
      <c r="S542" s="46" t="s">
        <v>195</v>
      </c>
    </row>
    <row r="543" s="1" customFormat="1" ht="51.95" customHeight="1" spans="1:19">
      <c r="A543" s="46">
        <v>10</v>
      </c>
      <c r="B543" s="53" t="s">
        <v>926</v>
      </c>
      <c r="C543" s="53" t="s">
        <v>28</v>
      </c>
      <c r="D543" s="49" t="s">
        <v>923</v>
      </c>
      <c r="E543" s="53" t="s">
        <v>62</v>
      </c>
      <c r="F543" s="54" t="s">
        <v>937</v>
      </c>
      <c r="G543" s="53">
        <v>15.22</v>
      </c>
      <c r="H543" s="53"/>
      <c r="I543" s="53"/>
      <c r="J543" s="53"/>
      <c r="K543" s="53">
        <f t="shared" si="46"/>
        <v>15.22</v>
      </c>
      <c r="L543" s="61" t="s">
        <v>896</v>
      </c>
      <c r="M543" s="53">
        <v>6</v>
      </c>
      <c r="N543" s="53">
        <v>0.0186</v>
      </c>
      <c r="O543" s="53">
        <f t="shared" si="47"/>
        <v>0.0744</v>
      </c>
      <c r="P543" s="71" t="s">
        <v>897</v>
      </c>
      <c r="Q543" s="71" t="s">
        <v>38</v>
      </c>
      <c r="R543" s="123" t="s">
        <v>928</v>
      </c>
      <c r="S543" s="46" t="s">
        <v>195</v>
      </c>
    </row>
    <row r="544" s="1" customFormat="1" ht="51.95" customHeight="1" spans="1:19">
      <c r="A544" s="46">
        <v>11</v>
      </c>
      <c r="B544" s="53" t="s">
        <v>926</v>
      </c>
      <c r="C544" s="53" t="s">
        <v>28</v>
      </c>
      <c r="D544" s="49" t="s">
        <v>923</v>
      </c>
      <c r="E544" s="53" t="s">
        <v>58</v>
      </c>
      <c r="F544" s="54" t="s">
        <v>938</v>
      </c>
      <c r="G544" s="53">
        <v>25.24</v>
      </c>
      <c r="H544" s="53"/>
      <c r="I544" s="53"/>
      <c r="J544" s="53"/>
      <c r="K544" s="53">
        <f t="shared" si="46"/>
        <v>25.24</v>
      </c>
      <c r="L544" s="61" t="s">
        <v>896</v>
      </c>
      <c r="M544" s="53">
        <v>11</v>
      </c>
      <c r="N544" s="53">
        <v>0.0238</v>
      </c>
      <c r="O544" s="53">
        <f t="shared" si="47"/>
        <v>0.0952</v>
      </c>
      <c r="P544" s="71" t="s">
        <v>897</v>
      </c>
      <c r="Q544" s="71" t="s">
        <v>38</v>
      </c>
      <c r="R544" s="123" t="s">
        <v>928</v>
      </c>
      <c r="S544" s="46" t="s">
        <v>195</v>
      </c>
    </row>
    <row r="545" s="1" customFormat="1" ht="51.95" customHeight="1" spans="1:19">
      <c r="A545" s="46">
        <v>12</v>
      </c>
      <c r="B545" s="53" t="s">
        <v>926</v>
      </c>
      <c r="C545" s="53" t="s">
        <v>28</v>
      </c>
      <c r="D545" s="49" t="s">
        <v>923</v>
      </c>
      <c r="E545" s="53" t="s">
        <v>74</v>
      </c>
      <c r="F545" s="150" t="s">
        <v>939</v>
      </c>
      <c r="G545" s="53">
        <v>10.05</v>
      </c>
      <c r="H545" s="53"/>
      <c r="I545" s="53"/>
      <c r="J545" s="53"/>
      <c r="K545" s="53">
        <f t="shared" si="46"/>
        <v>10.05</v>
      </c>
      <c r="L545" s="61" t="s">
        <v>896</v>
      </c>
      <c r="M545" s="53">
        <v>5</v>
      </c>
      <c r="N545" s="53">
        <v>0.0105</v>
      </c>
      <c r="O545" s="53">
        <f t="shared" si="47"/>
        <v>0.042</v>
      </c>
      <c r="P545" s="71" t="s">
        <v>897</v>
      </c>
      <c r="Q545" s="71" t="s">
        <v>49</v>
      </c>
      <c r="R545" s="123" t="s">
        <v>928</v>
      </c>
      <c r="S545" s="46" t="s">
        <v>195</v>
      </c>
    </row>
    <row r="546" s="1" customFormat="1" ht="51.95" customHeight="1" spans="1:19">
      <c r="A546" s="46">
        <v>13</v>
      </c>
      <c r="B546" s="53" t="s">
        <v>926</v>
      </c>
      <c r="C546" s="53" t="s">
        <v>28</v>
      </c>
      <c r="D546" s="49" t="s">
        <v>923</v>
      </c>
      <c r="E546" s="149" t="s">
        <v>54</v>
      </c>
      <c r="F546" s="150" t="s">
        <v>940</v>
      </c>
      <c r="G546" s="53">
        <v>15.64</v>
      </c>
      <c r="H546" s="53"/>
      <c r="I546" s="53"/>
      <c r="J546" s="53"/>
      <c r="K546" s="53">
        <f t="shared" si="46"/>
        <v>15.64</v>
      </c>
      <c r="L546" s="61" t="s">
        <v>896</v>
      </c>
      <c r="M546" s="53">
        <v>10</v>
      </c>
      <c r="N546" s="53">
        <v>0.0154</v>
      </c>
      <c r="O546" s="53">
        <f t="shared" si="47"/>
        <v>0.0616</v>
      </c>
      <c r="P546" s="71" t="s">
        <v>897</v>
      </c>
      <c r="Q546" s="71" t="s">
        <v>49</v>
      </c>
      <c r="R546" s="123" t="s">
        <v>928</v>
      </c>
      <c r="S546" s="46" t="s">
        <v>195</v>
      </c>
    </row>
    <row r="547" s="1" customFormat="1" ht="51.95" customHeight="1" spans="1:19">
      <c r="A547" s="46">
        <v>14</v>
      </c>
      <c r="B547" s="53" t="s">
        <v>926</v>
      </c>
      <c r="C547" s="53" t="s">
        <v>28</v>
      </c>
      <c r="D547" s="49" t="s">
        <v>923</v>
      </c>
      <c r="E547" s="149" t="s">
        <v>66</v>
      </c>
      <c r="F547" s="150" t="s">
        <v>941</v>
      </c>
      <c r="G547" s="53">
        <v>22.08</v>
      </c>
      <c r="H547" s="53"/>
      <c r="I547" s="53"/>
      <c r="J547" s="53"/>
      <c r="K547" s="53">
        <f t="shared" si="46"/>
        <v>22.08</v>
      </c>
      <c r="L547" s="61" t="s">
        <v>896</v>
      </c>
      <c r="M547" s="53">
        <v>8</v>
      </c>
      <c r="N547" s="53">
        <v>0.0232</v>
      </c>
      <c r="O547" s="53">
        <f t="shared" si="47"/>
        <v>0.0928</v>
      </c>
      <c r="P547" s="71" t="s">
        <v>897</v>
      </c>
      <c r="Q547" s="71" t="s">
        <v>49</v>
      </c>
      <c r="R547" s="123" t="s">
        <v>928</v>
      </c>
      <c r="S547" s="46" t="s">
        <v>195</v>
      </c>
    </row>
    <row r="548" s="1" customFormat="1" ht="51.95" customHeight="1" spans="1:19">
      <c r="A548" s="46">
        <v>15</v>
      </c>
      <c r="B548" s="53" t="s">
        <v>926</v>
      </c>
      <c r="C548" s="53" t="s">
        <v>28</v>
      </c>
      <c r="D548" s="49" t="s">
        <v>923</v>
      </c>
      <c r="E548" s="149" t="s">
        <v>50</v>
      </c>
      <c r="F548" s="54" t="s">
        <v>942</v>
      </c>
      <c r="G548" s="53">
        <v>1.47</v>
      </c>
      <c r="H548" s="53"/>
      <c r="I548" s="53"/>
      <c r="J548" s="53"/>
      <c r="K548" s="53">
        <f t="shared" si="46"/>
        <v>1.47</v>
      </c>
      <c r="L548" s="61" t="s">
        <v>896</v>
      </c>
      <c r="M548" s="53">
        <v>3</v>
      </c>
      <c r="N548" s="53">
        <v>0.0038</v>
      </c>
      <c r="O548" s="53">
        <f t="shared" si="47"/>
        <v>0.0152</v>
      </c>
      <c r="P548" s="71" t="s">
        <v>897</v>
      </c>
      <c r="Q548" s="71" t="s">
        <v>49</v>
      </c>
      <c r="R548" s="123" t="s">
        <v>928</v>
      </c>
      <c r="S548" s="46" t="s">
        <v>195</v>
      </c>
    </row>
    <row r="549" s="4" customFormat="1" ht="51.95" customHeight="1" spans="1:19">
      <c r="A549" s="47" t="s">
        <v>943</v>
      </c>
      <c r="B549" s="47" t="s">
        <v>944</v>
      </c>
      <c r="C549" s="140" t="s">
        <v>28</v>
      </c>
      <c r="D549" s="47" t="s">
        <v>773</v>
      </c>
      <c r="E549" s="140" t="s">
        <v>30</v>
      </c>
      <c r="F549" s="141" t="s">
        <v>945</v>
      </c>
      <c r="G549" s="140">
        <f>SUM(G550:G589)</f>
        <v>1650</v>
      </c>
      <c r="H549" s="142">
        <f t="shared" ref="H549:K549" si="48">SUM(H550:H589)</f>
        <v>1650</v>
      </c>
      <c r="I549" s="140">
        <f t="shared" si="48"/>
        <v>0</v>
      </c>
      <c r="J549" s="140">
        <f t="shared" si="48"/>
        <v>0</v>
      </c>
      <c r="K549" s="140">
        <f t="shared" si="48"/>
        <v>0</v>
      </c>
      <c r="L549" s="59" t="s">
        <v>896</v>
      </c>
      <c r="M549" s="140">
        <v>251</v>
      </c>
      <c r="N549" s="140">
        <f t="shared" ref="N549:O549" si="49">SUM(N550:N589)</f>
        <v>1.1578</v>
      </c>
      <c r="O549" s="140">
        <f t="shared" si="49"/>
        <v>4.6312</v>
      </c>
      <c r="P549" s="145" t="s">
        <v>897</v>
      </c>
      <c r="Q549" s="147" t="s">
        <v>898</v>
      </c>
      <c r="R549" s="148"/>
      <c r="S549" s="65"/>
    </row>
    <row r="550" s="1" customFormat="1" ht="51.95" customHeight="1" spans="1:19">
      <c r="A550" s="53">
        <v>1</v>
      </c>
      <c r="B550" s="53" t="s">
        <v>946</v>
      </c>
      <c r="C550" s="53" t="s">
        <v>28</v>
      </c>
      <c r="D550" s="53" t="s">
        <v>773</v>
      </c>
      <c r="E550" s="53" t="s">
        <v>41</v>
      </c>
      <c r="F550" s="54" t="s">
        <v>947</v>
      </c>
      <c r="G550" s="53">
        <v>1.08</v>
      </c>
      <c r="H550" s="53">
        <v>1.08</v>
      </c>
      <c r="I550" s="53"/>
      <c r="J550" s="53"/>
      <c r="K550" s="53"/>
      <c r="L550" s="61" t="s">
        <v>896</v>
      </c>
      <c r="M550" s="53">
        <v>2</v>
      </c>
      <c r="N550" s="53">
        <v>0.0039</v>
      </c>
      <c r="O550" s="53">
        <f>N550*4</f>
        <v>0.0156</v>
      </c>
      <c r="P550" s="71" t="s">
        <v>897</v>
      </c>
      <c r="Q550" s="71" t="s">
        <v>38</v>
      </c>
      <c r="R550" s="123" t="s">
        <v>901</v>
      </c>
      <c r="S550" s="46" t="s">
        <v>763</v>
      </c>
    </row>
    <row r="551" s="1" customFormat="1" ht="51.95" customHeight="1" spans="1:19">
      <c r="A551" s="53">
        <v>2</v>
      </c>
      <c r="B551" s="53" t="s">
        <v>946</v>
      </c>
      <c r="C551" s="53" t="s">
        <v>28</v>
      </c>
      <c r="D551" s="53" t="s">
        <v>773</v>
      </c>
      <c r="E551" s="53" t="s">
        <v>64</v>
      </c>
      <c r="F551" s="54" t="s">
        <v>948</v>
      </c>
      <c r="G551" s="53">
        <v>14.76</v>
      </c>
      <c r="H551" s="53">
        <v>14.76</v>
      </c>
      <c r="I551" s="53"/>
      <c r="J551" s="53"/>
      <c r="K551" s="53"/>
      <c r="L551" s="61" t="s">
        <v>896</v>
      </c>
      <c r="M551" s="53">
        <v>6</v>
      </c>
      <c r="N551" s="53">
        <v>0.0094</v>
      </c>
      <c r="O551" s="53">
        <f t="shared" ref="O551:O589" si="50">N551*4</f>
        <v>0.0376</v>
      </c>
      <c r="P551" s="71" t="s">
        <v>897</v>
      </c>
      <c r="Q551" s="71" t="s">
        <v>49</v>
      </c>
      <c r="R551" s="123" t="s">
        <v>901</v>
      </c>
      <c r="S551" s="46" t="s">
        <v>763</v>
      </c>
    </row>
    <row r="552" s="1" customFormat="1" ht="51.95" customHeight="1" spans="1:19">
      <c r="A552" s="53">
        <v>3</v>
      </c>
      <c r="B552" s="53" t="s">
        <v>946</v>
      </c>
      <c r="C552" s="53" t="s">
        <v>28</v>
      </c>
      <c r="D552" s="53" t="s">
        <v>773</v>
      </c>
      <c r="E552" s="53" t="s">
        <v>76</v>
      </c>
      <c r="F552" s="54" t="s">
        <v>949</v>
      </c>
      <c r="G552" s="53">
        <v>13.37</v>
      </c>
      <c r="H552" s="53">
        <f t="shared" ref="H552:H569" si="51">G552</f>
        <v>13.37</v>
      </c>
      <c r="I552" s="53"/>
      <c r="J552" s="53"/>
      <c r="K552" s="53"/>
      <c r="L552" s="61" t="s">
        <v>896</v>
      </c>
      <c r="M552" s="53">
        <v>8</v>
      </c>
      <c r="N552" s="53">
        <v>0.0081</v>
      </c>
      <c r="O552" s="53">
        <f t="shared" si="50"/>
        <v>0.0324</v>
      </c>
      <c r="P552" s="71" t="s">
        <v>897</v>
      </c>
      <c r="Q552" s="71" t="s">
        <v>49</v>
      </c>
      <c r="R552" s="123" t="s">
        <v>901</v>
      </c>
      <c r="S552" s="46" t="s">
        <v>763</v>
      </c>
    </row>
    <row r="553" s="1" customFormat="1" ht="51.95" customHeight="1" spans="1:19">
      <c r="A553" s="53">
        <v>4</v>
      </c>
      <c r="B553" s="53" t="s">
        <v>946</v>
      </c>
      <c r="C553" s="53" t="s">
        <v>28</v>
      </c>
      <c r="D553" s="53" t="s">
        <v>773</v>
      </c>
      <c r="E553" s="149" t="s">
        <v>47</v>
      </c>
      <c r="F553" s="54" t="s">
        <v>950</v>
      </c>
      <c r="G553" s="53">
        <v>9.18</v>
      </c>
      <c r="H553" s="53">
        <f t="shared" si="51"/>
        <v>9.18</v>
      </c>
      <c r="I553" s="53"/>
      <c r="J553" s="53"/>
      <c r="K553" s="53"/>
      <c r="L553" s="61" t="s">
        <v>896</v>
      </c>
      <c r="M553" s="53">
        <v>4</v>
      </c>
      <c r="N553" s="53">
        <v>0.0064</v>
      </c>
      <c r="O553" s="53">
        <f t="shared" si="50"/>
        <v>0.0256</v>
      </c>
      <c r="P553" s="71" t="s">
        <v>897</v>
      </c>
      <c r="Q553" s="71" t="s">
        <v>49</v>
      </c>
      <c r="R553" s="123" t="s">
        <v>901</v>
      </c>
      <c r="S553" s="46" t="s">
        <v>763</v>
      </c>
    </row>
    <row r="554" s="1" customFormat="1" ht="51.95" customHeight="1" spans="1:19">
      <c r="A554" s="53">
        <v>5</v>
      </c>
      <c r="B554" s="53" t="s">
        <v>946</v>
      </c>
      <c r="C554" s="53" t="s">
        <v>28</v>
      </c>
      <c r="D554" s="53" t="s">
        <v>773</v>
      </c>
      <c r="E554" s="149" t="s">
        <v>52</v>
      </c>
      <c r="F554" s="54" t="s">
        <v>951</v>
      </c>
      <c r="G554" s="53">
        <v>19.19</v>
      </c>
      <c r="H554" s="53">
        <f t="shared" si="51"/>
        <v>19.19</v>
      </c>
      <c r="I554" s="53"/>
      <c r="J554" s="53"/>
      <c r="K554" s="53"/>
      <c r="L554" s="61" t="s">
        <v>896</v>
      </c>
      <c r="M554" s="53">
        <v>13</v>
      </c>
      <c r="N554" s="53">
        <v>0.0136</v>
      </c>
      <c r="O554" s="53">
        <f t="shared" si="50"/>
        <v>0.0544</v>
      </c>
      <c r="P554" s="71" t="s">
        <v>897</v>
      </c>
      <c r="Q554" s="71" t="s">
        <v>49</v>
      </c>
      <c r="R554" s="123" t="s">
        <v>901</v>
      </c>
      <c r="S554" s="46" t="s">
        <v>763</v>
      </c>
    </row>
    <row r="555" s="1" customFormat="1" ht="51.95" customHeight="1" spans="1:19">
      <c r="A555" s="53">
        <v>6</v>
      </c>
      <c r="B555" s="53" t="s">
        <v>946</v>
      </c>
      <c r="C555" s="53" t="s">
        <v>28</v>
      </c>
      <c r="D555" s="53" t="s">
        <v>773</v>
      </c>
      <c r="E555" s="149" t="s">
        <v>56</v>
      </c>
      <c r="F555" s="54" t="s">
        <v>952</v>
      </c>
      <c r="G555" s="53">
        <v>40.55</v>
      </c>
      <c r="H555" s="53">
        <f t="shared" si="51"/>
        <v>40.55</v>
      </c>
      <c r="I555" s="53"/>
      <c r="J555" s="53"/>
      <c r="K555" s="53"/>
      <c r="L555" s="61" t="s">
        <v>896</v>
      </c>
      <c r="M555" s="53">
        <v>11</v>
      </c>
      <c r="N555" s="53">
        <v>0.0287</v>
      </c>
      <c r="O555" s="53">
        <f t="shared" si="50"/>
        <v>0.1148</v>
      </c>
      <c r="P555" s="71" t="s">
        <v>897</v>
      </c>
      <c r="Q555" s="71" t="s">
        <v>38</v>
      </c>
      <c r="R555" s="123" t="s">
        <v>901</v>
      </c>
      <c r="S555" s="46" t="s">
        <v>763</v>
      </c>
    </row>
    <row r="556" s="1" customFormat="1" ht="51.95" customHeight="1" spans="1:19">
      <c r="A556" s="53">
        <v>7</v>
      </c>
      <c r="B556" s="53" t="s">
        <v>946</v>
      </c>
      <c r="C556" s="53" t="s">
        <v>28</v>
      </c>
      <c r="D556" s="53" t="s">
        <v>773</v>
      </c>
      <c r="E556" s="149" t="s">
        <v>70</v>
      </c>
      <c r="F556" s="150" t="s">
        <v>953</v>
      </c>
      <c r="G556" s="53">
        <v>11.13</v>
      </c>
      <c r="H556" s="53">
        <f t="shared" si="51"/>
        <v>11.13</v>
      </c>
      <c r="I556" s="53"/>
      <c r="J556" s="53"/>
      <c r="K556" s="53"/>
      <c r="L556" s="61" t="s">
        <v>896</v>
      </c>
      <c r="M556" s="53">
        <v>10</v>
      </c>
      <c r="N556" s="53">
        <v>0.0067</v>
      </c>
      <c r="O556" s="53">
        <f t="shared" si="50"/>
        <v>0.0268</v>
      </c>
      <c r="P556" s="71" t="s">
        <v>897</v>
      </c>
      <c r="Q556" s="71" t="s">
        <v>38</v>
      </c>
      <c r="R556" s="123" t="s">
        <v>901</v>
      </c>
      <c r="S556" s="46" t="s">
        <v>763</v>
      </c>
    </row>
    <row r="557" s="1" customFormat="1" ht="51.95" customHeight="1" spans="1:19">
      <c r="A557" s="53">
        <v>8</v>
      </c>
      <c r="B557" s="53" t="s">
        <v>946</v>
      </c>
      <c r="C557" s="53" t="s">
        <v>28</v>
      </c>
      <c r="D557" s="53" t="s">
        <v>773</v>
      </c>
      <c r="E557" s="53" t="s">
        <v>43</v>
      </c>
      <c r="F557" s="54" t="s">
        <v>954</v>
      </c>
      <c r="G557" s="53">
        <v>21.9</v>
      </c>
      <c r="H557" s="53">
        <f t="shared" si="51"/>
        <v>21.9</v>
      </c>
      <c r="I557" s="53"/>
      <c r="J557" s="53"/>
      <c r="K557" s="53"/>
      <c r="L557" s="61" t="s">
        <v>896</v>
      </c>
      <c r="M557" s="53">
        <v>13</v>
      </c>
      <c r="N557" s="53">
        <v>0.0152</v>
      </c>
      <c r="O557" s="53">
        <f t="shared" si="50"/>
        <v>0.0608</v>
      </c>
      <c r="P557" s="71" t="s">
        <v>897</v>
      </c>
      <c r="Q557" s="71" t="s">
        <v>38</v>
      </c>
      <c r="R557" s="123" t="s">
        <v>901</v>
      </c>
      <c r="S557" s="46" t="s">
        <v>763</v>
      </c>
    </row>
    <row r="558" s="1" customFormat="1" ht="51.95" customHeight="1" spans="1:19">
      <c r="A558" s="53">
        <v>9</v>
      </c>
      <c r="B558" s="53" t="s">
        <v>946</v>
      </c>
      <c r="C558" s="53" t="s">
        <v>28</v>
      </c>
      <c r="D558" s="53" t="s">
        <v>773</v>
      </c>
      <c r="E558" s="53" t="s">
        <v>68</v>
      </c>
      <c r="F558" s="54" t="s">
        <v>955</v>
      </c>
      <c r="G558" s="53">
        <v>13.02</v>
      </c>
      <c r="H558" s="53">
        <f t="shared" si="51"/>
        <v>13.02</v>
      </c>
      <c r="I558" s="53"/>
      <c r="J558" s="53"/>
      <c r="K558" s="53"/>
      <c r="L558" s="61" t="s">
        <v>896</v>
      </c>
      <c r="M558" s="53">
        <v>9</v>
      </c>
      <c r="N558" s="53">
        <v>0.0101</v>
      </c>
      <c r="O558" s="53">
        <f t="shared" si="50"/>
        <v>0.0404</v>
      </c>
      <c r="P558" s="71" t="s">
        <v>897</v>
      </c>
      <c r="Q558" s="71" t="s">
        <v>49</v>
      </c>
      <c r="R558" s="123" t="s">
        <v>901</v>
      </c>
      <c r="S558" s="46" t="s">
        <v>763</v>
      </c>
    </row>
    <row r="559" s="1" customFormat="1" ht="51.95" customHeight="1" spans="1:19">
      <c r="A559" s="53">
        <v>10</v>
      </c>
      <c r="B559" s="53" t="s">
        <v>946</v>
      </c>
      <c r="C559" s="53" t="s">
        <v>28</v>
      </c>
      <c r="D559" s="53" t="s">
        <v>773</v>
      </c>
      <c r="E559" s="53" t="s">
        <v>45</v>
      </c>
      <c r="F559" s="54" t="s">
        <v>956</v>
      </c>
      <c r="G559" s="53">
        <v>13.16</v>
      </c>
      <c r="H559" s="53">
        <f t="shared" si="51"/>
        <v>13.16</v>
      </c>
      <c r="I559" s="53"/>
      <c r="J559" s="53"/>
      <c r="K559" s="53"/>
      <c r="L559" s="61" t="s">
        <v>896</v>
      </c>
      <c r="M559" s="53">
        <v>9</v>
      </c>
      <c r="N559" s="53">
        <v>0.0092</v>
      </c>
      <c r="O559" s="53">
        <f t="shared" si="50"/>
        <v>0.0368</v>
      </c>
      <c r="P559" s="71" t="s">
        <v>897</v>
      </c>
      <c r="Q559" s="71" t="s">
        <v>38</v>
      </c>
      <c r="R559" s="123" t="s">
        <v>901</v>
      </c>
      <c r="S559" s="46" t="s">
        <v>763</v>
      </c>
    </row>
    <row r="560" s="1" customFormat="1" ht="51.95" customHeight="1" spans="1:19">
      <c r="A560" s="53">
        <v>11</v>
      </c>
      <c r="B560" s="53" t="s">
        <v>946</v>
      </c>
      <c r="C560" s="53" t="s">
        <v>28</v>
      </c>
      <c r="D560" s="53" t="s">
        <v>773</v>
      </c>
      <c r="E560" s="53" t="s">
        <v>60</v>
      </c>
      <c r="F560" s="54" t="s">
        <v>957</v>
      </c>
      <c r="G560" s="53">
        <v>8.58</v>
      </c>
      <c r="H560" s="53">
        <f t="shared" si="51"/>
        <v>8.58</v>
      </c>
      <c r="I560" s="53"/>
      <c r="J560" s="53"/>
      <c r="K560" s="53"/>
      <c r="L560" s="61" t="s">
        <v>896</v>
      </c>
      <c r="M560" s="53">
        <v>6</v>
      </c>
      <c r="N560" s="53">
        <v>0.0052</v>
      </c>
      <c r="O560" s="53">
        <f t="shared" si="50"/>
        <v>0.0208</v>
      </c>
      <c r="P560" s="71" t="s">
        <v>897</v>
      </c>
      <c r="Q560" s="71" t="s">
        <v>38</v>
      </c>
      <c r="R560" s="123" t="s">
        <v>901</v>
      </c>
      <c r="S560" s="46" t="s">
        <v>763</v>
      </c>
    </row>
    <row r="561" s="1" customFormat="1" ht="51.95" customHeight="1" spans="1:19">
      <c r="A561" s="53">
        <v>12</v>
      </c>
      <c r="B561" s="53" t="s">
        <v>946</v>
      </c>
      <c r="C561" s="53" t="s">
        <v>28</v>
      </c>
      <c r="D561" s="53" t="s">
        <v>773</v>
      </c>
      <c r="E561" s="53" t="s">
        <v>62</v>
      </c>
      <c r="F561" s="54" t="s">
        <v>958</v>
      </c>
      <c r="G561" s="53">
        <v>11.24</v>
      </c>
      <c r="H561" s="53">
        <f t="shared" si="51"/>
        <v>11.24</v>
      </c>
      <c r="I561" s="53"/>
      <c r="J561" s="53"/>
      <c r="K561" s="53"/>
      <c r="L561" s="61" t="s">
        <v>896</v>
      </c>
      <c r="M561" s="53">
        <v>3</v>
      </c>
      <c r="N561" s="77">
        <v>0.007</v>
      </c>
      <c r="O561" s="53">
        <f t="shared" si="50"/>
        <v>0.028</v>
      </c>
      <c r="P561" s="71" t="s">
        <v>897</v>
      </c>
      <c r="Q561" s="71" t="s">
        <v>38</v>
      </c>
      <c r="R561" s="123" t="s">
        <v>901</v>
      </c>
      <c r="S561" s="46" t="s">
        <v>763</v>
      </c>
    </row>
    <row r="562" s="1" customFormat="1" ht="51.95" customHeight="1" spans="1:19">
      <c r="A562" s="53">
        <v>13</v>
      </c>
      <c r="B562" s="53" t="s">
        <v>946</v>
      </c>
      <c r="C562" s="53" t="s">
        <v>28</v>
      </c>
      <c r="D562" s="53" t="s">
        <v>773</v>
      </c>
      <c r="E562" s="53" t="s">
        <v>58</v>
      </c>
      <c r="F562" s="54" t="s">
        <v>959</v>
      </c>
      <c r="G562" s="53">
        <v>20.34</v>
      </c>
      <c r="H562" s="53">
        <f t="shared" si="51"/>
        <v>20.34</v>
      </c>
      <c r="I562" s="53"/>
      <c r="J562" s="53"/>
      <c r="K562" s="53"/>
      <c r="L562" s="61" t="s">
        <v>896</v>
      </c>
      <c r="M562" s="53">
        <v>10</v>
      </c>
      <c r="N562" s="53">
        <v>0.015</v>
      </c>
      <c r="O562" s="53">
        <f t="shared" si="50"/>
        <v>0.06</v>
      </c>
      <c r="P562" s="71" t="s">
        <v>897</v>
      </c>
      <c r="Q562" s="71" t="s">
        <v>38</v>
      </c>
      <c r="R562" s="123" t="s">
        <v>901</v>
      </c>
      <c r="S562" s="46" t="s">
        <v>763</v>
      </c>
    </row>
    <row r="563" s="1" customFormat="1" ht="51.95" customHeight="1" spans="1:19">
      <c r="A563" s="53">
        <v>14</v>
      </c>
      <c r="B563" s="53" t="s">
        <v>946</v>
      </c>
      <c r="C563" s="53" t="s">
        <v>28</v>
      </c>
      <c r="D563" s="53" t="s">
        <v>773</v>
      </c>
      <c r="E563" s="53" t="s">
        <v>78</v>
      </c>
      <c r="F563" s="54" t="s">
        <v>960</v>
      </c>
      <c r="G563" s="53">
        <v>3.3</v>
      </c>
      <c r="H563" s="53">
        <f t="shared" si="51"/>
        <v>3.3</v>
      </c>
      <c r="I563" s="53"/>
      <c r="J563" s="53"/>
      <c r="K563" s="53"/>
      <c r="L563" s="61" t="s">
        <v>896</v>
      </c>
      <c r="M563" s="53">
        <v>3</v>
      </c>
      <c r="N563" s="53">
        <v>0.0021</v>
      </c>
      <c r="O563" s="53">
        <f t="shared" si="50"/>
        <v>0.0084</v>
      </c>
      <c r="P563" s="71" t="s">
        <v>897</v>
      </c>
      <c r="Q563" s="71" t="s">
        <v>38</v>
      </c>
      <c r="R563" s="123" t="s">
        <v>901</v>
      </c>
      <c r="S563" s="46" t="s">
        <v>763</v>
      </c>
    </row>
    <row r="564" s="1" customFormat="1" ht="51.95" customHeight="1" spans="1:19">
      <c r="A564" s="53">
        <v>15</v>
      </c>
      <c r="B564" s="53" t="s">
        <v>946</v>
      </c>
      <c r="C564" s="53" t="s">
        <v>28</v>
      </c>
      <c r="D564" s="53" t="s">
        <v>773</v>
      </c>
      <c r="E564" s="53" t="s">
        <v>36</v>
      </c>
      <c r="F564" s="150" t="s">
        <v>961</v>
      </c>
      <c r="G564" s="53">
        <v>4.78</v>
      </c>
      <c r="H564" s="53">
        <f t="shared" si="51"/>
        <v>4.78</v>
      </c>
      <c r="I564" s="53"/>
      <c r="J564" s="53"/>
      <c r="K564" s="53"/>
      <c r="L564" s="61" t="s">
        <v>896</v>
      </c>
      <c r="M564" s="53">
        <v>4</v>
      </c>
      <c r="N564" s="53">
        <v>0.0032</v>
      </c>
      <c r="O564" s="53">
        <f t="shared" si="50"/>
        <v>0.0128</v>
      </c>
      <c r="P564" s="71" t="s">
        <v>897</v>
      </c>
      <c r="Q564" s="71" t="s">
        <v>38</v>
      </c>
      <c r="R564" s="123" t="s">
        <v>901</v>
      </c>
      <c r="S564" s="46" t="s">
        <v>763</v>
      </c>
    </row>
    <row r="565" s="1" customFormat="1" ht="51.95" customHeight="1" spans="1:19">
      <c r="A565" s="53">
        <v>16</v>
      </c>
      <c r="B565" s="53" t="s">
        <v>946</v>
      </c>
      <c r="C565" s="53" t="s">
        <v>28</v>
      </c>
      <c r="D565" s="53" t="s">
        <v>773</v>
      </c>
      <c r="E565" s="53" t="s">
        <v>74</v>
      </c>
      <c r="F565" s="150" t="s">
        <v>962</v>
      </c>
      <c r="G565" s="53">
        <v>13.25</v>
      </c>
      <c r="H565" s="53">
        <f t="shared" si="51"/>
        <v>13.25</v>
      </c>
      <c r="I565" s="53"/>
      <c r="J565" s="53"/>
      <c r="K565" s="53"/>
      <c r="L565" s="61" t="s">
        <v>896</v>
      </c>
      <c r="M565" s="53">
        <v>6</v>
      </c>
      <c r="N565" s="53">
        <v>0.0084</v>
      </c>
      <c r="O565" s="53">
        <f t="shared" si="50"/>
        <v>0.0336</v>
      </c>
      <c r="P565" s="71" t="s">
        <v>897</v>
      </c>
      <c r="Q565" s="71" t="s">
        <v>49</v>
      </c>
      <c r="R565" s="123" t="s">
        <v>901</v>
      </c>
      <c r="S565" s="46" t="s">
        <v>763</v>
      </c>
    </row>
    <row r="566" s="1" customFormat="1" ht="51.95" customHeight="1" spans="1:19">
      <c r="A566" s="53">
        <v>17</v>
      </c>
      <c r="B566" s="53" t="s">
        <v>946</v>
      </c>
      <c r="C566" s="53" t="s">
        <v>28</v>
      </c>
      <c r="D566" s="53" t="s">
        <v>773</v>
      </c>
      <c r="E566" s="149" t="s">
        <v>54</v>
      </c>
      <c r="F566" s="150" t="s">
        <v>963</v>
      </c>
      <c r="G566" s="53">
        <v>21.62</v>
      </c>
      <c r="H566" s="53">
        <f t="shared" si="51"/>
        <v>21.62</v>
      </c>
      <c r="I566" s="53"/>
      <c r="J566" s="53"/>
      <c r="K566" s="53"/>
      <c r="L566" s="61" t="s">
        <v>896</v>
      </c>
      <c r="M566" s="53">
        <v>10</v>
      </c>
      <c r="N566" s="53">
        <v>0.0136</v>
      </c>
      <c r="O566" s="53">
        <f t="shared" si="50"/>
        <v>0.0544</v>
      </c>
      <c r="P566" s="71" t="s">
        <v>897</v>
      </c>
      <c r="Q566" s="71" t="s">
        <v>49</v>
      </c>
      <c r="R566" s="123" t="s">
        <v>901</v>
      </c>
      <c r="S566" s="46" t="s">
        <v>763</v>
      </c>
    </row>
    <row r="567" s="1" customFormat="1" ht="51.95" customHeight="1" spans="1:19">
      <c r="A567" s="53">
        <v>18</v>
      </c>
      <c r="B567" s="53" t="s">
        <v>946</v>
      </c>
      <c r="C567" s="53" t="s">
        <v>28</v>
      </c>
      <c r="D567" s="53" t="s">
        <v>773</v>
      </c>
      <c r="E567" s="149" t="s">
        <v>66</v>
      </c>
      <c r="F567" s="150" t="s">
        <v>964</v>
      </c>
      <c r="G567" s="53">
        <v>13.59</v>
      </c>
      <c r="H567" s="53">
        <f t="shared" si="51"/>
        <v>13.59</v>
      </c>
      <c r="I567" s="53"/>
      <c r="J567" s="53"/>
      <c r="K567" s="53"/>
      <c r="L567" s="61" t="s">
        <v>896</v>
      </c>
      <c r="M567" s="53">
        <v>8</v>
      </c>
      <c r="N567" s="53">
        <v>0.0108</v>
      </c>
      <c r="O567" s="53">
        <f t="shared" si="50"/>
        <v>0.0432</v>
      </c>
      <c r="P567" s="71" t="s">
        <v>897</v>
      </c>
      <c r="Q567" s="71" t="s">
        <v>49</v>
      </c>
      <c r="R567" s="123" t="s">
        <v>901</v>
      </c>
      <c r="S567" s="46" t="s">
        <v>763</v>
      </c>
    </row>
    <row r="568" s="1" customFormat="1" ht="51.95" customHeight="1" spans="1:19">
      <c r="A568" s="53">
        <v>19</v>
      </c>
      <c r="B568" s="53" t="s">
        <v>946</v>
      </c>
      <c r="C568" s="53" t="s">
        <v>28</v>
      </c>
      <c r="D568" s="53" t="s">
        <v>773</v>
      </c>
      <c r="E568" s="149" t="s">
        <v>50</v>
      </c>
      <c r="F568" s="54" t="s">
        <v>965</v>
      </c>
      <c r="G568" s="53">
        <v>22.22</v>
      </c>
      <c r="H568" s="53">
        <f t="shared" si="51"/>
        <v>22.22</v>
      </c>
      <c r="I568" s="53"/>
      <c r="J568" s="53"/>
      <c r="K568" s="53"/>
      <c r="L568" s="61" t="s">
        <v>896</v>
      </c>
      <c r="M568" s="53">
        <v>9</v>
      </c>
      <c r="N568" s="53">
        <v>0.0176</v>
      </c>
      <c r="O568" s="53">
        <f t="shared" si="50"/>
        <v>0.0704</v>
      </c>
      <c r="P568" s="71" t="s">
        <v>897</v>
      </c>
      <c r="Q568" s="71" t="s">
        <v>49</v>
      </c>
      <c r="R568" s="123" t="s">
        <v>901</v>
      </c>
      <c r="S568" s="46" t="s">
        <v>763</v>
      </c>
    </row>
    <row r="569" s="1" customFormat="1" ht="60.95" customHeight="1" spans="1:19">
      <c r="A569" s="53">
        <v>20</v>
      </c>
      <c r="B569" s="53" t="s">
        <v>946</v>
      </c>
      <c r="C569" s="53" t="s">
        <v>28</v>
      </c>
      <c r="D569" s="53" t="s">
        <v>773</v>
      </c>
      <c r="E569" s="53" t="s">
        <v>72</v>
      </c>
      <c r="F569" s="54" t="s">
        <v>966</v>
      </c>
      <c r="G569" s="53">
        <v>30.74</v>
      </c>
      <c r="H569" s="53">
        <f t="shared" si="51"/>
        <v>30.74</v>
      </c>
      <c r="I569" s="53"/>
      <c r="J569" s="53"/>
      <c r="K569" s="53"/>
      <c r="L569" s="61" t="s">
        <v>896</v>
      </c>
      <c r="M569" s="53">
        <v>14</v>
      </c>
      <c r="N569" s="53">
        <v>0.0211</v>
      </c>
      <c r="O569" s="53">
        <f t="shared" si="50"/>
        <v>0.0844</v>
      </c>
      <c r="P569" s="71" t="s">
        <v>897</v>
      </c>
      <c r="Q569" s="71" t="s">
        <v>49</v>
      </c>
      <c r="R569" s="123" t="s">
        <v>901</v>
      </c>
      <c r="S569" s="46" t="s">
        <v>763</v>
      </c>
    </row>
    <row r="570" s="1" customFormat="1" ht="51.95" customHeight="1" spans="1:19">
      <c r="A570" s="53">
        <v>21</v>
      </c>
      <c r="B570" s="53" t="s">
        <v>946</v>
      </c>
      <c r="C570" s="53" t="s">
        <v>28</v>
      </c>
      <c r="D570" s="53" t="s">
        <v>773</v>
      </c>
      <c r="E570" s="53" t="s">
        <v>41</v>
      </c>
      <c r="F570" s="54" t="s">
        <v>967</v>
      </c>
      <c r="G570" s="53">
        <v>24.39</v>
      </c>
      <c r="H570" s="53">
        <f t="shared" ref="H570:H589" si="52">G570</f>
        <v>24.39</v>
      </c>
      <c r="I570" s="53"/>
      <c r="J570" s="53"/>
      <c r="K570" s="53"/>
      <c r="L570" s="61" t="s">
        <v>896</v>
      </c>
      <c r="M570" s="53">
        <v>10</v>
      </c>
      <c r="N570" s="53">
        <v>0.0151</v>
      </c>
      <c r="O570" s="53">
        <f t="shared" si="50"/>
        <v>0.0604</v>
      </c>
      <c r="P570" s="71" t="s">
        <v>897</v>
      </c>
      <c r="Q570" s="71" t="s">
        <v>38</v>
      </c>
      <c r="R570" s="123" t="s">
        <v>901</v>
      </c>
      <c r="S570" s="46" t="s">
        <v>968</v>
      </c>
    </row>
    <row r="571" s="1" customFormat="1" ht="51.95" customHeight="1" spans="1:19">
      <c r="A571" s="53">
        <v>22</v>
      </c>
      <c r="B571" s="53" t="s">
        <v>946</v>
      </c>
      <c r="C571" s="53" t="s">
        <v>28</v>
      </c>
      <c r="D571" s="53" t="s">
        <v>773</v>
      </c>
      <c r="E571" s="53" t="s">
        <v>64</v>
      </c>
      <c r="F571" s="54" t="s">
        <v>969</v>
      </c>
      <c r="G571" s="53">
        <v>59.01</v>
      </c>
      <c r="H571" s="53">
        <f t="shared" si="52"/>
        <v>59.01</v>
      </c>
      <c r="I571" s="53"/>
      <c r="J571" s="53"/>
      <c r="K571" s="53"/>
      <c r="L571" s="61" t="s">
        <v>896</v>
      </c>
      <c r="M571" s="53">
        <v>8</v>
      </c>
      <c r="N571" s="53">
        <v>0.0442</v>
      </c>
      <c r="O571" s="53">
        <f t="shared" si="50"/>
        <v>0.1768</v>
      </c>
      <c r="P571" s="71" t="s">
        <v>897</v>
      </c>
      <c r="Q571" s="71" t="s">
        <v>49</v>
      </c>
      <c r="R571" s="123" t="s">
        <v>901</v>
      </c>
      <c r="S571" s="46" t="s">
        <v>968</v>
      </c>
    </row>
    <row r="572" s="1" customFormat="1" ht="51.95" customHeight="1" spans="1:19">
      <c r="A572" s="53">
        <v>23</v>
      </c>
      <c r="B572" s="53" t="s">
        <v>946</v>
      </c>
      <c r="C572" s="53" t="s">
        <v>28</v>
      </c>
      <c r="D572" s="53" t="s">
        <v>773</v>
      </c>
      <c r="E572" s="53" t="s">
        <v>76</v>
      </c>
      <c r="F572" s="54" t="s">
        <v>970</v>
      </c>
      <c r="G572" s="53">
        <v>58.5</v>
      </c>
      <c r="H572" s="53">
        <f t="shared" si="52"/>
        <v>58.5</v>
      </c>
      <c r="I572" s="53"/>
      <c r="J572" s="53"/>
      <c r="K572" s="53"/>
      <c r="L572" s="61" t="s">
        <v>896</v>
      </c>
      <c r="M572" s="53">
        <v>9</v>
      </c>
      <c r="N572" s="53">
        <v>0.0398</v>
      </c>
      <c r="O572" s="53">
        <f t="shared" si="50"/>
        <v>0.1592</v>
      </c>
      <c r="P572" s="71" t="s">
        <v>897</v>
      </c>
      <c r="Q572" s="71" t="s">
        <v>49</v>
      </c>
      <c r="R572" s="123" t="s">
        <v>901</v>
      </c>
      <c r="S572" s="46" t="s">
        <v>968</v>
      </c>
    </row>
    <row r="573" s="1" customFormat="1" ht="51.95" customHeight="1" spans="1:19">
      <c r="A573" s="53">
        <v>24</v>
      </c>
      <c r="B573" s="53" t="s">
        <v>946</v>
      </c>
      <c r="C573" s="53" t="s">
        <v>28</v>
      </c>
      <c r="D573" s="53" t="s">
        <v>773</v>
      </c>
      <c r="E573" s="149" t="s">
        <v>47</v>
      </c>
      <c r="F573" s="54" t="s">
        <v>971</v>
      </c>
      <c r="G573" s="53">
        <v>32.17</v>
      </c>
      <c r="H573" s="53">
        <f t="shared" si="52"/>
        <v>32.17</v>
      </c>
      <c r="I573" s="53"/>
      <c r="J573" s="53"/>
      <c r="K573" s="53"/>
      <c r="L573" s="61" t="s">
        <v>896</v>
      </c>
      <c r="M573" s="53">
        <v>10</v>
      </c>
      <c r="N573" s="53">
        <v>0.0261</v>
      </c>
      <c r="O573" s="53">
        <f t="shared" si="50"/>
        <v>0.1044</v>
      </c>
      <c r="P573" s="71" t="s">
        <v>897</v>
      </c>
      <c r="Q573" s="71" t="s">
        <v>49</v>
      </c>
      <c r="R573" s="123" t="s">
        <v>901</v>
      </c>
      <c r="S573" s="46" t="s">
        <v>968</v>
      </c>
    </row>
    <row r="574" s="1" customFormat="1" ht="57" customHeight="1" spans="1:19">
      <c r="A574" s="53">
        <v>25</v>
      </c>
      <c r="B574" s="53" t="s">
        <v>946</v>
      </c>
      <c r="C574" s="53" t="s">
        <v>28</v>
      </c>
      <c r="D574" s="53" t="s">
        <v>773</v>
      </c>
      <c r="E574" s="149" t="s">
        <v>52</v>
      </c>
      <c r="F574" s="54" t="s">
        <v>972</v>
      </c>
      <c r="G574" s="53">
        <v>88.38</v>
      </c>
      <c r="H574" s="53">
        <f t="shared" si="52"/>
        <v>88.38</v>
      </c>
      <c r="I574" s="53"/>
      <c r="J574" s="53"/>
      <c r="K574" s="53"/>
      <c r="L574" s="61" t="s">
        <v>896</v>
      </c>
      <c r="M574" s="53">
        <v>13</v>
      </c>
      <c r="N574" s="53">
        <v>0.0605</v>
      </c>
      <c r="O574" s="53">
        <f t="shared" si="50"/>
        <v>0.242</v>
      </c>
      <c r="P574" s="71" t="s">
        <v>897</v>
      </c>
      <c r="Q574" s="71" t="s">
        <v>49</v>
      </c>
      <c r="R574" s="123" t="s">
        <v>901</v>
      </c>
      <c r="S574" s="46" t="s">
        <v>968</v>
      </c>
    </row>
    <row r="575" s="1" customFormat="1" ht="65" customHeight="1" spans="1:19">
      <c r="A575" s="53">
        <v>26</v>
      </c>
      <c r="B575" s="53" t="s">
        <v>946</v>
      </c>
      <c r="C575" s="53" t="s">
        <v>28</v>
      </c>
      <c r="D575" s="53" t="s">
        <v>773</v>
      </c>
      <c r="E575" s="149" t="s">
        <v>56</v>
      </c>
      <c r="F575" s="54" t="s">
        <v>973</v>
      </c>
      <c r="G575" s="53">
        <v>121.83</v>
      </c>
      <c r="H575" s="53">
        <f t="shared" si="52"/>
        <v>121.83</v>
      </c>
      <c r="I575" s="53"/>
      <c r="J575" s="53"/>
      <c r="K575" s="53"/>
      <c r="L575" s="61" t="s">
        <v>896</v>
      </c>
      <c r="M575" s="53">
        <v>16</v>
      </c>
      <c r="N575" s="53">
        <v>0.1121</v>
      </c>
      <c r="O575" s="53">
        <f t="shared" si="50"/>
        <v>0.4484</v>
      </c>
      <c r="P575" s="71" t="s">
        <v>897</v>
      </c>
      <c r="Q575" s="71" t="s">
        <v>38</v>
      </c>
      <c r="R575" s="123" t="s">
        <v>901</v>
      </c>
      <c r="S575" s="46" t="s">
        <v>968</v>
      </c>
    </row>
    <row r="576" s="1" customFormat="1" ht="80" customHeight="1" spans="1:19">
      <c r="A576" s="53">
        <v>27</v>
      </c>
      <c r="B576" s="53" t="s">
        <v>946</v>
      </c>
      <c r="C576" s="53" t="s">
        <v>28</v>
      </c>
      <c r="D576" s="53" t="s">
        <v>773</v>
      </c>
      <c r="E576" s="149" t="s">
        <v>70</v>
      </c>
      <c r="F576" s="150" t="s">
        <v>974</v>
      </c>
      <c r="G576" s="53">
        <v>48.69</v>
      </c>
      <c r="H576" s="53">
        <f t="shared" si="52"/>
        <v>48.69</v>
      </c>
      <c r="I576" s="53"/>
      <c r="J576" s="53"/>
      <c r="K576" s="53"/>
      <c r="L576" s="61" t="s">
        <v>896</v>
      </c>
      <c r="M576" s="53">
        <v>24</v>
      </c>
      <c r="N576" s="53">
        <v>0.0312</v>
      </c>
      <c r="O576" s="53">
        <f t="shared" si="50"/>
        <v>0.1248</v>
      </c>
      <c r="P576" s="71" t="s">
        <v>897</v>
      </c>
      <c r="Q576" s="71" t="s">
        <v>38</v>
      </c>
      <c r="R576" s="123" t="s">
        <v>901</v>
      </c>
      <c r="S576" s="46" t="s">
        <v>968</v>
      </c>
    </row>
    <row r="577" s="1" customFormat="1" ht="68" customHeight="1" spans="1:19">
      <c r="A577" s="53">
        <v>28</v>
      </c>
      <c r="B577" s="53" t="s">
        <v>946</v>
      </c>
      <c r="C577" s="53" t="s">
        <v>28</v>
      </c>
      <c r="D577" s="53" t="s">
        <v>773</v>
      </c>
      <c r="E577" s="53" t="s">
        <v>43</v>
      </c>
      <c r="F577" s="54" t="s">
        <v>975</v>
      </c>
      <c r="G577" s="53">
        <v>98.21</v>
      </c>
      <c r="H577" s="53">
        <f t="shared" si="52"/>
        <v>98.21</v>
      </c>
      <c r="I577" s="53"/>
      <c r="J577" s="53"/>
      <c r="K577" s="53"/>
      <c r="L577" s="61" t="s">
        <v>896</v>
      </c>
      <c r="M577" s="53">
        <v>17</v>
      </c>
      <c r="N577" s="53">
        <v>0.0642</v>
      </c>
      <c r="O577" s="53">
        <f t="shared" si="50"/>
        <v>0.2568</v>
      </c>
      <c r="P577" s="71" t="s">
        <v>897</v>
      </c>
      <c r="Q577" s="71" t="s">
        <v>38</v>
      </c>
      <c r="R577" s="123" t="s">
        <v>901</v>
      </c>
      <c r="S577" s="46" t="s">
        <v>976</v>
      </c>
    </row>
    <row r="578" s="1" customFormat="1" ht="51.95" customHeight="1" spans="1:19">
      <c r="A578" s="53">
        <v>29</v>
      </c>
      <c r="B578" s="53" t="s">
        <v>946</v>
      </c>
      <c r="C578" s="53" t="s">
        <v>28</v>
      </c>
      <c r="D578" s="53" t="s">
        <v>773</v>
      </c>
      <c r="E578" s="53" t="s">
        <v>68</v>
      </c>
      <c r="F578" s="54" t="s">
        <v>977</v>
      </c>
      <c r="G578" s="53">
        <v>72.77</v>
      </c>
      <c r="H578" s="53">
        <f t="shared" si="52"/>
        <v>72.77</v>
      </c>
      <c r="I578" s="53"/>
      <c r="J578" s="53"/>
      <c r="K578" s="53"/>
      <c r="L578" s="61" t="s">
        <v>896</v>
      </c>
      <c r="M578" s="53">
        <v>9</v>
      </c>
      <c r="N578" s="53">
        <v>0.0496</v>
      </c>
      <c r="O578" s="53">
        <f t="shared" si="50"/>
        <v>0.1984</v>
      </c>
      <c r="P578" s="71" t="s">
        <v>897</v>
      </c>
      <c r="Q578" s="71" t="s">
        <v>49</v>
      </c>
      <c r="R578" s="123" t="s">
        <v>901</v>
      </c>
      <c r="S578" s="46" t="s">
        <v>978</v>
      </c>
    </row>
    <row r="579" s="1" customFormat="1" ht="51.95" customHeight="1" spans="1:19">
      <c r="A579" s="53">
        <v>30</v>
      </c>
      <c r="B579" s="53" t="s">
        <v>946</v>
      </c>
      <c r="C579" s="53" t="s">
        <v>28</v>
      </c>
      <c r="D579" s="53" t="s">
        <v>773</v>
      </c>
      <c r="E579" s="53" t="s">
        <v>45</v>
      </c>
      <c r="F579" s="54" t="s">
        <v>979</v>
      </c>
      <c r="G579" s="53">
        <v>56.59</v>
      </c>
      <c r="H579" s="53">
        <f t="shared" si="52"/>
        <v>56.59</v>
      </c>
      <c r="I579" s="53"/>
      <c r="J579" s="53"/>
      <c r="K579" s="53"/>
      <c r="L579" s="61" t="s">
        <v>896</v>
      </c>
      <c r="M579" s="53">
        <v>10</v>
      </c>
      <c r="N579" s="53">
        <v>0.0358</v>
      </c>
      <c r="O579" s="53">
        <f t="shared" si="50"/>
        <v>0.1432</v>
      </c>
      <c r="P579" s="71" t="s">
        <v>897</v>
      </c>
      <c r="Q579" s="71" t="s">
        <v>38</v>
      </c>
      <c r="R579" s="123" t="s">
        <v>901</v>
      </c>
      <c r="S579" s="46" t="s">
        <v>978</v>
      </c>
    </row>
    <row r="580" s="1" customFormat="1" ht="71" customHeight="1" spans="1:19">
      <c r="A580" s="53">
        <v>31</v>
      </c>
      <c r="B580" s="53" t="s">
        <v>946</v>
      </c>
      <c r="C580" s="53" t="s">
        <v>28</v>
      </c>
      <c r="D580" s="53" t="s">
        <v>773</v>
      </c>
      <c r="E580" s="53" t="s">
        <v>60</v>
      </c>
      <c r="F580" s="54" t="s">
        <v>980</v>
      </c>
      <c r="G580" s="53">
        <v>37.55</v>
      </c>
      <c r="H580" s="53">
        <f t="shared" si="52"/>
        <v>37.55</v>
      </c>
      <c r="I580" s="53"/>
      <c r="J580" s="53"/>
      <c r="K580" s="53"/>
      <c r="L580" s="61" t="s">
        <v>896</v>
      </c>
      <c r="M580" s="53">
        <v>19</v>
      </c>
      <c r="N580" s="53">
        <v>0.0215</v>
      </c>
      <c r="O580" s="53">
        <f t="shared" si="50"/>
        <v>0.086</v>
      </c>
      <c r="P580" s="71" t="s">
        <v>897</v>
      </c>
      <c r="Q580" s="71" t="s">
        <v>38</v>
      </c>
      <c r="R580" s="123" t="s">
        <v>901</v>
      </c>
      <c r="S580" s="46" t="s">
        <v>978</v>
      </c>
    </row>
    <row r="581" s="1" customFormat="1" ht="51.95" customHeight="1" spans="1:19">
      <c r="A581" s="53">
        <v>32</v>
      </c>
      <c r="B581" s="53" t="s">
        <v>946</v>
      </c>
      <c r="C581" s="53" t="s">
        <v>28</v>
      </c>
      <c r="D581" s="53" t="s">
        <v>773</v>
      </c>
      <c r="E581" s="53" t="s">
        <v>62</v>
      </c>
      <c r="F581" s="54" t="s">
        <v>981</v>
      </c>
      <c r="G581" s="53">
        <v>46.17</v>
      </c>
      <c r="H581" s="53">
        <f t="shared" si="52"/>
        <v>46.17</v>
      </c>
      <c r="I581" s="53"/>
      <c r="J581" s="53"/>
      <c r="K581" s="53"/>
      <c r="L581" s="61" t="s">
        <v>896</v>
      </c>
      <c r="M581" s="53">
        <v>8</v>
      </c>
      <c r="N581" s="53">
        <v>0.0325</v>
      </c>
      <c r="O581" s="53">
        <f t="shared" si="50"/>
        <v>0.13</v>
      </c>
      <c r="P581" s="71" t="s">
        <v>897</v>
      </c>
      <c r="Q581" s="71" t="s">
        <v>38</v>
      </c>
      <c r="R581" s="123" t="s">
        <v>901</v>
      </c>
      <c r="S581" s="46" t="s">
        <v>978</v>
      </c>
    </row>
    <row r="582" s="1" customFormat="1" ht="51.95" customHeight="1" spans="1:19">
      <c r="A582" s="53">
        <v>33</v>
      </c>
      <c r="B582" s="53" t="s">
        <v>946</v>
      </c>
      <c r="C582" s="53" t="s">
        <v>28</v>
      </c>
      <c r="D582" s="53" t="s">
        <v>773</v>
      </c>
      <c r="E582" s="53" t="s">
        <v>58</v>
      </c>
      <c r="F582" s="54" t="s">
        <v>982</v>
      </c>
      <c r="G582" s="53">
        <v>89.39</v>
      </c>
      <c r="H582" s="53">
        <f t="shared" si="52"/>
        <v>89.39</v>
      </c>
      <c r="I582" s="53"/>
      <c r="J582" s="53"/>
      <c r="K582" s="53"/>
      <c r="L582" s="61" t="s">
        <v>896</v>
      </c>
      <c r="M582" s="53">
        <v>13</v>
      </c>
      <c r="N582" s="53">
        <v>0.0614</v>
      </c>
      <c r="O582" s="53">
        <f t="shared" si="50"/>
        <v>0.2456</v>
      </c>
      <c r="P582" s="71" t="s">
        <v>897</v>
      </c>
      <c r="Q582" s="71" t="s">
        <v>38</v>
      </c>
      <c r="R582" s="123" t="s">
        <v>901</v>
      </c>
      <c r="S582" s="46" t="s">
        <v>978</v>
      </c>
    </row>
    <row r="583" s="1" customFormat="1" ht="64" customHeight="1" spans="1:19">
      <c r="A583" s="53">
        <v>34</v>
      </c>
      <c r="B583" s="53" t="s">
        <v>946</v>
      </c>
      <c r="C583" s="53" t="s">
        <v>28</v>
      </c>
      <c r="D583" s="53" t="s">
        <v>773</v>
      </c>
      <c r="E583" s="53" t="s">
        <v>78</v>
      </c>
      <c r="F583" s="54" t="s">
        <v>983</v>
      </c>
      <c r="G583" s="53">
        <v>13.45</v>
      </c>
      <c r="H583" s="53">
        <f t="shared" si="52"/>
        <v>13.45</v>
      </c>
      <c r="I583" s="53"/>
      <c r="J583" s="53"/>
      <c r="K583" s="53"/>
      <c r="L583" s="61" t="s">
        <v>896</v>
      </c>
      <c r="M583" s="53">
        <v>15</v>
      </c>
      <c r="N583" s="53">
        <v>0.0098</v>
      </c>
      <c r="O583" s="53">
        <f t="shared" si="50"/>
        <v>0.0392</v>
      </c>
      <c r="P583" s="71" t="s">
        <v>897</v>
      </c>
      <c r="Q583" s="71" t="s">
        <v>38</v>
      </c>
      <c r="R583" s="123" t="s">
        <v>901</v>
      </c>
      <c r="S583" s="46" t="s">
        <v>978</v>
      </c>
    </row>
    <row r="584" s="1" customFormat="1" ht="68" customHeight="1" spans="1:19">
      <c r="A584" s="53">
        <v>35</v>
      </c>
      <c r="B584" s="53" t="s">
        <v>946</v>
      </c>
      <c r="C584" s="53" t="s">
        <v>28</v>
      </c>
      <c r="D584" s="53" t="s">
        <v>773</v>
      </c>
      <c r="E584" s="53" t="s">
        <v>36</v>
      </c>
      <c r="F584" s="150" t="s">
        <v>984</v>
      </c>
      <c r="G584" s="53">
        <v>20.92</v>
      </c>
      <c r="H584" s="53">
        <f t="shared" si="52"/>
        <v>20.92</v>
      </c>
      <c r="I584" s="53"/>
      <c r="J584" s="53"/>
      <c r="K584" s="53"/>
      <c r="L584" s="61" t="s">
        <v>896</v>
      </c>
      <c r="M584" s="53">
        <v>17</v>
      </c>
      <c r="N584" s="53">
        <v>0.0112</v>
      </c>
      <c r="O584" s="53">
        <f t="shared" si="50"/>
        <v>0.0448</v>
      </c>
      <c r="P584" s="71" t="s">
        <v>897</v>
      </c>
      <c r="Q584" s="71" t="s">
        <v>38</v>
      </c>
      <c r="R584" s="123" t="s">
        <v>901</v>
      </c>
      <c r="S584" s="46" t="s">
        <v>978</v>
      </c>
    </row>
    <row r="585" s="1" customFormat="1" ht="51.95" customHeight="1" spans="1:19">
      <c r="A585" s="53">
        <v>36</v>
      </c>
      <c r="B585" s="53" t="s">
        <v>946</v>
      </c>
      <c r="C585" s="53" t="s">
        <v>28</v>
      </c>
      <c r="D585" s="53" t="s">
        <v>773</v>
      </c>
      <c r="E585" s="53" t="s">
        <v>74</v>
      </c>
      <c r="F585" s="150" t="s">
        <v>985</v>
      </c>
      <c r="G585" s="53">
        <v>56.98</v>
      </c>
      <c r="H585" s="53">
        <f t="shared" si="52"/>
        <v>56.98</v>
      </c>
      <c r="I585" s="53"/>
      <c r="J585" s="53"/>
      <c r="K585" s="53"/>
      <c r="L585" s="61" t="s">
        <v>896</v>
      </c>
      <c r="M585" s="53">
        <v>7</v>
      </c>
      <c r="N585" s="53">
        <v>0.0398</v>
      </c>
      <c r="O585" s="53">
        <f t="shared" si="50"/>
        <v>0.1592</v>
      </c>
      <c r="P585" s="71" t="s">
        <v>897</v>
      </c>
      <c r="Q585" s="71" t="s">
        <v>49</v>
      </c>
      <c r="R585" s="123" t="s">
        <v>901</v>
      </c>
      <c r="S585" s="46" t="s">
        <v>978</v>
      </c>
    </row>
    <row r="586" s="1" customFormat="1" ht="51.95" customHeight="1" spans="1:19">
      <c r="A586" s="53">
        <v>37</v>
      </c>
      <c r="B586" s="53" t="s">
        <v>946</v>
      </c>
      <c r="C586" s="53" t="s">
        <v>28</v>
      </c>
      <c r="D586" s="53" t="s">
        <v>773</v>
      </c>
      <c r="E586" s="149" t="s">
        <v>54</v>
      </c>
      <c r="F586" s="150" t="s">
        <v>986</v>
      </c>
      <c r="G586" s="53">
        <v>96.38</v>
      </c>
      <c r="H586" s="53">
        <f t="shared" si="52"/>
        <v>96.38</v>
      </c>
      <c r="I586" s="53"/>
      <c r="J586" s="53"/>
      <c r="K586" s="53"/>
      <c r="L586" s="61" t="s">
        <v>896</v>
      </c>
      <c r="M586" s="53">
        <v>10</v>
      </c>
      <c r="N586" s="53">
        <v>0.0704</v>
      </c>
      <c r="O586" s="53">
        <f t="shared" si="50"/>
        <v>0.2816</v>
      </c>
      <c r="P586" s="71" t="s">
        <v>897</v>
      </c>
      <c r="Q586" s="71" t="s">
        <v>49</v>
      </c>
      <c r="R586" s="123" t="s">
        <v>901</v>
      </c>
      <c r="S586" s="46" t="s">
        <v>978</v>
      </c>
    </row>
    <row r="587" s="1" customFormat="1" ht="51.95" customHeight="1" spans="1:19">
      <c r="A587" s="53">
        <v>38</v>
      </c>
      <c r="B587" s="53" t="s">
        <v>946</v>
      </c>
      <c r="C587" s="53" t="s">
        <v>28</v>
      </c>
      <c r="D587" s="53" t="s">
        <v>773</v>
      </c>
      <c r="E587" s="149" t="s">
        <v>66</v>
      </c>
      <c r="F587" s="150" t="s">
        <v>987</v>
      </c>
      <c r="G587" s="53">
        <v>68.23</v>
      </c>
      <c r="H587" s="53">
        <f t="shared" si="52"/>
        <v>68.23</v>
      </c>
      <c r="I587" s="53"/>
      <c r="J587" s="53"/>
      <c r="K587" s="53"/>
      <c r="L587" s="61" t="s">
        <v>896</v>
      </c>
      <c r="M587" s="53">
        <v>8</v>
      </c>
      <c r="N587" s="53">
        <v>0.0452</v>
      </c>
      <c r="O587" s="53">
        <f t="shared" si="50"/>
        <v>0.1808</v>
      </c>
      <c r="P587" s="71" t="s">
        <v>897</v>
      </c>
      <c r="Q587" s="71" t="s">
        <v>49</v>
      </c>
      <c r="R587" s="123" t="s">
        <v>901</v>
      </c>
      <c r="S587" s="46" t="s">
        <v>978</v>
      </c>
    </row>
    <row r="588" s="1" customFormat="1" ht="51.95" customHeight="1" spans="1:19">
      <c r="A588" s="53">
        <v>39</v>
      </c>
      <c r="B588" s="53" t="s">
        <v>946</v>
      </c>
      <c r="C588" s="53" t="s">
        <v>28</v>
      </c>
      <c r="D588" s="53" t="s">
        <v>773</v>
      </c>
      <c r="E588" s="149" t="s">
        <v>50</v>
      </c>
      <c r="F588" s="54" t="s">
        <v>988</v>
      </c>
      <c r="G588" s="53">
        <v>123.49</v>
      </c>
      <c r="H588" s="53">
        <f t="shared" si="52"/>
        <v>123.49</v>
      </c>
      <c r="I588" s="53"/>
      <c r="J588" s="53"/>
      <c r="K588" s="53"/>
      <c r="L588" s="61" t="s">
        <v>896</v>
      </c>
      <c r="M588" s="53">
        <v>12</v>
      </c>
      <c r="N588" s="53">
        <v>0.0815</v>
      </c>
      <c r="O588" s="53">
        <f t="shared" si="50"/>
        <v>0.326</v>
      </c>
      <c r="P588" s="71" t="s">
        <v>897</v>
      </c>
      <c r="Q588" s="71" t="s">
        <v>49</v>
      </c>
      <c r="R588" s="123" t="s">
        <v>901</v>
      </c>
      <c r="S588" s="46" t="s">
        <v>978</v>
      </c>
    </row>
    <row r="589" s="1" customFormat="1" ht="69" customHeight="1" spans="1:19">
      <c r="A589" s="53">
        <v>40</v>
      </c>
      <c r="B589" s="53" t="s">
        <v>946</v>
      </c>
      <c r="C589" s="53" t="s">
        <v>28</v>
      </c>
      <c r="D589" s="53" t="s">
        <v>773</v>
      </c>
      <c r="E589" s="53" t="s">
        <v>72</v>
      </c>
      <c r="F589" s="54" t="s">
        <v>989</v>
      </c>
      <c r="G589" s="152">
        <v>129.9</v>
      </c>
      <c r="H589" s="53">
        <f t="shared" si="52"/>
        <v>129.9</v>
      </c>
      <c r="I589" s="53"/>
      <c r="J589" s="53"/>
      <c r="K589" s="53"/>
      <c r="L589" s="61" t="s">
        <v>896</v>
      </c>
      <c r="M589" s="53">
        <v>16</v>
      </c>
      <c r="N589" s="53">
        <v>0.0906</v>
      </c>
      <c r="O589" s="53">
        <f t="shared" si="50"/>
        <v>0.3624</v>
      </c>
      <c r="P589" s="71" t="s">
        <v>897</v>
      </c>
      <c r="Q589" s="71" t="s">
        <v>49</v>
      </c>
      <c r="R589" s="123" t="s">
        <v>901</v>
      </c>
      <c r="S589" s="46" t="s">
        <v>978</v>
      </c>
    </row>
    <row r="590" s="4" customFormat="1" ht="48" customHeight="1" spans="1:19">
      <c r="A590" s="153" t="s">
        <v>990</v>
      </c>
      <c r="B590" s="153" t="s">
        <v>991</v>
      </c>
      <c r="C590" s="153" t="s">
        <v>28</v>
      </c>
      <c r="D590" s="153" t="s">
        <v>773</v>
      </c>
      <c r="E590" s="153" t="s">
        <v>992</v>
      </c>
      <c r="F590" s="154" t="s">
        <v>993</v>
      </c>
      <c r="G590" s="153">
        <v>806.93</v>
      </c>
      <c r="H590" s="155">
        <v>227.33</v>
      </c>
      <c r="I590" s="153">
        <f t="shared" ref="H590:O590" si="53">SUM(I591:I843)</f>
        <v>0</v>
      </c>
      <c r="J590" s="153">
        <f t="shared" si="53"/>
        <v>0</v>
      </c>
      <c r="K590" s="153">
        <f t="shared" si="53"/>
        <v>579.6</v>
      </c>
      <c r="L590" s="157" t="s">
        <v>994</v>
      </c>
      <c r="M590" s="153">
        <v>251</v>
      </c>
      <c r="N590" s="153">
        <f t="shared" si="53"/>
        <v>0.4217</v>
      </c>
      <c r="O590" s="153">
        <f t="shared" si="53"/>
        <v>0.4217</v>
      </c>
      <c r="P590" s="153" t="s">
        <v>995</v>
      </c>
      <c r="Q590" s="153" t="s">
        <v>996</v>
      </c>
      <c r="R590" s="153"/>
      <c r="S590" s="36"/>
    </row>
    <row r="591" s="4" customFormat="1" ht="48" customHeight="1" spans="1:19">
      <c r="A591" s="46">
        <v>1</v>
      </c>
      <c r="B591" s="46" t="s">
        <v>997</v>
      </c>
      <c r="C591" s="156" t="s">
        <v>28</v>
      </c>
      <c r="D591" s="46" t="s">
        <v>773</v>
      </c>
      <c r="E591" s="46" t="s">
        <v>76</v>
      </c>
      <c r="F591" s="157" t="s">
        <v>998</v>
      </c>
      <c r="G591" s="46">
        <v>18.5265</v>
      </c>
      <c r="H591" s="46"/>
      <c r="I591" s="46"/>
      <c r="J591" s="46"/>
      <c r="K591" s="46">
        <v>18.5265</v>
      </c>
      <c r="L591" s="157" t="s">
        <v>994</v>
      </c>
      <c r="M591" s="46">
        <v>3</v>
      </c>
      <c r="N591" s="46">
        <v>0.0179</v>
      </c>
      <c r="O591" s="46">
        <v>0.0179</v>
      </c>
      <c r="P591" s="156" t="s">
        <v>995</v>
      </c>
      <c r="Q591" s="46" t="s">
        <v>999</v>
      </c>
      <c r="R591" s="46" t="s">
        <v>1000</v>
      </c>
      <c r="S591" s="40" t="s">
        <v>1001</v>
      </c>
    </row>
    <row r="592" s="4" customFormat="1" ht="48" customHeight="1" spans="1:19">
      <c r="A592" s="46">
        <v>2</v>
      </c>
      <c r="B592" s="46" t="s">
        <v>997</v>
      </c>
      <c r="C592" s="156" t="s">
        <v>28</v>
      </c>
      <c r="D592" s="46" t="s">
        <v>773</v>
      </c>
      <c r="E592" s="46" t="s">
        <v>56</v>
      </c>
      <c r="F592" s="157" t="s">
        <v>1002</v>
      </c>
      <c r="G592" s="46">
        <v>17.2845</v>
      </c>
      <c r="H592" s="46"/>
      <c r="I592" s="46"/>
      <c r="J592" s="46"/>
      <c r="K592" s="46">
        <v>17.2845</v>
      </c>
      <c r="L592" s="157" t="s">
        <v>994</v>
      </c>
      <c r="M592" s="46">
        <v>4</v>
      </c>
      <c r="N592" s="46">
        <v>0.0167</v>
      </c>
      <c r="O592" s="46">
        <v>0.0167</v>
      </c>
      <c r="P592" s="156" t="s">
        <v>995</v>
      </c>
      <c r="Q592" s="46" t="s">
        <v>999</v>
      </c>
      <c r="R592" s="46" t="s">
        <v>1000</v>
      </c>
      <c r="S592" s="40" t="s">
        <v>1001</v>
      </c>
    </row>
    <row r="593" s="4" customFormat="1" ht="48" customHeight="1" spans="1:19">
      <c r="A593" s="46">
        <v>3</v>
      </c>
      <c r="B593" s="46" t="s">
        <v>997</v>
      </c>
      <c r="C593" s="156" t="s">
        <v>28</v>
      </c>
      <c r="D593" s="46" t="s">
        <v>773</v>
      </c>
      <c r="E593" s="46" t="s">
        <v>58</v>
      </c>
      <c r="F593" s="157" t="s">
        <v>1003</v>
      </c>
      <c r="G593" s="46">
        <v>16.35</v>
      </c>
      <c r="H593" s="46"/>
      <c r="I593" s="46"/>
      <c r="J593" s="46"/>
      <c r="K593" s="46">
        <v>16.35</v>
      </c>
      <c r="L593" s="157" t="s">
        <v>994</v>
      </c>
      <c r="M593" s="46">
        <v>13</v>
      </c>
      <c r="N593" s="46">
        <v>0.005</v>
      </c>
      <c r="O593" s="46">
        <v>0.005</v>
      </c>
      <c r="P593" s="156" t="s">
        <v>995</v>
      </c>
      <c r="Q593" s="46" t="s">
        <v>1004</v>
      </c>
      <c r="R593" s="46" t="s">
        <v>1000</v>
      </c>
      <c r="S593" s="40" t="s">
        <v>1001</v>
      </c>
    </row>
    <row r="594" s="4" customFormat="1" ht="48" customHeight="1" spans="1:19">
      <c r="A594" s="46">
        <v>4</v>
      </c>
      <c r="B594" s="46" t="s">
        <v>997</v>
      </c>
      <c r="C594" s="156" t="s">
        <v>28</v>
      </c>
      <c r="D594" s="46" t="s">
        <v>773</v>
      </c>
      <c r="E594" s="46" t="s">
        <v>54</v>
      </c>
      <c r="F594" s="73" t="s">
        <v>1005</v>
      </c>
      <c r="G594" s="46">
        <v>22.563</v>
      </c>
      <c r="H594" s="46"/>
      <c r="I594" s="46"/>
      <c r="J594" s="46"/>
      <c r="K594" s="46">
        <v>22.563</v>
      </c>
      <c r="L594" s="157" t="s">
        <v>994</v>
      </c>
      <c r="M594" s="46">
        <v>11</v>
      </c>
      <c r="N594" s="46">
        <v>0.0069</v>
      </c>
      <c r="O594" s="46">
        <v>0.0069</v>
      </c>
      <c r="P594" s="156" t="s">
        <v>995</v>
      </c>
      <c r="Q594" s="46" t="s">
        <v>1004</v>
      </c>
      <c r="R594" s="46" t="s">
        <v>1000</v>
      </c>
      <c r="S594" s="40" t="s">
        <v>1001</v>
      </c>
    </row>
    <row r="595" s="4" customFormat="1" ht="48" customHeight="1" spans="1:19">
      <c r="A595" s="46">
        <v>5</v>
      </c>
      <c r="B595" s="46" t="s">
        <v>997</v>
      </c>
      <c r="C595" s="156" t="s">
        <v>28</v>
      </c>
      <c r="D595" s="46" t="s">
        <v>773</v>
      </c>
      <c r="E595" s="46" t="s">
        <v>56</v>
      </c>
      <c r="F595" s="157" t="s">
        <v>1006</v>
      </c>
      <c r="G595" s="46">
        <v>22.89</v>
      </c>
      <c r="H595" s="46"/>
      <c r="I595" s="46"/>
      <c r="J595" s="46"/>
      <c r="K595" s="46">
        <v>22.89</v>
      </c>
      <c r="L595" s="157" t="s">
        <v>994</v>
      </c>
      <c r="M595" s="46">
        <v>14</v>
      </c>
      <c r="N595" s="46">
        <v>0.007</v>
      </c>
      <c r="O595" s="46">
        <v>0.007</v>
      </c>
      <c r="P595" s="156" t="s">
        <v>995</v>
      </c>
      <c r="Q595" s="46" t="s">
        <v>1004</v>
      </c>
      <c r="R595" s="46" t="s">
        <v>1000</v>
      </c>
      <c r="S595" s="40" t="s">
        <v>1001</v>
      </c>
    </row>
    <row r="596" s="4" customFormat="1" ht="48" customHeight="1" spans="1:19">
      <c r="A596" s="46">
        <v>6</v>
      </c>
      <c r="B596" s="46" t="s">
        <v>997</v>
      </c>
      <c r="C596" s="156" t="s">
        <v>28</v>
      </c>
      <c r="D596" s="46" t="s">
        <v>773</v>
      </c>
      <c r="E596" s="46" t="s">
        <v>70</v>
      </c>
      <c r="F596" s="157" t="s">
        <v>1007</v>
      </c>
      <c r="G596" s="46">
        <v>0.327</v>
      </c>
      <c r="H596" s="46"/>
      <c r="I596" s="46"/>
      <c r="J596" s="46"/>
      <c r="K596" s="46">
        <v>0.327</v>
      </c>
      <c r="L596" s="157" t="s">
        <v>994</v>
      </c>
      <c r="M596" s="46">
        <v>1</v>
      </c>
      <c r="N596" s="46">
        <v>0.0001</v>
      </c>
      <c r="O596" s="46">
        <v>0.0001</v>
      </c>
      <c r="P596" s="156" t="s">
        <v>995</v>
      </c>
      <c r="Q596" s="46" t="s">
        <v>1004</v>
      </c>
      <c r="R596" s="46" t="s">
        <v>1000</v>
      </c>
      <c r="S596" s="40" t="s">
        <v>1001</v>
      </c>
    </row>
    <row r="597" s="4" customFormat="1" ht="48" customHeight="1" spans="1:19">
      <c r="A597" s="46">
        <v>7</v>
      </c>
      <c r="B597" s="46" t="s">
        <v>997</v>
      </c>
      <c r="C597" s="156" t="s">
        <v>28</v>
      </c>
      <c r="D597" s="46" t="s">
        <v>773</v>
      </c>
      <c r="E597" s="46" t="s">
        <v>47</v>
      </c>
      <c r="F597" s="157" t="s">
        <v>1008</v>
      </c>
      <c r="G597" s="46">
        <v>0.654</v>
      </c>
      <c r="H597" s="46"/>
      <c r="I597" s="46"/>
      <c r="J597" s="46"/>
      <c r="K597" s="46">
        <v>0.654</v>
      </c>
      <c r="L597" s="157" t="s">
        <v>994</v>
      </c>
      <c r="M597" s="46">
        <v>2</v>
      </c>
      <c r="N597" s="46">
        <v>0.0002</v>
      </c>
      <c r="O597" s="46">
        <v>0.0002</v>
      </c>
      <c r="P597" s="156" t="s">
        <v>995</v>
      </c>
      <c r="Q597" s="46" t="s">
        <v>1004</v>
      </c>
      <c r="R597" s="46" t="s">
        <v>1000</v>
      </c>
      <c r="S597" s="40" t="s">
        <v>1001</v>
      </c>
    </row>
    <row r="598" s="4" customFormat="1" ht="48" customHeight="1" spans="1:19">
      <c r="A598" s="46">
        <v>8</v>
      </c>
      <c r="B598" s="46" t="s">
        <v>997</v>
      </c>
      <c r="C598" s="156" t="s">
        <v>28</v>
      </c>
      <c r="D598" s="46" t="s">
        <v>773</v>
      </c>
      <c r="E598" s="46" t="s">
        <v>60</v>
      </c>
      <c r="F598" s="157" t="s">
        <v>1009</v>
      </c>
      <c r="G598" s="46">
        <v>0.327</v>
      </c>
      <c r="H598" s="46"/>
      <c r="I598" s="46"/>
      <c r="J598" s="46"/>
      <c r="K598" s="46">
        <v>0.327</v>
      </c>
      <c r="L598" s="157" t="s">
        <v>994</v>
      </c>
      <c r="M598" s="46">
        <v>1</v>
      </c>
      <c r="N598" s="46">
        <v>0.0001</v>
      </c>
      <c r="O598" s="46">
        <v>0.0001</v>
      </c>
      <c r="P598" s="156" t="s">
        <v>995</v>
      </c>
      <c r="Q598" s="46" t="s">
        <v>1004</v>
      </c>
      <c r="R598" s="46" t="s">
        <v>1000</v>
      </c>
      <c r="S598" s="40" t="s">
        <v>1001</v>
      </c>
    </row>
    <row r="599" s="4" customFormat="1" ht="48" customHeight="1" spans="1:19">
      <c r="A599" s="46">
        <v>9</v>
      </c>
      <c r="B599" s="46" t="s">
        <v>997</v>
      </c>
      <c r="C599" s="156" t="s">
        <v>28</v>
      </c>
      <c r="D599" s="46" t="s">
        <v>773</v>
      </c>
      <c r="E599" s="46" t="s">
        <v>56</v>
      </c>
      <c r="F599" s="157" t="s">
        <v>1010</v>
      </c>
      <c r="G599" s="46">
        <v>0.327</v>
      </c>
      <c r="H599" s="46"/>
      <c r="I599" s="46"/>
      <c r="J599" s="46"/>
      <c r="K599" s="46">
        <v>0.327</v>
      </c>
      <c r="L599" s="157" t="s">
        <v>994</v>
      </c>
      <c r="M599" s="46">
        <v>1</v>
      </c>
      <c r="N599" s="46">
        <v>0.0001</v>
      </c>
      <c r="O599" s="46">
        <v>0.0001</v>
      </c>
      <c r="P599" s="156" t="s">
        <v>995</v>
      </c>
      <c r="Q599" s="46" t="s">
        <v>1004</v>
      </c>
      <c r="R599" s="46" t="s">
        <v>1000</v>
      </c>
      <c r="S599" s="40" t="s">
        <v>1001</v>
      </c>
    </row>
    <row r="600" s="4" customFormat="1" ht="48" customHeight="1" spans="1:19">
      <c r="A600" s="46">
        <v>10</v>
      </c>
      <c r="B600" s="46" t="s">
        <v>997</v>
      </c>
      <c r="C600" s="156" t="s">
        <v>28</v>
      </c>
      <c r="D600" s="46" t="s">
        <v>773</v>
      </c>
      <c r="E600" s="46" t="s">
        <v>54</v>
      </c>
      <c r="F600" s="157" t="s">
        <v>1011</v>
      </c>
      <c r="G600" s="46">
        <v>0.327</v>
      </c>
      <c r="H600" s="46"/>
      <c r="I600" s="46"/>
      <c r="J600" s="46"/>
      <c r="K600" s="46">
        <v>0.327</v>
      </c>
      <c r="L600" s="157" t="s">
        <v>994</v>
      </c>
      <c r="M600" s="46">
        <v>1</v>
      </c>
      <c r="N600" s="46">
        <v>0.0001</v>
      </c>
      <c r="O600" s="46">
        <v>0.0001</v>
      </c>
      <c r="P600" s="156" t="s">
        <v>995</v>
      </c>
      <c r="Q600" s="46" t="s">
        <v>1004</v>
      </c>
      <c r="R600" s="46" t="s">
        <v>1000</v>
      </c>
      <c r="S600" s="40" t="s">
        <v>1001</v>
      </c>
    </row>
    <row r="601" s="4" customFormat="1" ht="48" customHeight="1" spans="1:19">
      <c r="A601" s="46">
        <v>11</v>
      </c>
      <c r="B601" s="46" t="s">
        <v>997</v>
      </c>
      <c r="C601" s="156" t="s">
        <v>28</v>
      </c>
      <c r="D601" s="46" t="s">
        <v>773</v>
      </c>
      <c r="E601" s="46" t="s">
        <v>52</v>
      </c>
      <c r="F601" s="157" t="s">
        <v>1012</v>
      </c>
      <c r="G601" s="46">
        <v>12.97233</v>
      </c>
      <c r="H601" s="46"/>
      <c r="I601" s="46"/>
      <c r="J601" s="46"/>
      <c r="K601" s="46">
        <v>12.97233</v>
      </c>
      <c r="L601" s="157" t="s">
        <v>994</v>
      </c>
      <c r="M601" s="46">
        <v>11</v>
      </c>
      <c r="N601" s="46">
        <v>0.0059</v>
      </c>
      <c r="O601" s="46">
        <v>0.0059</v>
      </c>
      <c r="P601" s="156" t="s">
        <v>995</v>
      </c>
      <c r="Q601" s="46" t="s">
        <v>1013</v>
      </c>
      <c r="R601" s="46" t="s">
        <v>1000</v>
      </c>
      <c r="S601" s="40" t="s">
        <v>1001</v>
      </c>
    </row>
    <row r="602" s="4" customFormat="1" ht="48" customHeight="1" spans="1:19">
      <c r="A602" s="46">
        <v>12</v>
      </c>
      <c r="B602" s="46" t="s">
        <v>997</v>
      </c>
      <c r="C602" s="156" t="s">
        <v>28</v>
      </c>
      <c r="D602" s="46" t="s">
        <v>773</v>
      </c>
      <c r="E602" s="46" t="s">
        <v>60</v>
      </c>
      <c r="F602" s="157" t="s">
        <v>1014</v>
      </c>
      <c r="G602" s="46">
        <v>12.53259</v>
      </c>
      <c r="H602" s="46"/>
      <c r="I602" s="46"/>
      <c r="J602" s="46"/>
      <c r="K602" s="46">
        <v>12.53259</v>
      </c>
      <c r="L602" s="157" t="s">
        <v>994</v>
      </c>
      <c r="M602" s="46">
        <v>18</v>
      </c>
      <c r="N602" s="46">
        <v>0.0057</v>
      </c>
      <c r="O602" s="46">
        <v>0.0057</v>
      </c>
      <c r="P602" s="156" t="s">
        <v>995</v>
      </c>
      <c r="Q602" s="46" t="s">
        <v>1013</v>
      </c>
      <c r="R602" s="46" t="s">
        <v>1000</v>
      </c>
      <c r="S602" s="40" t="s">
        <v>1001</v>
      </c>
    </row>
    <row r="603" s="4" customFormat="1" ht="48" customHeight="1" spans="1:19">
      <c r="A603" s="46">
        <v>13</v>
      </c>
      <c r="B603" s="46" t="s">
        <v>997</v>
      </c>
      <c r="C603" s="156" t="s">
        <v>28</v>
      </c>
      <c r="D603" s="46" t="s">
        <v>773</v>
      </c>
      <c r="E603" s="46" t="s">
        <v>74</v>
      </c>
      <c r="F603" s="157" t="s">
        <v>1015</v>
      </c>
      <c r="G603" s="46">
        <v>13.1922</v>
      </c>
      <c r="H603" s="46"/>
      <c r="I603" s="46"/>
      <c r="J603" s="46"/>
      <c r="K603" s="46">
        <v>13.1922</v>
      </c>
      <c r="L603" s="157" t="s">
        <v>994</v>
      </c>
      <c r="M603" s="46">
        <v>7</v>
      </c>
      <c r="N603" s="46">
        <v>0.006</v>
      </c>
      <c r="O603" s="46">
        <v>0.006</v>
      </c>
      <c r="P603" s="156" t="s">
        <v>995</v>
      </c>
      <c r="Q603" s="46" t="s">
        <v>1013</v>
      </c>
      <c r="R603" s="46" t="s">
        <v>1000</v>
      </c>
      <c r="S603" s="40" t="s">
        <v>1001</v>
      </c>
    </row>
    <row r="604" s="4" customFormat="1" ht="48" customHeight="1" spans="1:19">
      <c r="A604" s="46">
        <v>14</v>
      </c>
      <c r="B604" s="46" t="s">
        <v>997</v>
      </c>
      <c r="C604" s="156" t="s">
        <v>28</v>
      </c>
      <c r="D604" s="46" t="s">
        <v>773</v>
      </c>
      <c r="E604" s="46" t="s">
        <v>72</v>
      </c>
      <c r="F604" s="157" t="s">
        <v>1016</v>
      </c>
      <c r="G604" s="46">
        <v>13.1922</v>
      </c>
      <c r="H604" s="46"/>
      <c r="I604" s="46"/>
      <c r="J604" s="46"/>
      <c r="K604" s="46">
        <v>13.1922</v>
      </c>
      <c r="L604" s="157" t="s">
        <v>994</v>
      </c>
      <c r="M604" s="46">
        <v>13</v>
      </c>
      <c r="N604" s="46">
        <v>0.006</v>
      </c>
      <c r="O604" s="46">
        <v>0.006</v>
      </c>
      <c r="P604" s="156" t="s">
        <v>995</v>
      </c>
      <c r="Q604" s="46" t="s">
        <v>1013</v>
      </c>
      <c r="R604" s="46" t="s">
        <v>1000</v>
      </c>
      <c r="S604" s="40" t="s">
        <v>1001</v>
      </c>
    </row>
    <row r="605" s="4" customFormat="1" ht="48" customHeight="1" spans="1:19">
      <c r="A605" s="46">
        <v>15</v>
      </c>
      <c r="B605" s="46" t="s">
        <v>997</v>
      </c>
      <c r="C605" s="156" t="s">
        <v>28</v>
      </c>
      <c r="D605" s="46" t="s">
        <v>773</v>
      </c>
      <c r="E605" s="46" t="s">
        <v>78</v>
      </c>
      <c r="F605" s="157" t="s">
        <v>1017</v>
      </c>
      <c r="G605" s="46">
        <v>11.6335</v>
      </c>
      <c r="H605" s="46"/>
      <c r="I605" s="46"/>
      <c r="J605" s="46"/>
      <c r="K605" s="46">
        <v>11.6335</v>
      </c>
      <c r="L605" s="157" t="s">
        <v>994</v>
      </c>
      <c r="M605" s="46">
        <v>7</v>
      </c>
      <c r="N605" s="46">
        <v>0.0053</v>
      </c>
      <c r="O605" s="46">
        <v>0.0053</v>
      </c>
      <c r="P605" s="156" t="s">
        <v>995</v>
      </c>
      <c r="Q605" s="46" t="s">
        <v>1018</v>
      </c>
      <c r="R605" s="46" t="s">
        <v>1000</v>
      </c>
      <c r="S605" s="40" t="s">
        <v>1001</v>
      </c>
    </row>
    <row r="606" s="4" customFormat="1" ht="48" customHeight="1" spans="1:19">
      <c r="A606" s="46">
        <v>16</v>
      </c>
      <c r="B606" s="46" t="s">
        <v>997</v>
      </c>
      <c r="C606" s="156" t="s">
        <v>28</v>
      </c>
      <c r="D606" s="46" t="s">
        <v>773</v>
      </c>
      <c r="E606" s="46" t="s">
        <v>64</v>
      </c>
      <c r="F606" s="157" t="s">
        <v>1019</v>
      </c>
      <c r="G606" s="46">
        <v>10.536</v>
      </c>
      <c r="H606" s="46"/>
      <c r="I606" s="46"/>
      <c r="J606" s="46"/>
      <c r="K606" s="46">
        <v>10.536</v>
      </c>
      <c r="L606" s="157" t="s">
        <v>994</v>
      </c>
      <c r="M606" s="46">
        <v>8</v>
      </c>
      <c r="N606" s="46">
        <v>0.0048</v>
      </c>
      <c r="O606" s="46">
        <v>0.0048</v>
      </c>
      <c r="P606" s="156" t="s">
        <v>995</v>
      </c>
      <c r="Q606" s="46" t="s">
        <v>1018</v>
      </c>
      <c r="R606" s="46" t="s">
        <v>1000</v>
      </c>
      <c r="S606" s="40" t="s">
        <v>1001</v>
      </c>
    </row>
    <row r="607" s="4" customFormat="1" ht="48" customHeight="1" spans="1:19">
      <c r="A607" s="46">
        <v>17</v>
      </c>
      <c r="B607" s="46" t="s">
        <v>997</v>
      </c>
      <c r="C607" s="156" t="s">
        <v>28</v>
      </c>
      <c r="D607" s="46" t="s">
        <v>773</v>
      </c>
      <c r="E607" s="46" t="s">
        <v>76</v>
      </c>
      <c r="F607" s="157" t="s">
        <v>1020</v>
      </c>
      <c r="G607" s="46">
        <v>20.8525</v>
      </c>
      <c r="H607" s="46"/>
      <c r="I607" s="46"/>
      <c r="J607" s="46"/>
      <c r="K607" s="46">
        <v>20.8525</v>
      </c>
      <c r="L607" s="157" t="s">
        <v>994</v>
      </c>
      <c r="M607" s="46">
        <v>2</v>
      </c>
      <c r="N607" s="46">
        <v>0.0095</v>
      </c>
      <c r="O607" s="46">
        <v>0.0095</v>
      </c>
      <c r="P607" s="156" t="s">
        <v>995</v>
      </c>
      <c r="Q607" s="46" t="s">
        <v>1018</v>
      </c>
      <c r="R607" s="46" t="s">
        <v>1000</v>
      </c>
      <c r="S607" s="40" t="s">
        <v>1001</v>
      </c>
    </row>
    <row r="608" s="4" customFormat="1" ht="48" customHeight="1" spans="1:19">
      <c r="A608" s="46">
        <v>18</v>
      </c>
      <c r="B608" s="46" t="s">
        <v>997</v>
      </c>
      <c r="C608" s="156" t="s">
        <v>28</v>
      </c>
      <c r="D608" s="46" t="s">
        <v>773</v>
      </c>
      <c r="E608" s="46" t="s">
        <v>60</v>
      </c>
      <c r="F608" s="157" t="s">
        <v>1021</v>
      </c>
      <c r="G608" s="46">
        <v>0.2195</v>
      </c>
      <c r="H608" s="46"/>
      <c r="I608" s="46"/>
      <c r="J608" s="46"/>
      <c r="K608" s="46">
        <v>0.2195</v>
      </c>
      <c r="L608" s="157" t="s">
        <v>994</v>
      </c>
      <c r="M608" s="46">
        <v>1</v>
      </c>
      <c r="N608" s="46">
        <v>0.0001</v>
      </c>
      <c r="O608" s="46">
        <v>0.0001</v>
      </c>
      <c r="P608" s="156" t="s">
        <v>995</v>
      </c>
      <c r="Q608" s="46" t="s">
        <v>1018</v>
      </c>
      <c r="R608" s="46" t="s">
        <v>1000</v>
      </c>
      <c r="S608" s="40" t="s">
        <v>1001</v>
      </c>
    </row>
    <row r="609" s="4" customFormat="1" ht="48" customHeight="1" spans="1:19">
      <c r="A609" s="46">
        <v>19</v>
      </c>
      <c r="B609" s="46" t="s">
        <v>997</v>
      </c>
      <c r="C609" s="156" t="s">
        <v>28</v>
      </c>
      <c r="D609" s="46" t="s">
        <v>773</v>
      </c>
      <c r="E609" s="46" t="s">
        <v>58</v>
      </c>
      <c r="F609" s="157" t="s">
        <v>1022</v>
      </c>
      <c r="G609" s="46">
        <v>6.1264</v>
      </c>
      <c r="H609" s="46"/>
      <c r="I609" s="46"/>
      <c r="J609" s="46"/>
      <c r="K609" s="46">
        <v>6.1264</v>
      </c>
      <c r="L609" s="157" t="s">
        <v>994</v>
      </c>
      <c r="M609" s="46">
        <v>13</v>
      </c>
      <c r="N609" s="46">
        <v>0.0056</v>
      </c>
      <c r="O609" s="46">
        <v>0.0056</v>
      </c>
      <c r="P609" s="156" t="s">
        <v>995</v>
      </c>
      <c r="Q609" s="46" t="s">
        <v>1023</v>
      </c>
      <c r="R609" s="46" t="s">
        <v>1000</v>
      </c>
      <c r="S609" s="40" t="s">
        <v>1001</v>
      </c>
    </row>
    <row r="610" s="4" customFormat="1" ht="48" customHeight="1" spans="1:19">
      <c r="A610" s="46">
        <v>20</v>
      </c>
      <c r="B610" s="46" t="s">
        <v>997</v>
      </c>
      <c r="C610" s="156" t="s">
        <v>28</v>
      </c>
      <c r="D610" s="46" t="s">
        <v>773</v>
      </c>
      <c r="E610" s="46" t="s">
        <v>36</v>
      </c>
      <c r="F610" s="157" t="s">
        <v>1024</v>
      </c>
      <c r="G610" s="46">
        <v>6.3452</v>
      </c>
      <c r="H610" s="46"/>
      <c r="I610" s="46"/>
      <c r="J610" s="46"/>
      <c r="K610" s="46">
        <v>6.3452</v>
      </c>
      <c r="L610" s="157" t="s">
        <v>994</v>
      </c>
      <c r="M610" s="46">
        <v>14</v>
      </c>
      <c r="N610" s="46">
        <v>0.0058</v>
      </c>
      <c r="O610" s="46">
        <v>0.0058</v>
      </c>
      <c r="P610" s="156" t="s">
        <v>995</v>
      </c>
      <c r="Q610" s="46" t="s">
        <v>1023</v>
      </c>
      <c r="R610" s="46" t="s">
        <v>1000</v>
      </c>
      <c r="S610" s="40" t="s">
        <v>1001</v>
      </c>
    </row>
    <row r="611" s="4" customFormat="1" ht="48" customHeight="1" spans="1:19">
      <c r="A611" s="46">
        <v>21</v>
      </c>
      <c r="B611" s="46" t="s">
        <v>997</v>
      </c>
      <c r="C611" s="156" t="s">
        <v>28</v>
      </c>
      <c r="D611" s="46" t="s">
        <v>773</v>
      </c>
      <c r="E611" s="46" t="s">
        <v>54</v>
      </c>
      <c r="F611" s="157" t="s">
        <v>1025</v>
      </c>
      <c r="G611" s="46">
        <v>0.3282</v>
      </c>
      <c r="H611" s="46"/>
      <c r="I611" s="46"/>
      <c r="J611" s="46"/>
      <c r="K611" s="46">
        <v>0.3282</v>
      </c>
      <c r="L611" s="157" t="s">
        <v>994</v>
      </c>
      <c r="M611" s="46">
        <v>2</v>
      </c>
      <c r="N611" s="46">
        <v>0.0003</v>
      </c>
      <c r="O611" s="46">
        <v>0.0003</v>
      </c>
      <c r="P611" s="156" t="s">
        <v>995</v>
      </c>
      <c r="Q611" s="46" t="s">
        <v>1023</v>
      </c>
      <c r="R611" s="46" t="s">
        <v>1000</v>
      </c>
      <c r="S611" s="40" t="s">
        <v>1001</v>
      </c>
    </row>
    <row r="612" s="4" customFormat="1" ht="48" customHeight="1" spans="1:19">
      <c r="A612" s="46">
        <v>22</v>
      </c>
      <c r="B612" s="46" t="s">
        <v>997</v>
      </c>
      <c r="C612" s="156" t="s">
        <v>28</v>
      </c>
      <c r="D612" s="46" t="s">
        <v>773</v>
      </c>
      <c r="E612" s="46" t="s">
        <v>43</v>
      </c>
      <c r="F612" s="157" t="s">
        <v>1026</v>
      </c>
      <c r="G612" s="78">
        <v>0.547</v>
      </c>
      <c r="H612" s="46"/>
      <c r="I612" s="46"/>
      <c r="J612" s="46"/>
      <c r="K612" s="78">
        <v>0.547</v>
      </c>
      <c r="L612" s="157" t="s">
        <v>994</v>
      </c>
      <c r="M612" s="46">
        <v>3</v>
      </c>
      <c r="N612" s="46">
        <v>0.0005</v>
      </c>
      <c r="O612" s="46">
        <v>0.0005</v>
      </c>
      <c r="P612" s="156" t="s">
        <v>995</v>
      </c>
      <c r="Q612" s="46" t="s">
        <v>1023</v>
      </c>
      <c r="R612" s="46" t="s">
        <v>1000</v>
      </c>
      <c r="S612" s="40" t="s">
        <v>1001</v>
      </c>
    </row>
    <row r="613" s="4" customFormat="1" ht="48" customHeight="1" spans="1:19">
      <c r="A613" s="46">
        <v>23</v>
      </c>
      <c r="B613" s="46" t="s">
        <v>997</v>
      </c>
      <c r="C613" s="156" t="s">
        <v>28</v>
      </c>
      <c r="D613" s="46" t="s">
        <v>773</v>
      </c>
      <c r="E613" s="46" t="s">
        <v>72</v>
      </c>
      <c r="F613" s="157" t="s">
        <v>1027</v>
      </c>
      <c r="G613" s="46">
        <v>0.2188</v>
      </c>
      <c r="H613" s="46"/>
      <c r="I613" s="46"/>
      <c r="J613" s="46"/>
      <c r="K613" s="46">
        <v>0.2188</v>
      </c>
      <c r="L613" s="157" t="s">
        <v>994</v>
      </c>
      <c r="M613" s="46">
        <v>2</v>
      </c>
      <c r="N613" s="46">
        <v>0.0002</v>
      </c>
      <c r="O613" s="46">
        <v>0.0002</v>
      </c>
      <c r="P613" s="156" t="s">
        <v>995</v>
      </c>
      <c r="Q613" s="46" t="s">
        <v>1023</v>
      </c>
      <c r="R613" s="46" t="s">
        <v>1000</v>
      </c>
      <c r="S613" s="40" t="s">
        <v>1001</v>
      </c>
    </row>
    <row r="614" s="4" customFormat="1" ht="48" customHeight="1" spans="1:19">
      <c r="A614" s="46">
        <v>24</v>
      </c>
      <c r="B614" s="46" t="s">
        <v>997</v>
      </c>
      <c r="C614" s="156" t="s">
        <v>28</v>
      </c>
      <c r="D614" s="46" t="s">
        <v>773</v>
      </c>
      <c r="E614" s="46" t="s">
        <v>45</v>
      </c>
      <c r="F614" s="157" t="s">
        <v>1028</v>
      </c>
      <c r="G614" s="46">
        <v>0.9846</v>
      </c>
      <c r="H614" s="46"/>
      <c r="I614" s="46"/>
      <c r="J614" s="46"/>
      <c r="K614" s="46">
        <v>0.9846</v>
      </c>
      <c r="L614" s="157" t="s">
        <v>994</v>
      </c>
      <c r="M614" s="46">
        <v>4</v>
      </c>
      <c r="N614" s="46">
        <v>0.0009</v>
      </c>
      <c r="O614" s="46">
        <v>0.0009</v>
      </c>
      <c r="P614" s="156" t="s">
        <v>995</v>
      </c>
      <c r="Q614" s="46" t="s">
        <v>1023</v>
      </c>
      <c r="R614" s="46" t="s">
        <v>1000</v>
      </c>
      <c r="S614" s="40" t="s">
        <v>1001</v>
      </c>
    </row>
    <row r="615" s="4" customFormat="1" ht="48" customHeight="1" spans="1:19">
      <c r="A615" s="46">
        <v>25</v>
      </c>
      <c r="B615" s="46" t="s">
        <v>997</v>
      </c>
      <c r="C615" s="156" t="s">
        <v>28</v>
      </c>
      <c r="D615" s="46" t="s">
        <v>773</v>
      </c>
      <c r="E615" s="46" t="s">
        <v>78</v>
      </c>
      <c r="F615" s="157" t="s">
        <v>1029</v>
      </c>
      <c r="G615" s="46">
        <v>0.1094</v>
      </c>
      <c r="H615" s="46"/>
      <c r="I615" s="46"/>
      <c r="J615" s="46"/>
      <c r="K615" s="46">
        <v>0.1094</v>
      </c>
      <c r="L615" s="157" t="s">
        <v>994</v>
      </c>
      <c r="M615" s="46">
        <v>1</v>
      </c>
      <c r="N615" s="46">
        <v>0.0001</v>
      </c>
      <c r="O615" s="46">
        <v>0.0001</v>
      </c>
      <c r="P615" s="156" t="s">
        <v>995</v>
      </c>
      <c r="Q615" s="46" t="s">
        <v>1023</v>
      </c>
      <c r="R615" s="46" t="s">
        <v>1000</v>
      </c>
      <c r="S615" s="40" t="s">
        <v>1001</v>
      </c>
    </row>
    <row r="616" s="4" customFormat="1" ht="48" customHeight="1" spans="1:19">
      <c r="A616" s="46">
        <v>26</v>
      </c>
      <c r="B616" s="46" t="s">
        <v>997</v>
      </c>
      <c r="C616" s="156" t="s">
        <v>28</v>
      </c>
      <c r="D616" s="46" t="s">
        <v>773</v>
      </c>
      <c r="E616" s="46" t="s">
        <v>62</v>
      </c>
      <c r="F616" s="157" t="s">
        <v>1030</v>
      </c>
      <c r="G616" s="46">
        <v>0.4376</v>
      </c>
      <c r="H616" s="46"/>
      <c r="I616" s="46"/>
      <c r="J616" s="46"/>
      <c r="K616" s="46">
        <v>0.4376</v>
      </c>
      <c r="L616" s="157" t="s">
        <v>994</v>
      </c>
      <c r="M616" s="46">
        <v>3</v>
      </c>
      <c r="N616" s="46">
        <v>0.0004</v>
      </c>
      <c r="O616" s="46">
        <v>0.0004</v>
      </c>
      <c r="P616" s="156" t="s">
        <v>995</v>
      </c>
      <c r="Q616" s="46" t="s">
        <v>1023</v>
      </c>
      <c r="R616" s="46" t="s">
        <v>1000</v>
      </c>
      <c r="S616" s="40" t="s">
        <v>1001</v>
      </c>
    </row>
    <row r="617" s="4" customFormat="1" ht="48" customHeight="1" spans="1:19">
      <c r="A617" s="46">
        <v>27</v>
      </c>
      <c r="B617" s="46" t="s">
        <v>997</v>
      </c>
      <c r="C617" s="156" t="s">
        <v>28</v>
      </c>
      <c r="D617" s="46" t="s">
        <v>773</v>
      </c>
      <c r="E617" s="46" t="s">
        <v>70</v>
      </c>
      <c r="F617" s="157" t="s">
        <v>1031</v>
      </c>
      <c r="G617" s="46">
        <v>0.2188</v>
      </c>
      <c r="H617" s="46"/>
      <c r="I617" s="46"/>
      <c r="J617" s="46"/>
      <c r="K617" s="46">
        <v>0.2188</v>
      </c>
      <c r="L617" s="157" t="s">
        <v>994</v>
      </c>
      <c r="M617" s="46">
        <v>2</v>
      </c>
      <c r="N617" s="46">
        <v>0.0002</v>
      </c>
      <c r="O617" s="46">
        <v>0.0002</v>
      </c>
      <c r="P617" s="156" t="s">
        <v>995</v>
      </c>
      <c r="Q617" s="46" t="s">
        <v>1023</v>
      </c>
      <c r="R617" s="46" t="s">
        <v>1000</v>
      </c>
      <c r="S617" s="40" t="s">
        <v>1001</v>
      </c>
    </row>
    <row r="618" s="4" customFormat="1" ht="48" customHeight="1" spans="1:19">
      <c r="A618" s="46">
        <v>28</v>
      </c>
      <c r="B618" s="46" t="s">
        <v>997</v>
      </c>
      <c r="C618" s="156" t="s">
        <v>28</v>
      </c>
      <c r="D618" s="46" t="s">
        <v>773</v>
      </c>
      <c r="E618" s="46" t="s">
        <v>52</v>
      </c>
      <c r="F618" s="157" t="s">
        <v>1032</v>
      </c>
      <c r="G618" s="46">
        <v>0.1094</v>
      </c>
      <c r="H618" s="46"/>
      <c r="I618" s="46"/>
      <c r="J618" s="46"/>
      <c r="K618" s="46">
        <v>0.1094</v>
      </c>
      <c r="L618" s="157" t="s">
        <v>994</v>
      </c>
      <c r="M618" s="46">
        <v>1</v>
      </c>
      <c r="N618" s="46">
        <v>0.0001</v>
      </c>
      <c r="O618" s="46">
        <v>0.0001</v>
      </c>
      <c r="P618" s="156" t="s">
        <v>995</v>
      </c>
      <c r="Q618" s="46" t="s">
        <v>1023</v>
      </c>
      <c r="R618" s="46" t="s">
        <v>1000</v>
      </c>
      <c r="S618" s="40" t="s">
        <v>1001</v>
      </c>
    </row>
    <row r="619" s="4" customFormat="1" ht="48" customHeight="1" spans="1:19">
      <c r="A619" s="46">
        <v>29</v>
      </c>
      <c r="B619" s="46" t="s">
        <v>997</v>
      </c>
      <c r="C619" s="156" t="s">
        <v>28</v>
      </c>
      <c r="D619" s="46" t="s">
        <v>773</v>
      </c>
      <c r="E619" s="46" t="s">
        <v>1033</v>
      </c>
      <c r="F619" s="157" t="s">
        <v>1034</v>
      </c>
      <c r="G619" s="46">
        <v>0.3282</v>
      </c>
      <c r="H619" s="46"/>
      <c r="I619" s="46"/>
      <c r="J619" s="46"/>
      <c r="K619" s="46">
        <v>0.3282</v>
      </c>
      <c r="L619" s="157" t="s">
        <v>994</v>
      </c>
      <c r="M619" s="46">
        <v>2</v>
      </c>
      <c r="N619" s="46">
        <v>0.0003</v>
      </c>
      <c r="O619" s="46">
        <v>0.0003</v>
      </c>
      <c r="P619" s="156" t="s">
        <v>995</v>
      </c>
      <c r="Q619" s="46" t="s">
        <v>1023</v>
      </c>
      <c r="R619" s="46" t="s">
        <v>1000</v>
      </c>
      <c r="S619" s="40" t="s">
        <v>1001</v>
      </c>
    </row>
    <row r="620" s="4" customFormat="1" ht="48" customHeight="1" spans="1:19">
      <c r="A620" s="46">
        <v>30</v>
      </c>
      <c r="B620" s="46" t="s">
        <v>997</v>
      </c>
      <c r="C620" s="156" t="s">
        <v>28</v>
      </c>
      <c r="D620" s="46" t="s">
        <v>773</v>
      </c>
      <c r="E620" s="46" t="s">
        <v>1035</v>
      </c>
      <c r="F620" s="157" t="s">
        <v>1036</v>
      </c>
      <c r="G620" s="46">
        <v>0.1094</v>
      </c>
      <c r="H620" s="46"/>
      <c r="I620" s="46"/>
      <c r="J620" s="46"/>
      <c r="K620" s="46">
        <v>0.1094</v>
      </c>
      <c r="L620" s="157" t="s">
        <v>994</v>
      </c>
      <c r="M620" s="46">
        <v>1</v>
      </c>
      <c r="N620" s="46">
        <v>0.0001</v>
      </c>
      <c r="O620" s="46">
        <v>0.0001</v>
      </c>
      <c r="P620" s="156" t="s">
        <v>995</v>
      </c>
      <c r="Q620" s="46" t="s">
        <v>1023</v>
      </c>
      <c r="R620" s="46" t="s">
        <v>1000</v>
      </c>
      <c r="S620" s="40" t="s">
        <v>1001</v>
      </c>
    </row>
    <row r="621" s="4" customFormat="1" ht="48" customHeight="1" spans="1:19">
      <c r="A621" s="46">
        <v>31</v>
      </c>
      <c r="B621" s="46" t="s">
        <v>997</v>
      </c>
      <c r="C621" s="156" t="s">
        <v>28</v>
      </c>
      <c r="D621" s="46" t="s">
        <v>773</v>
      </c>
      <c r="E621" s="46" t="s">
        <v>1037</v>
      </c>
      <c r="F621" s="157" t="s">
        <v>1038</v>
      </c>
      <c r="G621" s="46">
        <v>0.1094</v>
      </c>
      <c r="H621" s="46"/>
      <c r="I621" s="46"/>
      <c r="J621" s="46"/>
      <c r="K621" s="46">
        <v>0.1094</v>
      </c>
      <c r="L621" s="157" t="s">
        <v>994</v>
      </c>
      <c r="M621" s="46">
        <v>1</v>
      </c>
      <c r="N621" s="46">
        <v>0.0001</v>
      </c>
      <c r="O621" s="46">
        <v>0.0001</v>
      </c>
      <c r="P621" s="156" t="s">
        <v>995</v>
      </c>
      <c r="Q621" s="46" t="s">
        <v>1023</v>
      </c>
      <c r="R621" s="46" t="s">
        <v>1000</v>
      </c>
      <c r="S621" s="40" t="s">
        <v>1001</v>
      </c>
    </row>
    <row r="622" s="4" customFormat="1" ht="48" customHeight="1" spans="1:19">
      <c r="A622" s="46">
        <v>32</v>
      </c>
      <c r="B622" s="46" t="s">
        <v>997</v>
      </c>
      <c r="C622" s="156" t="s">
        <v>28</v>
      </c>
      <c r="D622" s="46" t="s">
        <v>773</v>
      </c>
      <c r="E622" s="46" t="s">
        <v>1039</v>
      </c>
      <c r="F622" s="157" t="s">
        <v>1040</v>
      </c>
      <c r="G622" s="46">
        <v>0.1094</v>
      </c>
      <c r="H622" s="46"/>
      <c r="I622" s="46"/>
      <c r="J622" s="46"/>
      <c r="K622" s="46">
        <v>0.1094</v>
      </c>
      <c r="L622" s="157" t="s">
        <v>994</v>
      </c>
      <c r="M622" s="46">
        <v>1</v>
      </c>
      <c r="N622" s="46">
        <v>0.0001</v>
      </c>
      <c r="O622" s="46">
        <v>0.0001</v>
      </c>
      <c r="P622" s="156" t="s">
        <v>995</v>
      </c>
      <c r="Q622" s="46" t="s">
        <v>1023</v>
      </c>
      <c r="R622" s="46" t="s">
        <v>1000</v>
      </c>
      <c r="S622" s="40" t="s">
        <v>1001</v>
      </c>
    </row>
    <row r="623" s="4" customFormat="1" ht="48" customHeight="1" spans="1:19">
      <c r="A623" s="46">
        <v>33</v>
      </c>
      <c r="B623" s="46" t="s">
        <v>997</v>
      </c>
      <c r="C623" s="156" t="s">
        <v>28</v>
      </c>
      <c r="D623" s="46" t="s">
        <v>773</v>
      </c>
      <c r="E623" s="46" t="s">
        <v>60</v>
      </c>
      <c r="F623" s="157" t="s">
        <v>1041</v>
      </c>
      <c r="G623" s="46">
        <v>0.3282</v>
      </c>
      <c r="H623" s="46"/>
      <c r="I623" s="46"/>
      <c r="J623" s="46"/>
      <c r="K623" s="46">
        <v>0.3282</v>
      </c>
      <c r="L623" s="157" t="s">
        <v>994</v>
      </c>
      <c r="M623" s="46">
        <v>3</v>
      </c>
      <c r="N623" s="46">
        <v>0.0003</v>
      </c>
      <c r="O623" s="46">
        <v>0.0003</v>
      </c>
      <c r="P623" s="156" t="s">
        <v>995</v>
      </c>
      <c r="Q623" s="46" t="s">
        <v>1023</v>
      </c>
      <c r="R623" s="46" t="s">
        <v>1000</v>
      </c>
      <c r="S623" s="40" t="s">
        <v>1001</v>
      </c>
    </row>
    <row r="624" s="4" customFormat="1" ht="48" customHeight="1" spans="1:19">
      <c r="A624" s="46">
        <v>34</v>
      </c>
      <c r="B624" s="46" t="s">
        <v>997</v>
      </c>
      <c r="C624" s="156" t="s">
        <v>28</v>
      </c>
      <c r="D624" s="46" t="s">
        <v>773</v>
      </c>
      <c r="E624" s="46" t="s">
        <v>41</v>
      </c>
      <c r="F624" s="157" t="s">
        <v>1042</v>
      </c>
      <c r="G624" s="46">
        <v>0.1094</v>
      </c>
      <c r="H624" s="46"/>
      <c r="I624" s="46"/>
      <c r="J624" s="46"/>
      <c r="K624" s="46">
        <v>0.1094</v>
      </c>
      <c r="L624" s="157" t="s">
        <v>994</v>
      </c>
      <c r="M624" s="46">
        <v>1</v>
      </c>
      <c r="N624" s="46">
        <v>0.0001</v>
      </c>
      <c r="O624" s="46">
        <v>0.0001</v>
      </c>
      <c r="P624" s="156" t="s">
        <v>995</v>
      </c>
      <c r="Q624" s="46" t="s">
        <v>1023</v>
      </c>
      <c r="R624" s="46" t="s">
        <v>1000</v>
      </c>
      <c r="S624" s="40" t="s">
        <v>1001</v>
      </c>
    </row>
    <row r="625" s="4" customFormat="1" ht="48" customHeight="1" spans="1:19">
      <c r="A625" s="46">
        <v>35</v>
      </c>
      <c r="B625" s="46" t="s">
        <v>997</v>
      </c>
      <c r="C625" s="156" t="s">
        <v>28</v>
      </c>
      <c r="D625" s="46" t="s">
        <v>773</v>
      </c>
      <c r="E625" s="46" t="s">
        <v>66</v>
      </c>
      <c r="F625" s="157" t="s">
        <v>1043</v>
      </c>
      <c r="G625" s="46">
        <v>5.3606</v>
      </c>
      <c r="H625" s="46"/>
      <c r="I625" s="46"/>
      <c r="J625" s="46"/>
      <c r="K625" s="46">
        <v>5.3606</v>
      </c>
      <c r="L625" s="157" t="s">
        <v>994</v>
      </c>
      <c r="M625" s="46">
        <v>7</v>
      </c>
      <c r="N625" s="46">
        <v>0.0049</v>
      </c>
      <c r="O625" s="46">
        <v>0.0049</v>
      </c>
      <c r="P625" s="156" t="s">
        <v>995</v>
      </c>
      <c r="Q625" s="46" t="s">
        <v>1023</v>
      </c>
      <c r="R625" s="46" t="s">
        <v>1000</v>
      </c>
      <c r="S625" s="40" t="s">
        <v>1001</v>
      </c>
    </row>
    <row r="626" s="4" customFormat="1" ht="48" customHeight="1" spans="1:19">
      <c r="A626" s="46">
        <v>36</v>
      </c>
      <c r="B626" s="46" t="s">
        <v>997</v>
      </c>
      <c r="C626" s="156" t="s">
        <v>28</v>
      </c>
      <c r="D626" s="46" t="s">
        <v>773</v>
      </c>
      <c r="E626" s="46" t="s">
        <v>76</v>
      </c>
      <c r="F626" s="157" t="s">
        <v>1044</v>
      </c>
      <c r="G626" s="78">
        <v>18.696</v>
      </c>
      <c r="H626" s="46"/>
      <c r="I626" s="46"/>
      <c r="J626" s="46"/>
      <c r="K626" s="78">
        <v>18.696</v>
      </c>
      <c r="L626" s="157" t="s">
        <v>994</v>
      </c>
      <c r="M626" s="46">
        <v>9</v>
      </c>
      <c r="N626" s="46">
        <v>0.0057</v>
      </c>
      <c r="O626" s="46">
        <v>0.0057</v>
      </c>
      <c r="P626" s="156" t="s">
        <v>995</v>
      </c>
      <c r="Q626" s="46" t="s">
        <v>1045</v>
      </c>
      <c r="R626" s="46" t="s">
        <v>1000</v>
      </c>
      <c r="S626" s="40" t="s">
        <v>1001</v>
      </c>
    </row>
    <row r="627" s="4" customFormat="1" ht="48" customHeight="1" spans="1:19">
      <c r="A627" s="46">
        <v>37</v>
      </c>
      <c r="B627" s="46" t="s">
        <v>997</v>
      </c>
      <c r="C627" s="156" t="s">
        <v>28</v>
      </c>
      <c r="D627" s="46" t="s">
        <v>773</v>
      </c>
      <c r="E627" s="46" t="s">
        <v>47</v>
      </c>
      <c r="F627" s="157" t="s">
        <v>1046</v>
      </c>
      <c r="G627" s="46">
        <v>19.024</v>
      </c>
      <c r="H627" s="46"/>
      <c r="I627" s="46"/>
      <c r="J627" s="46"/>
      <c r="K627" s="46">
        <v>19.024</v>
      </c>
      <c r="L627" s="157" t="s">
        <v>994</v>
      </c>
      <c r="M627" s="46">
        <v>9</v>
      </c>
      <c r="N627" s="46">
        <v>0.0058</v>
      </c>
      <c r="O627" s="46">
        <v>0.0058</v>
      </c>
      <c r="P627" s="156" t="s">
        <v>995</v>
      </c>
      <c r="Q627" s="46" t="s">
        <v>1045</v>
      </c>
      <c r="R627" s="46" t="s">
        <v>1000</v>
      </c>
      <c r="S627" s="40" t="s">
        <v>1001</v>
      </c>
    </row>
    <row r="628" s="4" customFormat="1" ht="48" customHeight="1" spans="1:19">
      <c r="A628" s="46">
        <v>38</v>
      </c>
      <c r="B628" s="46" t="s">
        <v>997</v>
      </c>
      <c r="C628" s="156" t="s">
        <v>28</v>
      </c>
      <c r="D628" s="46" t="s">
        <v>773</v>
      </c>
      <c r="E628" s="46" t="s">
        <v>43</v>
      </c>
      <c r="F628" s="157" t="s">
        <v>1047</v>
      </c>
      <c r="G628" s="46">
        <v>0.656</v>
      </c>
      <c r="H628" s="46"/>
      <c r="I628" s="46"/>
      <c r="J628" s="46"/>
      <c r="K628" s="46">
        <v>0.656</v>
      </c>
      <c r="L628" s="157" t="s">
        <v>994</v>
      </c>
      <c r="M628" s="46">
        <v>2</v>
      </c>
      <c r="N628" s="46">
        <v>0.0002</v>
      </c>
      <c r="O628" s="46">
        <v>0.0002</v>
      </c>
      <c r="P628" s="156" t="s">
        <v>995</v>
      </c>
      <c r="Q628" s="46" t="s">
        <v>1045</v>
      </c>
      <c r="R628" s="46" t="s">
        <v>1000</v>
      </c>
      <c r="S628" s="40" t="s">
        <v>1001</v>
      </c>
    </row>
    <row r="629" s="4" customFormat="1" ht="48" customHeight="1" spans="1:19">
      <c r="A629" s="46">
        <v>39</v>
      </c>
      <c r="B629" s="46" t="s">
        <v>997</v>
      </c>
      <c r="C629" s="156" t="s">
        <v>28</v>
      </c>
      <c r="D629" s="46" t="s">
        <v>773</v>
      </c>
      <c r="E629" s="46" t="s">
        <v>64</v>
      </c>
      <c r="F629" s="157" t="s">
        <v>1048</v>
      </c>
      <c r="G629" s="46">
        <v>18.368</v>
      </c>
      <c r="H629" s="46"/>
      <c r="I629" s="46"/>
      <c r="J629" s="46"/>
      <c r="K629" s="46">
        <v>18.368</v>
      </c>
      <c r="L629" s="157" t="s">
        <v>994</v>
      </c>
      <c r="M629" s="46">
        <v>8</v>
      </c>
      <c r="N629" s="46">
        <v>0.0056</v>
      </c>
      <c r="O629" s="46">
        <v>0.0056</v>
      </c>
      <c r="P629" s="156" t="s">
        <v>995</v>
      </c>
      <c r="Q629" s="46" t="s">
        <v>1045</v>
      </c>
      <c r="R629" s="46" t="s">
        <v>1000</v>
      </c>
      <c r="S629" s="40" t="s">
        <v>1001</v>
      </c>
    </row>
    <row r="630" s="4" customFormat="1" ht="48" customHeight="1" spans="1:19">
      <c r="A630" s="46">
        <v>40</v>
      </c>
      <c r="B630" s="46" t="s">
        <v>997</v>
      </c>
      <c r="C630" s="156" t="s">
        <v>28</v>
      </c>
      <c r="D630" s="46" t="s">
        <v>773</v>
      </c>
      <c r="E630" s="46" t="s">
        <v>54</v>
      </c>
      <c r="F630" s="157" t="s">
        <v>1049</v>
      </c>
      <c r="G630" s="46">
        <v>21.5453</v>
      </c>
      <c r="H630" s="46"/>
      <c r="I630" s="46"/>
      <c r="J630" s="46"/>
      <c r="K630" s="46">
        <v>21.5453</v>
      </c>
      <c r="L630" s="157" t="s">
        <v>994</v>
      </c>
      <c r="M630" s="46">
        <v>11</v>
      </c>
      <c r="N630" s="46">
        <v>0.0098</v>
      </c>
      <c r="O630" s="46">
        <v>0.0098</v>
      </c>
      <c r="P630" s="156" t="s">
        <v>995</v>
      </c>
      <c r="Q630" s="46" t="s">
        <v>1050</v>
      </c>
      <c r="R630" s="46" t="s">
        <v>1000</v>
      </c>
      <c r="S630" s="40" t="s">
        <v>1001</v>
      </c>
    </row>
    <row r="631" s="4" customFormat="1" ht="48" customHeight="1" spans="1:19">
      <c r="A631" s="46">
        <v>41</v>
      </c>
      <c r="B631" s="46" t="s">
        <v>997</v>
      </c>
      <c r="C631" s="156" t="s">
        <v>28</v>
      </c>
      <c r="D631" s="46" t="s">
        <v>773</v>
      </c>
      <c r="E631" s="46" t="s">
        <v>62</v>
      </c>
      <c r="F631" s="157" t="s">
        <v>1051</v>
      </c>
      <c r="G631" s="46">
        <v>0.65955</v>
      </c>
      <c r="H631" s="46"/>
      <c r="I631" s="46"/>
      <c r="J631" s="46"/>
      <c r="K631" s="46">
        <v>0.65955</v>
      </c>
      <c r="L631" s="157" t="s">
        <v>994</v>
      </c>
      <c r="M631" s="46">
        <v>2</v>
      </c>
      <c r="N631" s="46">
        <v>0.0003</v>
      </c>
      <c r="O631" s="46">
        <v>0.0003</v>
      </c>
      <c r="P631" s="156" t="s">
        <v>995</v>
      </c>
      <c r="Q631" s="46" t="s">
        <v>1050</v>
      </c>
      <c r="R631" s="46" t="s">
        <v>1000</v>
      </c>
      <c r="S631" s="40" t="s">
        <v>1001</v>
      </c>
    </row>
    <row r="632" s="4" customFormat="1" ht="48" customHeight="1" spans="1:19">
      <c r="A632" s="46">
        <v>42</v>
      </c>
      <c r="B632" s="46" t="s">
        <v>997</v>
      </c>
      <c r="C632" s="156" t="s">
        <v>28</v>
      </c>
      <c r="D632" s="46" t="s">
        <v>773</v>
      </c>
      <c r="E632" s="46" t="s">
        <v>64</v>
      </c>
      <c r="F632" s="157" t="s">
        <v>1052</v>
      </c>
      <c r="G632" s="46">
        <v>0.21985</v>
      </c>
      <c r="H632" s="46"/>
      <c r="I632" s="46"/>
      <c r="J632" s="46"/>
      <c r="K632" s="46">
        <v>0.21985</v>
      </c>
      <c r="L632" s="157" t="s">
        <v>994</v>
      </c>
      <c r="M632" s="46">
        <v>1</v>
      </c>
      <c r="N632" s="46">
        <v>0.0001</v>
      </c>
      <c r="O632" s="46">
        <v>0.0001</v>
      </c>
      <c r="P632" s="156" t="s">
        <v>995</v>
      </c>
      <c r="Q632" s="46" t="s">
        <v>1050</v>
      </c>
      <c r="R632" s="46" t="s">
        <v>1000</v>
      </c>
      <c r="S632" s="40" t="s">
        <v>1001</v>
      </c>
    </row>
    <row r="633" s="4" customFormat="1" ht="48" customHeight="1" spans="1:19">
      <c r="A633" s="46">
        <v>43</v>
      </c>
      <c r="B633" s="46" t="s">
        <v>997</v>
      </c>
      <c r="C633" s="156" t="s">
        <v>28</v>
      </c>
      <c r="D633" s="46" t="s">
        <v>773</v>
      </c>
      <c r="E633" s="46" t="s">
        <v>47</v>
      </c>
      <c r="F633" s="157" t="s">
        <v>1053</v>
      </c>
      <c r="G633" s="46">
        <v>14.29025</v>
      </c>
      <c r="H633" s="46"/>
      <c r="I633" s="46"/>
      <c r="J633" s="46"/>
      <c r="K633" s="46">
        <v>14.29025</v>
      </c>
      <c r="L633" s="157" t="s">
        <v>994</v>
      </c>
      <c r="M633" s="46">
        <v>10</v>
      </c>
      <c r="N633" s="46">
        <v>0.0065</v>
      </c>
      <c r="O633" s="46">
        <v>0.0065</v>
      </c>
      <c r="P633" s="156" t="s">
        <v>995</v>
      </c>
      <c r="Q633" s="46" t="s">
        <v>1050</v>
      </c>
      <c r="R633" s="46" t="s">
        <v>1000</v>
      </c>
      <c r="S633" s="40" t="s">
        <v>1001</v>
      </c>
    </row>
    <row r="634" s="4" customFormat="1" ht="48" customHeight="1" spans="1:19">
      <c r="A634" s="46">
        <v>44</v>
      </c>
      <c r="B634" s="46" t="s">
        <v>997</v>
      </c>
      <c r="C634" s="156" t="s">
        <v>28</v>
      </c>
      <c r="D634" s="46" t="s">
        <v>773</v>
      </c>
      <c r="E634" s="46" t="s">
        <v>58</v>
      </c>
      <c r="F634" s="157" t="s">
        <v>1054</v>
      </c>
      <c r="G634" s="46">
        <v>0.8794</v>
      </c>
      <c r="H634" s="46"/>
      <c r="I634" s="46"/>
      <c r="J634" s="46"/>
      <c r="K634" s="46">
        <v>0.8794</v>
      </c>
      <c r="L634" s="157" t="s">
        <v>994</v>
      </c>
      <c r="M634" s="46">
        <v>1</v>
      </c>
      <c r="N634" s="46">
        <v>0.0004</v>
      </c>
      <c r="O634" s="46">
        <v>0.0004</v>
      </c>
      <c r="P634" s="156" t="s">
        <v>995</v>
      </c>
      <c r="Q634" s="46" t="s">
        <v>1050</v>
      </c>
      <c r="R634" s="46" t="s">
        <v>1000</v>
      </c>
      <c r="S634" s="40" t="s">
        <v>1001</v>
      </c>
    </row>
    <row r="635" s="4" customFormat="1" ht="48" customHeight="1" spans="1:19">
      <c r="A635" s="46">
        <v>45</v>
      </c>
      <c r="B635" s="46" t="s">
        <v>997</v>
      </c>
      <c r="C635" s="156" t="s">
        <v>28</v>
      </c>
      <c r="D635" s="46" t="s">
        <v>773</v>
      </c>
      <c r="E635" s="46" t="s">
        <v>60</v>
      </c>
      <c r="F635" s="157" t="s">
        <v>1055</v>
      </c>
      <c r="G635" s="46">
        <v>0.4397</v>
      </c>
      <c r="H635" s="46"/>
      <c r="I635" s="46"/>
      <c r="J635" s="46"/>
      <c r="K635" s="46">
        <v>0.4397</v>
      </c>
      <c r="L635" s="157" t="s">
        <v>994</v>
      </c>
      <c r="M635" s="46">
        <v>2</v>
      </c>
      <c r="N635" s="46">
        <v>0.0002</v>
      </c>
      <c r="O635" s="46">
        <v>0.0002</v>
      </c>
      <c r="P635" s="156" t="s">
        <v>995</v>
      </c>
      <c r="Q635" s="46" t="s">
        <v>1050</v>
      </c>
      <c r="R635" s="46" t="s">
        <v>1000</v>
      </c>
      <c r="S635" s="40" t="s">
        <v>1001</v>
      </c>
    </row>
    <row r="636" s="4" customFormat="1" ht="48" customHeight="1" spans="1:19">
      <c r="A636" s="46">
        <v>46</v>
      </c>
      <c r="B636" s="46" t="s">
        <v>997</v>
      </c>
      <c r="C636" s="156" t="s">
        <v>28</v>
      </c>
      <c r="D636" s="46" t="s">
        <v>773</v>
      </c>
      <c r="E636" s="46" t="s">
        <v>52</v>
      </c>
      <c r="F636" s="157" t="s">
        <v>1056</v>
      </c>
      <c r="G636" s="46">
        <v>0.21985</v>
      </c>
      <c r="H636" s="46"/>
      <c r="I636" s="46"/>
      <c r="J636" s="46"/>
      <c r="K636" s="46">
        <v>0.21985</v>
      </c>
      <c r="L636" s="157" t="s">
        <v>994</v>
      </c>
      <c r="M636" s="46">
        <v>1</v>
      </c>
      <c r="N636" s="46">
        <v>0.0001</v>
      </c>
      <c r="O636" s="46">
        <v>0.0001</v>
      </c>
      <c r="P636" s="156" t="s">
        <v>995</v>
      </c>
      <c r="Q636" s="46" t="s">
        <v>1050</v>
      </c>
      <c r="R636" s="46" t="s">
        <v>1000</v>
      </c>
      <c r="S636" s="40" t="s">
        <v>1001</v>
      </c>
    </row>
    <row r="637" s="4" customFormat="1" ht="48" customHeight="1" spans="1:19">
      <c r="A637" s="46">
        <v>47</v>
      </c>
      <c r="B637" s="46" t="s">
        <v>997</v>
      </c>
      <c r="C637" s="156" t="s">
        <v>28</v>
      </c>
      <c r="D637" s="46" t="s">
        <v>773</v>
      </c>
      <c r="E637" s="46" t="s">
        <v>56</v>
      </c>
      <c r="F637" s="157" t="s">
        <v>1057</v>
      </c>
      <c r="G637" s="46">
        <v>0.65955</v>
      </c>
      <c r="H637" s="46"/>
      <c r="I637" s="46"/>
      <c r="J637" s="46"/>
      <c r="K637" s="46">
        <v>0.65955</v>
      </c>
      <c r="L637" s="157" t="s">
        <v>994</v>
      </c>
      <c r="M637" s="46">
        <v>3</v>
      </c>
      <c r="N637" s="46">
        <v>0.0003</v>
      </c>
      <c r="O637" s="46">
        <v>0.0003</v>
      </c>
      <c r="P637" s="156" t="s">
        <v>995</v>
      </c>
      <c r="Q637" s="46" t="s">
        <v>1050</v>
      </c>
      <c r="R637" s="46" t="s">
        <v>1000</v>
      </c>
      <c r="S637" s="40" t="s">
        <v>1001</v>
      </c>
    </row>
    <row r="638" s="4" customFormat="1" ht="48" customHeight="1" spans="1:19">
      <c r="A638" s="46">
        <v>48</v>
      </c>
      <c r="B638" s="46" t="s">
        <v>997</v>
      </c>
      <c r="C638" s="156" t="s">
        <v>28</v>
      </c>
      <c r="D638" s="46" t="s">
        <v>773</v>
      </c>
      <c r="E638" s="46" t="s">
        <v>45</v>
      </c>
      <c r="F638" s="157" t="s">
        <v>1058</v>
      </c>
      <c r="G638" s="46">
        <v>9.89325</v>
      </c>
      <c r="H638" s="46"/>
      <c r="I638" s="46"/>
      <c r="J638" s="46"/>
      <c r="K638" s="46">
        <v>9.89325</v>
      </c>
      <c r="L638" s="157" t="s">
        <v>994</v>
      </c>
      <c r="M638" s="46">
        <v>10</v>
      </c>
      <c r="N638" s="46">
        <v>0.0045</v>
      </c>
      <c r="O638" s="46">
        <v>0.0045</v>
      </c>
      <c r="P638" s="156" t="s">
        <v>995</v>
      </c>
      <c r="Q638" s="46" t="s">
        <v>1050</v>
      </c>
      <c r="R638" s="46" t="s">
        <v>1000</v>
      </c>
      <c r="S638" s="40" t="s">
        <v>1001</v>
      </c>
    </row>
    <row r="639" s="4" customFormat="1" ht="48" customHeight="1" spans="1:19">
      <c r="A639" s="46">
        <v>49</v>
      </c>
      <c r="B639" s="46" t="s">
        <v>997</v>
      </c>
      <c r="C639" s="156" t="s">
        <v>28</v>
      </c>
      <c r="D639" s="46" t="s">
        <v>773</v>
      </c>
      <c r="E639" s="46" t="s">
        <v>50</v>
      </c>
      <c r="F639" s="157" t="s">
        <v>1059</v>
      </c>
      <c r="G639" s="46">
        <v>1.09925</v>
      </c>
      <c r="H639" s="46"/>
      <c r="I639" s="46"/>
      <c r="J639" s="46"/>
      <c r="K639" s="46">
        <v>1.09925</v>
      </c>
      <c r="L639" s="157" t="s">
        <v>994</v>
      </c>
      <c r="M639" s="46">
        <v>4</v>
      </c>
      <c r="N639" s="46">
        <v>0.0005</v>
      </c>
      <c r="O639" s="46">
        <v>0.0005</v>
      </c>
      <c r="P639" s="156" t="s">
        <v>995</v>
      </c>
      <c r="Q639" s="46" t="s">
        <v>1050</v>
      </c>
      <c r="R639" s="46" t="s">
        <v>1000</v>
      </c>
      <c r="S639" s="40" t="s">
        <v>1001</v>
      </c>
    </row>
    <row r="640" s="4" customFormat="1" ht="48" customHeight="1" spans="1:19">
      <c r="A640" s="46">
        <v>50</v>
      </c>
      <c r="B640" s="46" t="s">
        <v>997</v>
      </c>
      <c r="C640" s="46" t="s">
        <v>28</v>
      </c>
      <c r="D640" s="46" t="s">
        <v>1060</v>
      </c>
      <c r="E640" s="46" t="s">
        <v>56</v>
      </c>
      <c r="F640" s="157" t="s">
        <v>1061</v>
      </c>
      <c r="G640" s="46">
        <v>8.1326</v>
      </c>
      <c r="H640" s="46"/>
      <c r="I640" s="46"/>
      <c r="J640" s="46"/>
      <c r="K640" s="46">
        <v>8.1326</v>
      </c>
      <c r="L640" s="157" t="s">
        <v>994</v>
      </c>
      <c r="M640" s="46">
        <v>15</v>
      </c>
      <c r="N640" s="46">
        <v>0.0037</v>
      </c>
      <c r="O640" s="46">
        <v>0.0037</v>
      </c>
      <c r="P640" s="156" t="s">
        <v>995</v>
      </c>
      <c r="Q640" s="46" t="s">
        <v>1062</v>
      </c>
      <c r="R640" s="46" t="s">
        <v>1000</v>
      </c>
      <c r="S640" s="40" t="s">
        <v>1001</v>
      </c>
    </row>
    <row r="641" s="4" customFormat="1" ht="48" customHeight="1" spans="1:19">
      <c r="A641" s="46">
        <v>51</v>
      </c>
      <c r="B641" s="46" t="s">
        <v>997</v>
      </c>
      <c r="C641" s="46" t="s">
        <v>28</v>
      </c>
      <c r="D641" s="46" t="s">
        <v>1060</v>
      </c>
      <c r="E641" s="46" t="s">
        <v>60</v>
      </c>
      <c r="F641" s="73" t="s">
        <v>1063</v>
      </c>
      <c r="G641" s="46">
        <v>3.7366</v>
      </c>
      <c r="H641" s="46"/>
      <c r="I641" s="46"/>
      <c r="J641" s="46"/>
      <c r="K641" s="46">
        <v>3.7366</v>
      </c>
      <c r="L641" s="157" t="s">
        <v>994</v>
      </c>
      <c r="M641" s="46">
        <v>14</v>
      </c>
      <c r="N641" s="46">
        <v>0.0017</v>
      </c>
      <c r="O641" s="46">
        <v>0.0017</v>
      </c>
      <c r="P641" s="156" t="s">
        <v>995</v>
      </c>
      <c r="Q641" s="46" t="s">
        <v>1062</v>
      </c>
      <c r="R641" s="46" t="s">
        <v>1000</v>
      </c>
      <c r="S641" s="40" t="s">
        <v>1001</v>
      </c>
    </row>
    <row r="642" s="4" customFormat="1" ht="48" customHeight="1" spans="1:19">
      <c r="A642" s="46">
        <v>52</v>
      </c>
      <c r="B642" s="46" t="s">
        <v>997</v>
      </c>
      <c r="C642" s="46" t="s">
        <v>28</v>
      </c>
      <c r="D642" s="46" t="s">
        <v>1060</v>
      </c>
      <c r="E642" s="46" t="s">
        <v>45</v>
      </c>
      <c r="F642" s="73" t="s">
        <v>1064</v>
      </c>
      <c r="G642" s="46">
        <v>10.7702</v>
      </c>
      <c r="H642" s="46"/>
      <c r="I642" s="46"/>
      <c r="J642" s="46"/>
      <c r="K642" s="46">
        <v>10.7702</v>
      </c>
      <c r="L642" s="157" t="s">
        <v>994</v>
      </c>
      <c r="M642" s="46">
        <v>10</v>
      </c>
      <c r="N642" s="46">
        <v>0.0049</v>
      </c>
      <c r="O642" s="46">
        <v>0.0049</v>
      </c>
      <c r="P642" s="156" t="s">
        <v>995</v>
      </c>
      <c r="Q642" s="46" t="s">
        <v>1062</v>
      </c>
      <c r="R642" s="46" t="s">
        <v>1000</v>
      </c>
      <c r="S642" s="40" t="s">
        <v>1001</v>
      </c>
    </row>
    <row r="643" s="4" customFormat="1" ht="48" customHeight="1" spans="1:19">
      <c r="A643" s="46">
        <v>53</v>
      </c>
      <c r="B643" s="46" t="s">
        <v>997</v>
      </c>
      <c r="C643" s="46" t="s">
        <v>28</v>
      </c>
      <c r="D643" s="46" t="s">
        <v>1060</v>
      </c>
      <c r="E643" s="46" t="s">
        <v>70</v>
      </c>
      <c r="F643" s="73" t="s">
        <v>1065</v>
      </c>
      <c r="G643" s="46">
        <v>5.7148</v>
      </c>
      <c r="H643" s="46"/>
      <c r="I643" s="46"/>
      <c r="J643" s="46"/>
      <c r="K643" s="46">
        <v>5.7148</v>
      </c>
      <c r="L643" s="157" t="s">
        <v>994</v>
      </c>
      <c r="M643" s="46">
        <v>21</v>
      </c>
      <c r="N643" s="46">
        <v>0.0026</v>
      </c>
      <c r="O643" s="46">
        <v>0.0026</v>
      </c>
      <c r="P643" s="156" t="s">
        <v>995</v>
      </c>
      <c r="Q643" s="46" t="s">
        <v>1062</v>
      </c>
      <c r="R643" s="46" t="s">
        <v>1000</v>
      </c>
      <c r="S643" s="40" t="s">
        <v>1001</v>
      </c>
    </row>
    <row r="644" s="4" customFormat="1" ht="48" customHeight="1" spans="1:19">
      <c r="A644" s="46">
        <v>54</v>
      </c>
      <c r="B644" s="46" t="s">
        <v>997</v>
      </c>
      <c r="C644" s="46" t="s">
        <v>28</v>
      </c>
      <c r="D644" s="46" t="s">
        <v>1060</v>
      </c>
      <c r="E644" s="46" t="s">
        <v>36</v>
      </c>
      <c r="F644" s="73" t="s">
        <v>1066</v>
      </c>
      <c r="G644" s="46">
        <v>3.0772</v>
      </c>
      <c r="H644" s="46"/>
      <c r="I644" s="46"/>
      <c r="J644" s="46"/>
      <c r="K644" s="46">
        <v>3.0772</v>
      </c>
      <c r="L644" s="157" t="s">
        <v>994</v>
      </c>
      <c r="M644" s="46">
        <v>14</v>
      </c>
      <c r="N644" s="46">
        <v>0.0014</v>
      </c>
      <c r="O644" s="46">
        <v>0.0014</v>
      </c>
      <c r="P644" s="156" t="s">
        <v>995</v>
      </c>
      <c r="Q644" s="46" t="s">
        <v>1062</v>
      </c>
      <c r="R644" s="46" t="s">
        <v>1000</v>
      </c>
      <c r="S644" s="40" t="s">
        <v>1001</v>
      </c>
    </row>
    <row r="645" s="4" customFormat="1" ht="48" customHeight="1" spans="1:19">
      <c r="A645" s="46">
        <v>55</v>
      </c>
      <c r="B645" s="46" t="s">
        <v>997</v>
      </c>
      <c r="C645" s="46" t="s">
        <v>28</v>
      </c>
      <c r="D645" s="46" t="s">
        <v>1060</v>
      </c>
      <c r="E645" s="46" t="s">
        <v>68</v>
      </c>
      <c r="F645" s="73" t="s">
        <v>1067</v>
      </c>
      <c r="G645" s="46">
        <v>0.8792</v>
      </c>
      <c r="H645" s="46"/>
      <c r="I645" s="46"/>
      <c r="J645" s="46"/>
      <c r="K645" s="46">
        <v>0.8792</v>
      </c>
      <c r="L645" s="157" t="s">
        <v>994</v>
      </c>
      <c r="M645" s="46">
        <v>4</v>
      </c>
      <c r="N645" s="46">
        <v>0.0004</v>
      </c>
      <c r="O645" s="46">
        <v>0.0004</v>
      </c>
      <c r="P645" s="156" t="s">
        <v>995</v>
      </c>
      <c r="Q645" s="46" t="s">
        <v>1062</v>
      </c>
      <c r="R645" s="46" t="s">
        <v>1000</v>
      </c>
      <c r="S645" s="40" t="s">
        <v>1001</v>
      </c>
    </row>
    <row r="646" s="4" customFormat="1" ht="48" customHeight="1" spans="1:19">
      <c r="A646" s="46">
        <v>56</v>
      </c>
      <c r="B646" s="46" t="s">
        <v>997</v>
      </c>
      <c r="C646" s="46" t="s">
        <v>28</v>
      </c>
      <c r="D646" s="46" t="s">
        <v>1060</v>
      </c>
      <c r="E646" s="46" t="s">
        <v>41</v>
      </c>
      <c r="F646" s="73" t="s">
        <v>1068</v>
      </c>
      <c r="G646" s="46">
        <v>6.594</v>
      </c>
      <c r="H646" s="46"/>
      <c r="I646" s="46"/>
      <c r="J646" s="46"/>
      <c r="K646" s="46">
        <v>6.594</v>
      </c>
      <c r="L646" s="157" t="s">
        <v>994</v>
      </c>
      <c r="M646" s="46">
        <v>11</v>
      </c>
      <c r="N646" s="46">
        <v>0.003</v>
      </c>
      <c r="O646" s="46">
        <v>0.003</v>
      </c>
      <c r="P646" s="156" t="s">
        <v>995</v>
      </c>
      <c r="Q646" s="46" t="s">
        <v>1062</v>
      </c>
      <c r="R646" s="46" t="s">
        <v>1000</v>
      </c>
      <c r="S646" s="40" t="s">
        <v>1001</v>
      </c>
    </row>
    <row r="647" s="4" customFormat="1" ht="48" customHeight="1" spans="1:19">
      <c r="A647" s="46">
        <v>57</v>
      </c>
      <c r="B647" s="46" t="s">
        <v>997</v>
      </c>
      <c r="C647" s="46" t="s">
        <v>28</v>
      </c>
      <c r="D647" s="46" t="s">
        <v>1060</v>
      </c>
      <c r="E647" s="46" t="s">
        <v>50</v>
      </c>
      <c r="F647" s="73" t="s">
        <v>1069</v>
      </c>
      <c r="G647" s="46">
        <v>2.8574</v>
      </c>
      <c r="H647" s="46"/>
      <c r="I647" s="46"/>
      <c r="J647" s="46"/>
      <c r="K647" s="46">
        <v>2.8574</v>
      </c>
      <c r="L647" s="157" t="s">
        <v>994</v>
      </c>
      <c r="M647" s="46">
        <v>12</v>
      </c>
      <c r="N647" s="46">
        <v>0.0013</v>
      </c>
      <c r="O647" s="46">
        <v>0.0013</v>
      </c>
      <c r="P647" s="156" t="s">
        <v>995</v>
      </c>
      <c r="Q647" s="46" t="s">
        <v>1062</v>
      </c>
      <c r="R647" s="46" t="s">
        <v>1000</v>
      </c>
      <c r="S647" s="40" t="s">
        <v>1001</v>
      </c>
    </row>
    <row r="648" s="4" customFormat="1" ht="48" customHeight="1" spans="1:19">
      <c r="A648" s="46">
        <v>58</v>
      </c>
      <c r="B648" s="46" t="s">
        <v>997</v>
      </c>
      <c r="C648" s="46" t="s">
        <v>28</v>
      </c>
      <c r="D648" s="46" t="s">
        <v>1060</v>
      </c>
      <c r="E648" s="46" t="s">
        <v>867</v>
      </c>
      <c r="F648" s="73" t="s">
        <v>1070</v>
      </c>
      <c r="G648" s="46">
        <v>19.746</v>
      </c>
      <c r="H648" s="46"/>
      <c r="I648" s="46"/>
      <c r="J648" s="46"/>
      <c r="K648" s="46">
        <v>19.746</v>
      </c>
      <c r="L648" s="157" t="s">
        <v>994</v>
      </c>
      <c r="M648" s="46">
        <v>8</v>
      </c>
      <c r="N648" s="46">
        <v>0.009</v>
      </c>
      <c r="O648" s="46">
        <v>0.009</v>
      </c>
      <c r="P648" s="156" t="s">
        <v>995</v>
      </c>
      <c r="Q648" s="46" t="s">
        <v>1071</v>
      </c>
      <c r="R648" s="46" t="s">
        <v>1000</v>
      </c>
      <c r="S648" s="40" t="s">
        <v>1001</v>
      </c>
    </row>
    <row r="649" s="4" customFormat="1" ht="48" customHeight="1" spans="1:19">
      <c r="A649" s="46">
        <v>59</v>
      </c>
      <c r="B649" s="46" t="s">
        <v>997</v>
      </c>
      <c r="C649" s="46" t="s">
        <v>28</v>
      </c>
      <c r="D649" s="46" t="s">
        <v>1060</v>
      </c>
      <c r="E649" s="46" t="s">
        <v>66</v>
      </c>
      <c r="F649" s="73" t="s">
        <v>1072</v>
      </c>
      <c r="G649" s="46">
        <v>0.4388</v>
      </c>
      <c r="H649" s="46"/>
      <c r="I649" s="46"/>
      <c r="J649" s="46"/>
      <c r="K649" s="46">
        <v>0.4388</v>
      </c>
      <c r="L649" s="157" t="s">
        <v>994</v>
      </c>
      <c r="M649" s="46">
        <v>2</v>
      </c>
      <c r="N649" s="46">
        <v>0.0002</v>
      </c>
      <c r="O649" s="46">
        <v>0.0002</v>
      </c>
      <c r="P649" s="156" t="s">
        <v>995</v>
      </c>
      <c r="Q649" s="46" t="s">
        <v>1071</v>
      </c>
      <c r="R649" s="46" t="s">
        <v>1000</v>
      </c>
      <c r="S649" s="40" t="s">
        <v>1001</v>
      </c>
    </row>
    <row r="650" s="4" customFormat="1" ht="48" customHeight="1" spans="1:19">
      <c r="A650" s="46">
        <v>60</v>
      </c>
      <c r="B650" s="46" t="s">
        <v>997</v>
      </c>
      <c r="C650" s="46" t="s">
        <v>28</v>
      </c>
      <c r="D650" s="46" t="s">
        <v>1060</v>
      </c>
      <c r="E650" s="46" t="s">
        <v>68</v>
      </c>
      <c r="F650" s="73" t="s">
        <v>1073</v>
      </c>
      <c r="G650" s="46">
        <v>19.0878</v>
      </c>
      <c r="H650" s="46"/>
      <c r="I650" s="46"/>
      <c r="J650" s="46"/>
      <c r="K650" s="46">
        <v>19.0878</v>
      </c>
      <c r="L650" s="157" t="s">
        <v>994</v>
      </c>
      <c r="M650" s="46">
        <v>9</v>
      </c>
      <c r="N650" s="46">
        <v>0.0087</v>
      </c>
      <c r="O650" s="46">
        <v>0.0087</v>
      </c>
      <c r="P650" s="156" t="s">
        <v>995</v>
      </c>
      <c r="Q650" s="46" t="s">
        <v>1071</v>
      </c>
      <c r="R650" s="46" t="s">
        <v>1000</v>
      </c>
      <c r="S650" s="40" t="s">
        <v>1001</v>
      </c>
    </row>
    <row r="651" s="4" customFormat="1" ht="48" customHeight="1" spans="1:19">
      <c r="A651" s="46">
        <v>61</v>
      </c>
      <c r="B651" s="46" t="s">
        <v>997</v>
      </c>
      <c r="C651" s="46" t="s">
        <v>28</v>
      </c>
      <c r="D651" s="46" t="s">
        <v>1060</v>
      </c>
      <c r="E651" s="46" t="s">
        <v>52</v>
      </c>
      <c r="F651" s="73" t="s">
        <v>1074</v>
      </c>
      <c r="G651" s="46">
        <v>7.1305</v>
      </c>
      <c r="H651" s="46"/>
      <c r="I651" s="46"/>
      <c r="J651" s="46"/>
      <c r="K651" s="46">
        <v>7.1305</v>
      </c>
      <c r="L651" s="157" t="s">
        <v>994</v>
      </c>
      <c r="M651" s="46">
        <v>7</v>
      </c>
      <c r="N651" s="46">
        <v>0.0065</v>
      </c>
      <c r="O651" s="46">
        <v>0.0065</v>
      </c>
      <c r="P651" s="156" t="s">
        <v>995</v>
      </c>
      <c r="Q651" s="46" t="s">
        <v>1075</v>
      </c>
      <c r="R651" s="46" t="s">
        <v>1000</v>
      </c>
      <c r="S651" s="40" t="s">
        <v>1001</v>
      </c>
    </row>
    <row r="652" s="4" customFormat="1" ht="48" customHeight="1" spans="1:19">
      <c r="A652" s="46">
        <v>62</v>
      </c>
      <c r="B652" s="46" t="s">
        <v>997</v>
      </c>
      <c r="C652" s="46" t="s">
        <v>28</v>
      </c>
      <c r="D652" s="46" t="s">
        <v>1060</v>
      </c>
      <c r="E652" s="46" t="s">
        <v>60</v>
      </c>
      <c r="F652" s="73" t="s">
        <v>1076</v>
      </c>
      <c r="G652" s="46">
        <v>11.4088</v>
      </c>
      <c r="H652" s="46"/>
      <c r="I652" s="46"/>
      <c r="J652" s="46"/>
      <c r="K652" s="46">
        <v>11.4088</v>
      </c>
      <c r="L652" s="157" t="s">
        <v>994</v>
      </c>
      <c r="M652" s="46">
        <v>3</v>
      </c>
      <c r="N652" s="46">
        <v>0.0104</v>
      </c>
      <c r="O652" s="46">
        <v>0.0104</v>
      </c>
      <c r="P652" s="156" t="s">
        <v>995</v>
      </c>
      <c r="Q652" s="46" t="s">
        <v>1075</v>
      </c>
      <c r="R652" s="46" t="s">
        <v>1000</v>
      </c>
      <c r="S652" s="40" t="s">
        <v>1001</v>
      </c>
    </row>
    <row r="653" s="4" customFormat="1" ht="48" customHeight="1" spans="1:19">
      <c r="A653" s="46">
        <v>63</v>
      </c>
      <c r="B653" s="46" t="s">
        <v>997</v>
      </c>
      <c r="C653" s="46" t="s">
        <v>28</v>
      </c>
      <c r="D653" s="46" t="s">
        <v>1060</v>
      </c>
      <c r="E653" s="46" t="s">
        <v>45</v>
      </c>
      <c r="F653" s="73" t="s">
        <v>1077</v>
      </c>
      <c r="G653" s="46">
        <v>6.9111</v>
      </c>
      <c r="H653" s="46"/>
      <c r="I653" s="46"/>
      <c r="J653" s="46"/>
      <c r="K653" s="46">
        <v>6.9111</v>
      </c>
      <c r="L653" s="157" t="s">
        <v>994</v>
      </c>
      <c r="M653" s="46">
        <v>3</v>
      </c>
      <c r="N653" s="46">
        <v>0.0063</v>
      </c>
      <c r="O653" s="46">
        <v>0.0063</v>
      </c>
      <c r="P653" s="156" t="s">
        <v>995</v>
      </c>
      <c r="Q653" s="46" t="s">
        <v>1075</v>
      </c>
      <c r="R653" s="46" t="s">
        <v>1000</v>
      </c>
      <c r="S653" s="40" t="s">
        <v>1001</v>
      </c>
    </row>
    <row r="654" s="4" customFormat="1" ht="48" customHeight="1" spans="1:19">
      <c r="A654" s="46">
        <v>64</v>
      </c>
      <c r="B654" s="46" t="s">
        <v>997</v>
      </c>
      <c r="C654" s="46" t="s">
        <v>28</v>
      </c>
      <c r="D654" s="46" t="s">
        <v>1060</v>
      </c>
      <c r="E654" s="46" t="s">
        <v>50</v>
      </c>
      <c r="F654" s="73" t="s">
        <v>1078</v>
      </c>
      <c r="G654" s="46">
        <v>18.4296</v>
      </c>
      <c r="H654" s="46"/>
      <c r="I654" s="46"/>
      <c r="J654" s="46"/>
      <c r="K654" s="46">
        <v>18.4296</v>
      </c>
      <c r="L654" s="157" t="s">
        <v>994</v>
      </c>
      <c r="M654" s="46">
        <v>7</v>
      </c>
      <c r="N654" s="46">
        <v>0.0168</v>
      </c>
      <c r="O654" s="46">
        <v>0.0168</v>
      </c>
      <c r="P654" s="156" t="s">
        <v>995</v>
      </c>
      <c r="Q654" s="46" t="s">
        <v>1075</v>
      </c>
      <c r="R654" s="46" t="s">
        <v>1000</v>
      </c>
      <c r="S654" s="40" t="s">
        <v>1001</v>
      </c>
    </row>
    <row r="655" s="4" customFormat="1" ht="48" customHeight="1" spans="1:19">
      <c r="A655" s="46">
        <v>65</v>
      </c>
      <c r="B655" s="46" t="s">
        <v>997</v>
      </c>
      <c r="C655" s="46" t="s">
        <v>28</v>
      </c>
      <c r="D655" s="46" t="s">
        <v>1060</v>
      </c>
      <c r="E655" s="46" t="s">
        <v>43</v>
      </c>
      <c r="F655" s="73" t="s">
        <v>1079</v>
      </c>
      <c r="G655" s="46">
        <v>30.268</v>
      </c>
      <c r="H655" s="46"/>
      <c r="I655" s="46"/>
      <c r="J655" s="46"/>
      <c r="K655" s="46">
        <v>30.268</v>
      </c>
      <c r="L655" s="157" t="s">
        <v>994</v>
      </c>
      <c r="M655" s="46">
        <v>13</v>
      </c>
      <c r="N655" s="46">
        <v>0.0092</v>
      </c>
      <c r="O655" s="46">
        <v>0.0092</v>
      </c>
      <c r="P655" s="156" t="s">
        <v>995</v>
      </c>
      <c r="Q655" s="46" t="s">
        <v>1080</v>
      </c>
      <c r="R655" s="46" t="s">
        <v>1000</v>
      </c>
      <c r="S655" s="40" t="s">
        <v>1001</v>
      </c>
    </row>
    <row r="656" s="4" customFormat="1" ht="48" customHeight="1" spans="1:19">
      <c r="A656" s="46">
        <v>66</v>
      </c>
      <c r="B656" s="46" t="s">
        <v>997</v>
      </c>
      <c r="C656" s="46" t="s">
        <v>28</v>
      </c>
      <c r="D656" s="46" t="s">
        <v>1060</v>
      </c>
      <c r="E656" s="46" t="s">
        <v>41</v>
      </c>
      <c r="F656" s="73" t="s">
        <v>1081</v>
      </c>
      <c r="G656" s="46">
        <v>15.463</v>
      </c>
      <c r="H656" s="46"/>
      <c r="I656" s="46"/>
      <c r="J656" s="46"/>
      <c r="K656" s="46">
        <v>15.463</v>
      </c>
      <c r="L656" s="157" t="s">
        <v>994</v>
      </c>
      <c r="M656" s="46">
        <v>9</v>
      </c>
      <c r="N656" s="46">
        <v>0.0047</v>
      </c>
      <c r="O656" s="46">
        <v>0.0047</v>
      </c>
      <c r="P656" s="156" t="s">
        <v>995</v>
      </c>
      <c r="Q656" s="46" t="s">
        <v>1080</v>
      </c>
      <c r="R656" s="46" t="s">
        <v>1000</v>
      </c>
      <c r="S656" s="40" t="s">
        <v>1001</v>
      </c>
    </row>
    <row r="657" s="4" customFormat="1" ht="48" customHeight="1" spans="1:19">
      <c r="A657" s="46">
        <v>67</v>
      </c>
      <c r="B657" s="46" t="s">
        <v>997</v>
      </c>
      <c r="C657" s="46" t="s">
        <v>28</v>
      </c>
      <c r="D657" s="46" t="s">
        <v>1060</v>
      </c>
      <c r="E657" s="46" t="s">
        <v>76</v>
      </c>
      <c r="F657" s="73" t="s">
        <v>1082</v>
      </c>
      <c r="G657" s="46">
        <v>0.329</v>
      </c>
      <c r="H657" s="46"/>
      <c r="I657" s="46"/>
      <c r="J657" s="46"/>
      <c r="K657" s="46">
        <v>0.329</v>
      </c>
      <c r="L657" s="157" t="s">
        <v>994</v>
      </c>
      <c r="M657" s="46">
        <v>1</v>
      </c>
      <c r="N657" s="46">
        <v>0.0001</v>
      </c>
      <c r="O657" s="46">
        <v>0.0001</v>
      </c>
      <c r="P657" s="156" t="s">
        <v>995</v>
      </c>
      <c r="Q657" s="46" t="s">
        <v>1080</v>
      </c>
      <c r="R657" s="46" t="s">
        <v>1000</v>
      </c>
      <c r="S657" s="40" t="s">
        <v>1001</v>
      </c>
    </row>
    <row r="658" s="4" customFormat="1" ht="48" customHeight="1" spans="1:19">
      <c r="A658" s="46">
        <v>68</v>
      </c>
      <c r="B658" s="46" t="s">
        <v>997</v>
      </c>
      <c r="C658" s="46" t="s">
        <v>28</v>
      </c>
      <c r="D658" s="46" t="s">
        <v>1060</v>
      </c>
      <c r="E658" s="46" t="s">
        <v>74</v>
      </c>
      <c r="F658" s="73" t="s">
        <v>1083</v>
      </c>
      <c r="G658" s="46">
        <v>0.33441</v>
      </c>
      <c r="H658" s="46"/>
      <c r="I658" s="46"/>
      <c r="J658" s="46"/>
      <c r="K658" s="46">
        <v>0.33441</v>
      </c>
      <c r="L658" s="157" t="s">
        <v>994</v>
      </c>
      <c r="M658" s="46">
        <v>1</v>
      </c>
      <c r="N658" s="46">
        <v>0.0001</v>
      </c>
      <c r="O658" s="46">
        <v>0.0001</v>
      </c>
      <c r="P658" s="156" t="s">
        <v>995</v>
      </c>
      <c r="Q658" s="46" t="s">
        <v>1080</v>
      </c>
      <c r="R658" s="46" t="s">
        <v>1000</v>
      </c>
      <c r="S658" s="40" t="s">
        <v>1001</v>
      </c>
    </row>
    <row r="659" s="4" customFormat="1" ht="48" customHeight="1" spans="1:19">
      <c r="A659" s="46">
        <v>69</v>
      </c>
      <c r="B659" s="46" t="s">
        <v>997</v>
      </c>
      <c r="C659" s="46" t="s">
        <v>28</v>
      </c>
      <c r="D659" s="46" t="s">
        <v>1060</v>
      </c>
      <c r="E659" s="46" t="s">
        <v>52</v>
      </c>
      <c r="F659" s="157" t="s">
        <v>1084</v>
      </c>
      <c r="G659" s="46">
        <v>0.7455</v>
      </c>
      <c r="H659" s="46"/>
      <c r="I659" s="46"/>
      <c r="J659" s="46"/>
      <c r="K659" s="46">
        <v>0.7455</v>
      </c>
      <c r="L659" s="157" t="s">
        <v>994</v>
      </c>
      <c r="M659" s="46">
        <v>4</v>
      </c>
      <c r="N659" s="46">
        <v>0.0009</v>
      </c>
      <c r="O659" s="46">
        <v>0.0009</v>
      </c>
      <c r="P659" s="156" t="s">
        <v>995</v>
      </c>
      <c r="Q659" s="46" t="s">
        <v>1085</v>
      </c>
      <c r="R659" s="46" t="s">
        <v>1000</v>
      </c>
      <c r="S659" s="40" t="s">
        <v>1001</v>
      </c>
    </row>
    <row r="660" s="4" customFormat="1" ht="48" customHeight="1" spans="1:19">
      <c r="A660" s="46">
        <v>70</v>
      </c>
      <c r="B660" s="46" t="s">
        <v>997</v>
      </c>
      <c r="C660" s="46" t="s">
        <v>28</v>
      </c>
      <c r="D660" s="46" t="s">
        <v>1060</v>
      </c>
      <c r="E660" s="46" t="s">
        <v>56</v>
      </c>
      <c r="F660" s="157" t="s">
        <v>1086</v>
      </c>
      <c r="G660" s="46">
        <v>0.091</v>
      </c>
      <c r="H660" s="46"/>
      <c r="I660" s="46"/>
      <c r="J660" s="46"/>
      <c r="K660" s="46">
        <v>0.091</v>
      </c>
      <c r="L660" s="157" t="s">
        <v>994</v>
      </c>
      <c r="M660" s="46">
        <v>1</v>
      </c>
      <c r="N660" s="46">
        <v>0.0001</v>
      </c>
      <c r="O660" s="46">
        <v>0.0001</v>
      </c>
      <c r="P660" s="156" t="s">
        <v>995</v>
      </c>
      <c r="Q660" s="46" t="s">
        <v>1085</v>
      </c>
      <c r="R660" s="46" t="s">
        <v>1000</v>
      </c>
      <c r="S660" s="40" t="s">
        <v>1001</v>
      </c>
    </row>
    <row r="661" s="4" customFormat="1" ht="48" customHeight="1" spans="1:19">
      <c r="A661" s="46">
        <v>71</v>
      </c>
      <c r="B661" s="46" t="s">
        <v>997</v>
      </c>
      <c r="C661" s="46" t="s">
        <v>28</v>
      </c>
      <c r="D661" s="46" t="s">
        <v>1060</v>
      </c>
      <c r="E661" s="46" t="s">
        <v>43</v>
      </c>
      <c r="F661" s="73" t="s">
        <v>1087</v>
      </c>
      <c r="G661" s="46">
        <v>0.154</v>
      </c>
      <c r="H661" s="46"/>
      <c r="I661" s="46"/>
      <c r="J661" s="46"/>
      <c r="K661" s="46">
        <v>0.154</v>
      </c>
      <c r="L661" s="157" t="s">
        <v>994</v>
      </c>
      <c r="M661" s="46">
        <v>2</v>
      </c>
      <c r="N661" s="46">
        <v>0.0002</v>
      </c>
      <c r="O661" s="46">
        <v>0.0002</v>
      </c>
      <c r="P661" s="156" t="s">
        <v>995</v>
      </c>
      <c r="Q661" s="46" t="s">
        <v>1085</v>
      </c>
      <c r="R661" s="46" t="s">
        <v>1000</v>
      </c>
      <c r="S661" s="40" t="s">
        <v>1001</v>
      </c>
    </row>
    <row r="662" s="4" customFormat="1" ht="48" customHeight="1" spans="1:19">
      <c r="A662" s="46">
        <v>72</v>
      </c>
      <c r="B662" s="46" t="s">
        <v>997</v>
      </c>
      <c r="C662" s="46" t="s">
        <v>28</v>
      </c>
      <c r="D662" s="46" t="s">
        <v>1060</v>
      </c>
      <c r="E662" s="46" t="s">
        <v>60</v>
      </c>
      <c r="F662" s="73" t="s">
        <v>1088</v>
      </c>
      <c r="G662" s="46">
        <v>0.525</v>
      </c>
      <c r="H662" s="46"/>
      <c r="I662" s="46"/>
      <c r="J662" s="46"/>
      <c r="K662" s="46">
        <v>0.525</v>
      </c>
      <c r="L662" s="157" t="s">
        <v>994</v>
      </c>
      <c r="M662" s="46">
        <v>5</v>
      </c>
      <c r="N662" s="46">
        <v>0.0005</v>
      </c>
      <c r="O662" s="46">
        <v>0.0005</v>
      </c>
      <c r="P662" s="156" t="s">
        <v>995</v>
      </c>
      <c r="Q662" s="46" t="s">
        <v>1085</v>
      </c>
      <c r="R662" s="46" t="s">
        <v>1000</v>
      </c>
      <c r="S662" s="40" t="s">
        <v>1001</v>
      </c>
    </row>
    <row r="663" s="4" customFormat="1" ht="48" customHeight="1" spans="1:19">
      <c r="A663" s="46">
        <v>73</v>
      </c>
      <c r="B663" s="46" t="s">
        <v>997</v>
      </c>
      <c r="C663" s="46" t="s">
        <v>28</v>
      </c>
      <c r="D663" s="46" t="s">
        <v>1060</v>
      </c>
      <c r="E663" s="46" t="s">
        <v>70</v>
      </c>
      <c r="F663" s="73" t="s">
        <v>1089</v>
      </c>
      <c r="G663" s="46">
        <v>0.252</v>
      </c>
      <c r="H663" s="46"/>
      <c r="I663" s="46"/>
      <c r="J663" s="46"/>
      <c r="K663" s="46">
        <v>0.252</v>
      </c>
      <c r="L663" s="157" t="s">
        <v>994</v>
      </c>
      <c r="M663" s="46">
        <v>2</v>
      </c>
      <c r="N663" s="46">
        <v>0.0003</v>
      </c>
      <c r="O663" s="46">
        <v>0.0003</v>
      </c>
      <c r="P663" s="156" t="s">
        <v>995</v>
      </c>
      <c r="Q663" s="46" t="s">
        <v>1085</v>
      </c>
      <c r="R663" s="46" t="s">
        <v>1000</v>
      </c>
      <c r="S663" s="40" t="s">
        <v>1001</v>
      </c>
    </row>
    <row r="664" s="4" customFormat="1" ht="48" customHeight="1" spans="1:19">
      <c r="A664" s="46">
        <v>74</v>
      </c>
      <c r="B664" s="46" t="s">
        <v>997</v>
      </c>
      <c r="C664" s="46" t="s">
        <v>28</v>
      </c>
      <c r="D664" s="46" t="s">
        <v>1060</v>
      </c>
      <c r="E664" s="46" t="s">
        <v>74</v>
      </c>
      <c r="F664" s="73" t="s">
        <v>1090</v>
      </c>
      <c r="G664" s="46">
        <v>0.0455</v>
      </c>
      <c r="H664" s="46"/>
      <c r="I664" s="46"/>
      <c r="J664" s="46"/>
      <c r="K664" s="46">
        <v>0.0455</v>
      </c>
      <c r="L664" s="157" t="s">
        <v>994</v>
      </c>
      <c r="M664" s="46">
        <v>1</v>
      </c>
      <c r="N664" s="46">
        <v>0.0001</v>
      </c>
      <c r="O664" s="46">
        <v>0.0001</v>
      </c>
      <c r="P664" s="156" t="s">
        <v>995</v>
      </c>
      <c r="Q664" s="46" t="s">
        <v>1085</v>
      </c>
      <c r="R664" s="46" t="s">
        <v>1000</v>
      </c>
      <c r="S664" s="40" t="s">
        <v>1001</v>
      </c>
    </row>
    <row r="665" s="4" customFormat="1" ht="48" customHeight="1" spans="1:19">
      <c r="A665" s="46">
        <v>75</v>
      </c>
      <c r="B665" s="46" t="s">
        <v>997</v>
      </c>
      <c r="C665" s="46" t="s">
        <v>28</v>
      </c>
      <c r="D665" s="46" t="s">
        <v>1060</v>
      </c>
      <c r="E665" s="46" t="s">
        <v>78</v>
      </c>
      <c r="F665" s="73" t="s">
        <v>1091</v>
      </c>
      <c r="G665" s="46">
        <v>0.091</v>
      </c>
      <c r="H665" s="46"/>
      <c r="I665" s="46"/>
      <c r="J665" s="46"/>
      <c r="K665" s="46">
        <v>0.091</v>
      </c>
      <c r="L665" s="157" t="s">
        <v>994</v>
      </c>
      <c r="M665" s="46">
        <v>1</v>
      </c>
      <c r="N665" s="46">
        <v>0.0001</v>
      </c>
      <c r="O665" s="46">
        <v>0.0001</v>
      </c>
      <c r="P665" s="156" t="s">
        <v>995</v>
      </c>
      <c r="Q665" s="46" t="s">
        <v>1085</v>
      </c>
      <c r="R665" s="46" t="s">
        <v>1000</v>
      </c>
      <c r="S665" s="40" t="s">
        <v>1001</v>
      </c>
    </row>
    <row r="666" s="4" customFormat="1" ht="48" customHeight="1" spans="1:19">
      <c r="A666" s="46">
        <v>76</v>
      </c>
      <c r="B666" s="46" t="s">
        <v>997</v>
      </c>
      <c r="C666" s="46" t="s">
        <v>28</v>
      </c>
      <c r="D666" s="46" t="s">
        <v>1060</v>
      </c>
      <c r="E666" s="46" t="s">
        <v>72</v>
      </c>
      <c r="F666" s="73" t="s">
        <v>1092</v>
      </c>
      <c r="G666" s="46">
        <v>0.035</v>
      </c>
      <c r="H666" s="46"/>
      <c r="I666" s="46"/>
      <c r="J666" s="46"/>
      <c r="K666" s="46">
        <v>0.035</v>
      </c>
      <c r="L666" s="157" t="s">
        <v>994</v>
      </c>
      <c r="M666" s="46">
        <v>1</v>
      </c>
      <c r="N666" s="46">
        <v>0.0001</v>
      </c>
      <c r="O666" s="46">
        <v>0.0001</v>
      </c>
      <c r="P666" s="156" t="s">
        <v>995</v>
      </c>
      <c r="Q666" s="46" t="s">
        <v>1085</v>
      </c>
      <c r="R666" s="46" t="s">
        <v>1000</v>
      </c>
      <c r="S666" s="40" t="s">
        <v>1001</v>
      </c>
    </row>
    <row r="667" s="4" customFormat="1" ht="48" customHeight="1" spans="1:19">
      <c r="A667" s="46">
        <v>77</v>
      </c>
      <c r="B667" s="46" t="s">
        <v>997</v>
      </c>
      <c r="C667" s="46" t="s">
        <v>28</v>
      </c>
      <c r="D667" s="46" t="s">
        <v>1060</v>
      </c>
      <c r="E667" s="46" t="s">
        <v>50</v>
      </c>
      <c r="F667" s="73" t="s">
        <v>1093</v>
      </c>
      <c r="G667" s="46">
        <v>0.105</v>
      </c>
      <c r="H667" s="46"/>
      <c r="I667" s="46"/>
      <c r="J667" s="46"/>
      <c r="K667" s="46">
        <v>0.105</v>
      </c>
      <c r="L667" s="157" t="s">
        <v>994</v>
      </c>
      <c r="M667" s="46">
        <v>1</v>
      </c>
      <c r="N667" s="46">
        <v>0.0001</v>
      </c>
      <c r="O667" s="46">
        <v>0.0001</v>
      </c>
      <c r="P667" s="156" t="s">
        <v>995</v>
      </c>
      <c r="Q667" s="46" t="s">
        <v>1085</v>
      </c>
      <c r="R667" s="46" t="s">
        <v>1000</v>
      </c>
      <c r="S667" s="40" t="s">
        <v>1001</v>
      </c>
    </row>
    <row r="668" s="4" customFormat="1" ht="48" customHeight="1" spans="1:19">
      <c r="A668" s="46">
        <v>78</v>
      </c>
      <c r="B668" s="46" t="s">
        <v>997</v>
      </c>
      <c r="C668" s="46" t="s">
        <v>28</v>
      </c>
      <c r="D668" s="46" t="s">
        <v>1060</v>
      </c>
      <c r="E668" s="46" t="s">
        <v>41</v>
      </c>
      <c r="F668" s="73" t="s">
        <v>1094</v>
      </c>
      <c r="G668" s="46">
        <v>0.0595</v>
      </c>
      <c r="H668" s="46"/>
      <c r="I668" s="46"/>
      <c r="J668" s="46"/>
      <c r="K668" s="46">
        <v>0.0595</v>
      </c>
      <c r="L668" s="157" t="s">
        <v>994</v>
      </c>
      <c r="M668" s="46">
        <v>1</v>
      </c>
      <c r="N668" s="46">
        <v>0.0001</v>
      </c>
      <c r="O668" s="46">
        <v>0.0001</v>
      </c>
      <c r="P668" s="156" t="s">
        <v>995</v>
      </c>
      <c r="Q668" s="46" t="s">
        <v>1085</v>
      </c>
      <c r="R668" s="46" t="s">
        <v>1000</v>
      </c>
      <c r="S668" s="40" t="s">
        <v>1001</v>
      </c>
    </row>
    <row r="669" s="4" customFormat="1" ht="48" customHeight="1" spans="1:19">
      <c r="A669" s="46">
        <v>79</v>
      </c>
      <c r="B669" s="46" t="s">
        <v>997</v>
      </c>
      <c r="C669" s="46" t="s">
        <v>28</v>
      </c>
      <c r="D669" s="46" t="s">
        <v>1060</v>
      </c>
      <c r="E669" s="46" t="s">
        <v>72</v>
      </c>
      <c r="F669" s="73" t="s">
        <v>1095</v>
      </c>
      <c r="G669" s="46">
        <v>1.52</v>
      </c>
      <c r="H669" s="46"/>
      <c r="I669" s="46"/>
      <c r="J669" s="46"/>
      <c r="K669" s="46">
        <v>1.52</v>
      </c>
      <c r="L669" s="157" t="s">
        <v>994</v>
      </c>
      <c r="M669" s="46">
        <v>5</v>
      </c>
      <c r="N669" s="46">
        <v>0.0005</v>
      </c>
      <c r="O669" s="46">
        <v>0.0005</v>
      </c>
      <c r="P669" s="156" t="s">
        <v>995</v>
      </c>
      <c r="Q669" s="46" t="s">
        <v>1096</v>
      </c>
      <c r="R669" s="46" t="s">
        <v>1000</v>
      </c>
      <c r="S669" s="40" t="s">
        <v>1001</v>
      </c>
    </row>
    <row r="670" s="4" customFormat="1" ht="48" customHeight="1" spans="1:19">
      <c r="A670" s="46">
        <v>80</v>
      </c>
      <c r="B670" s="46" t="s">
        <v>997</v>
      </c>
      <c r="C670" s="46" t="s">
        <v>28</v>
      </c>
      <c r="D670" s="46" t="s">
        <v>1060</v>
      </c>
      <c r="E670" s="46" t="s">
        <v>76</v>
      </c>
      <c r="F670" s="73" t="s">
        <v>1097</v>
      </c>
      <c r="G670" s="46">
        <v>0.26</v>
      </c>
      <c r="H670" s="46"/>
      <c r="I670" s="46"/>
      <c r="J670" s="46"/>
      <c r="K670" s="46">
        <v>0.26</v>
      </c>
      <c r="L670" s="157" t="s">
        <v>994</v>
      </c>
      <c r="M670" s="46">
        <v>1</v>
      </c>
      <c r="N670" s="46">
        <v>0.0001</v>
      </c>
      <c r="O670" s="46">
        <v>0.0001</v>
      </c>
      <c r="P670" s="156" t="s">
        <v>995</v>
      </c>
      <c r="Q670" s="46" t="s">
        <v>1096</v>
      </c>
      <c r="R670" s="46" t="s">
        <v>1000</v>
      </c>
      <c r="S670" s="40" t="s">
        <v>1001</v>
      </c>
    </row>
    <row r="671" s="4" customFormat="1" ht="48" customHeight="1" spans="1:19">
      <c r="A671" s="46">
        <v>81</v>
      </c>
      <c r="B671" s="46" t="s">
        <v>997</v>
      </c>
      <c r="C671" s="46" t="s">
        <v>28</v>
      </c>
      <c r="D671" s="46" t="s">
        <v>1060</v>
      </c>
      <c r="E671" s="46" t="s">
        <v>64</v>
      </c>
      <c r="F671" s="73" t="s">
        <v>1098</v>
      </c>
      <c r="G671" s="46">
        <v>0.33</v>
      </c>
      <c r="H671" s="46"/>
      <c r="I671" s="46"/>
      <c r="J671" s="46"/>
      <c r="K671" s="46">
        <v>0.33</v>
      </c>
      <c r="L671" s="157" t="s">
        <v>994</v>
      </c>
      <c r="M671" s="46">
        <v>1</v>
      </c>
      <c r="N671" s="46">
        <v>0.0001</v>
      </c>
      <c r="O671" s="46">
        <v>0.0001</v>
      </c>
      <c r="P671" s="156" t="s">
        <v>995</v>
      </c>
      <c r="Q671" s="46" t="s">
        <v>1096</v>
      </c>
      <c r="R671" s="46" t="s">
        <v>1000</v>
      </c>
      <c r="S671" s="40" t="s">
        <v>1001</v>
      </c>
    </row>
    <row r="672" s="4" customFormat="1" ht="48" customHeight="1" spans="1:19">
      <c r="A672" s="46">
        <v>82</v>
      </c>
      <c r="B672" s="46" t="s">
        <v>997</v>
      </c>
      <c r="C672" s="46" t="s">
        <v>28</v>
      </c>
      <c r="D672" s="46" t="s">
        <v>1060</v>
      </c>
      <c r="E672" s="46" t="s">
        <v>36</v>
      </c>
      <c r="F672" s="73" t="s">
        <v>1099</v>
      </c>
      <c r="G672" s="46">
        <v>0.33</v>
      </c>
      <c r="H672" s="46"/>
      <c r="I672" s="46"/>
      <c r="J672" s="46"/>
      <c r="K672" s="46">
        <v>0.33</v>
      </c>
      <c r="L672" s="157" t="s">
        <v>994</v>
      </c>
      <c r="M672" s="46">
        <v>1</v>
      </c>
      <c r="N672" s="46">
        <v>0.0001</v>
      </c>
      <c r="O672" s="46">
        <v>0.0001</v>
      </c>
      <c r="P672" s="156" t="s">
        <v>995</v>
      </c>
      <c r="Q672" s="46" t="s">
        <v>1096</v>
      </c>
      <c r="R672" s="46" t="s">
        <v>1000</v>
      </c>
      <c r="S672" s="40" t="s">
        <v>1001</v>
      </c>
    </row>
    <row r="673" s="4" customFormat="1" ht="48" customHeight="1" spans="1:19">
      <c r="A673" s="46">
        <v>83</v>
      </c>
      <c r="B673" s="46" t="s">
        <v>997</v>
      </c>
      <c r="C673" s="46" t="s">
        <v>28</v>
      </c>
      <c r="D673" s="46" t="s">
        <v>1060</v>
      </c>
      <c r="E673" s="46" t="s">
        <v>50</v>
      </c>
      <c r="F673" s="73" t="s">
        <v>1100</v>
      </c>
      <c r="G673" s="46">
        <v>0.252</v>
      </c>
      <c r="H673" s="46"/>
      <c r="I673" s="46"/>
      <c r="J673" s="46"/>
      <c r="K673" s="46">
        <v>0.252</v>
      </c>
      <c r="L673" s="157" t="s">
        <v>994</v>
      </c>
      <c r="M673" s="46">
        <v>1</v>
      </c>
      <c r="N673" s="46">
        <v>0.0001</v>
      </c>
      <c r="O673" s="46">
        <v>0.0001</v>
      </c>
      <c r="P673" s="156" t="s">
        <v>995</v>
      </c>
      <c r="Q673" s="46" t="s">
        <v>1096</v>
      </c>
      <c r="R673" s="46" t="s">
        <v>1000</v>
      </c>
      <c r="S673" s="40" t="s">
        <v>1001</v>
      </c>
    </row>
    <row r="674" s="4" customFormat="1" ht="48" customHeight="1" spans="1:19">
      <c r="A674" s="46">
        <v>84</v>
      </c>
      <c r="B674" s="46" t="s">
        <v>997</v>
      </c>
      <c r="C674" s="46" t="s">
        <v>28</v>
      </c>
      <c r="D674" s="46" t="s">
        <v>1060</v>
      </c>
      <c r="E674" s="46" t="s">
        <v>56</v>
      </c>
      <c r="F674" s="73" t="s">
        <v>1101</v>
      </c>
      <c r="G674" s="46">
        <v>0.33</v>
      </c>
      <c r="H674" s="46"/>
      <c r="I674" s="46"/>
      <c r="J674" s="46"/>
      <c r="K674" s="46">
        <v>0.33</v>
      </c>
      <c r="L674" s="157" t="s">
        <v>994</v>
      </c>
      <c r="M674" s="46">
        <v>1</v>
      </c>
      <c r="N674" s="46">
        <v>0.0001</v>
      </c>
      <c r="O674" s="46">
        <v>0.0001</v>
      </c>
      <c r="P674" s="156" t="s">
        <v>995</v>
      </c>
      <c r="Q674" s="46" t="s">
        <v>1096</v>
      </c>
      <c r="R674" s="46" t="s">
        <v>1000</v>
      </c>
      <c r="S674" s="40" t="s">
        <v>1001</v>
      </c>
    </row>
    <row r="675" s="4" customFormat="1" ht="48" customHeight="1" spans="1:19">
      <c r="A675" s="46">
        <v>85</v>
      </c>
      <c r="B675" s="46" t="s">
        <v>997</v>
      </c>
      <c r="C675" s="46" t="s">
        <v>28</v>
      </c>
      <c r="D675" s="46" t="s">
        <v>1060</v>
      </c>
      <c r="E675" s="46" t="s">
        <v>43</v>
      </c>
      <c r="F675" s="73" t="s">
        <v>1102</v>
      </c>
      <c r="G675" s="46">
        <v>0.2</v>
      </c>
      <c r="H675" s="46"/>
      <c r="I675" s="46"/>
      <c r="J675" s="46"/>
      <c r="K675" s="46">
        <v>0.2</v>
      </c>
      <c r="L675" s="157" t="s">
        <v>994</v>
      </c>
      <c r="M675" s="46">
        <v>1</v>
      </c>
      <c r="N675" s="46">
        <v>0.0001</v>
      </c>
      <c r="O675" s="46">
        <v>0.0001</v>
      </c>
      <c r="P675" s="156" t="s">
        <v>995</v>
      </c>
      <c r="Q675" s="46" t="s">
        <v>1096</v>
      </c>
      <c r="R675" s="46" t="s">
        <v>1000</v>
      </c>
      <c r="S675" s="40" t="s">
        <v>1001</v>
      </c>
    </row>
    <row r="676" s="4" customFormat="1" ht="48" customHeight="1" spans="1:19">
      <c r="A676" s="46">
        <v>86</v>
      </c>
      <c r="B676" s="46" t="s">
        <v>997</v>
      </c>
      <c r="C676" s="46" t="s">
        <v>28</v>
      </c>
      <c r="D676" s="46" t="s">
        <v>1060</v>
      </c>
      <c r="E676" s="46" t="s">
        <v>54</v>
      </c>
      <c r="F676" s="73" t="s">
        <v>1103</v>
      </c>
      <c r="G676" s="46">
        <v>0.66</v>
      </c>
      <c r="H676" s="46"/>
      <c r="I676" s="46"/>
      <c r="J676" s="46"/>
      <c r="K676" s="46">
        <v>0.66</v>
      </c>
      <c r="L676" s="157" t="s">
        <v>994</v>
      </c>
      <c r="M676" s="46">
        <v>2</v>
      </c>
      <c r="N676" s="46">
        <v>0.0002</v>
      </c>
      <c r="O676" s="46">
        <v>0.0002</v>
      </c>
      <c r="P676" s="156" t="s">
        <v>995</v>
      </c>
      <c r="Q676" s="46" t="s">
        <v>1104</v>
      </c>
      <c r="R676" s="46" t="s">
        <v>1000</v>
      </c>
      <c r="S676" s="40" t="s">
        <v>1001</v>
      </c>
    </row>
    <row r="677" s="4" customFormat="1" ht="48" customHeight="1" spans="1:19">
      <c r="A677" s="46">
        <v>87</v>
      </c>
      <c r="B677" s="46" t="s">
        <v>997</v>
      </c>
      <c r="C677" s="46" t="s">
        <v>28</v>
      </c>
      <c r="D677" s="46" t="s">
        <v>1060</v>
      </c>
      <c r="E677" s="46" t="s">
        <v>1105</v>
      </c>
      <c r="F677" s="73" t="s">
        <v>1106</v>
      </c>
      <c r="G677" s="46">
        <v>3.3</v>
      </c>
      <c r="H677" s="46"/>
      <c r="I677" s="46"/>
      <c r="J677" s="46"/>
      <c r="K677" s="46">
        <v>3.3</v>
      </c>
      <c r="L677" s="157" t="s">
        <v>994</v>
      </c>
      <c r="M677" s="46">
        <v>9</v>
      </c>
      <c r="N677" s="46">
        <v>0.001</v>
      </c>
      <c r="O677" s="46">
        <v>0.001</v>
      </c>
      <c r="P677" s="156" t="s">
        <v>995</v>
      </c>
      <c r="Q677" s="46" t="s">
        <v>1104</v>
      </c>
      <c r="R677" s="46" t="s">
        <v>1000</v>
      </c>
      <c r="S677" s="40" t="s">
        <v>1001</v>
      </c>
    </row>
    <row r="678" s="4" customFormat="1" ht="48" customHeight="1" spans="1:19">
      <c r="A678" s="46">
        <v>88</v>
      </c>
      <c r="B678" s="46" t="s">
        <v>997</v>
      </c>
      <c r="C678" s="46" t="s">
        <v>28</v>
      </c>
      <c r="D678" s="46" t="s">
        <v>1060</v>
      </c>
      <c r="E678" s="46" t="s">
        <v>62</v>
      </c>
      <c r="F678" s="73" t="s">
        <v>1107</v>
      </c>
      <c r="G678" s="46">
        <v>1.32</v>
      </c>
      <c r="H678" s="46"/>
      <c r="I678" s="46"/>
      <c r="J678" s="46"/>
      <c r="K678" s="46">
        <v>1.32</v>
      </c>
      <c r="L678" s="157" t="s">
        <v>994</v>
      </c>
      <c r="M678" s="46">
        <v>4</v>
      </c>
      <c r="N678" s="46">
        <v>0.0004</v>
      </c>
      <c r="O678" s="46">
        <v>0.0004</v>
      </c>
      <c r="P678" s="156" t="s">
        <v>995</v>
      </c>
      <c r="Q678" s="46" t="s">
        <v>1104</v>
      </c>
      <c r="R678" s="46" t="s">
        <v>1000</v>
      </c>
      <c r="S678" s="40" t="s">
        <v>1001</v>
      </c>
    </row>
    <row r="679" s="4" customFormat="1" ht="48" customHeight="1" spans="1:19">
      <c r="A679" s="46">
        <v>89</v>
      </c>
      <c r="B679" s="46" t="s">
        <v>997</v>
      </c>
      <c r="C679" s="46" t="s">
        <v>28</v>
      </c>
      <c r="D679" s="46" t="s">
        <v>1060</v>
      </c>
      <c r="E679" s="46" t="s">
        <v>52</v>
      </c>
      <c r="F679" s="73" t="s">
        <v>1108</v>
      </c>
      <c r="G679" s="46">
        <v>0.99</v>
      </c>
      <c r="H679" s="46"/>
      <c r="I679" s="46"/>
      <c r="J679" s="46"/>
      <c r="K679" s="46">
        <v>0.99</v>
      </c>
      <c r="L679" s="157" t="s">
        <v>994</v>
      </c>
      <c r="M679" s="46">
        <v>3</v>
      </c>
      <c r="N679" s="46">
        <v>0.0003</v>
      </c>
      <c r="O679" s="46">
        <v>0.0003</v>
      </c>
      <c r="P679" s="156" t="s">
        <v>995</v>
      </c>
      <c r="Q679" s="46" t="s">
        <v>1104</v>
      </c>
      <c r="R679" s="46" t="s">
        <v>1000</v>
      </c>
      <c r="S679" s="40" t="s">
        <v>1001</v>
      </c>
    </row>
    <row r="680" s="4" customFormat="1" ht="48" customHeight="1" spans="1:19">
      <c r="A680" s="46">
        <v>90</v>
      </c>
      <c r="B680" s="46" t="s">
        <v>997</v>
      </c>
      <c r="C680" s="46" t="s">
        <v>28</v>
      </c>
      <c r="D680" s="46" t="s">
        <v>1060</v>
      </c>
      <c r="E680" s="46" t="s">
        <v>60</v>
      </c>
      <c r="F680" s="73" t="s">
        <v>1109</v>
      </c>
      <c r="G680" s="46">
        <v>3.45</v>
      </c>
      <c r="H680" s="46"/>
      <c r="I680" s="46"/>
      <c r="J680" s="46"/>
      <c r="K680" s="46">
        <v>3.45</v>
      </c>
      <c r="L680" s="157" t="s">
        <v>994</v>
      </c>
      <c r="M680" s="46">
        <v>8</v>
      </c>
      <c r="N680" s="46">
        <v>0.0011</v>
      </c>
      <c r="O680" s="46">
        <v>0.0011</v>
      </c>
      <c r="P680" s="156" t="s">
        <v>995</v>
      </c>
      <c r="Q680" s="46" t="s">
        <v>1104</v>
      </c>
      <c r="R680" s="46" t="s">
        <v>1000</v>
      </c>
      <c r="S680" s="40" t="s">
        <v>1001</v>
      </c>
    </row>
    <row r="681" s="4" customFormat="1" ht="48" customHeight="1" spans="1:19">
      <c r="A681" s="46">
        <v>91</v>
      </c>
      <c r="B681" s="46" t="s">
        <v>997</v>
      </c>
      <c r="C681" s="46" t="s">
        <v>28</v>
      </c>
      <c r="D681" s="46" t="s">
        <v>1060</v>
      </c>
      <c r="E681" s="46" t="s">
        <v>43</v>
      </c>
      <c r="F681" s="73" t="s">
        <v>1110</v>
      </c>
      <c r="G681" s="46">
        <v>2.61</v>
      </c>
      <c r="H681" s="46"/>
      <c r="I681" s="46"/>
      <c r="J681" s="46"/>
      <c r="K681" s="46">
        <v>2.61</v>
      </c>
      <c r="L681" s="157" t="s">
        <v>994</v>
      </c>
      <c r="M681" s="46">
        <v>7</v>
      </c>
      <c r="N681" s="46">
        <v>0.0009</v>
      </c>
      <c r="O681" s="46">
        <v>0.0009</v>
      </c>
      <c r="P681" s="156" t="s">
        <v>995</v>
      </c>
      <c r="Q681" s="46" t="s">
        <v>1104</v>
      </c>
      <c r="R681" s="46" t="s">
        <v>1000</v>
      </c>
      <c r="S681" s="40" t="s">
        <v>1001</v>
      </c>
    </row>
    <row r="682" s="4" customFormat="1" ht="48" customHeight="1" spans="1:19">
      <c r="A682" s="46">
        <v>92</v>
      </c>
      <c r="B682" s="46" t="s">
        <v>997</v>
      </c>
      <c r="C682" s="46" t="s">
        <v>28</v>
      </c>
      <c r="D682" s="46" t="s">
        <v>1060</v>
      </c>
      <c r="E682" s="46" t="s">
        <v>45</v>
      </c>
      <c r="F682" s="73" t="s">
        <v>1111</v>
      </c>
      <c r="G682" s="46">
        <v>1.21872</v>
      </c>
      <c r="H682" s="46"/>
      <c r="I682" s="46"/>
      <c r="J682" s="46"/>
      <c r="K682" s="46">
        <v>1.21872</v>
      </c>
      <c r="L682" s="157" t="s">
        <v>994</v>
      </c>
      <c r="M682" s="46">
        <v>4</v>
      </c>
      <c r="N682" s="46">
        <v>0.0005</v>
      </c>
      <c r="O682" s="46">
        <v>0.0005</v>
      </c>
      <c r="P682" s="156" t="s">
        <v>995</v>
      </c>
      <c r="Q682" s="46" t="s">
        <v>1104</v>
      </c>
      <c r="R682" s="46" t="s">
        <v>1000</v>
      </c>
      <c r="S682" s="40" t="s">
        <v>1001</v>
      </c>
    </row>
    <row r="683" s="4" customFormat="1" ht="48" customHeight="1" spans="1:19">
      <c r="A683" s="46">
        <v>93</v>
      </c>
      <c r="B683" s="46" t="s">
        <v>997</v>
      </c>
      <c r="C683" s="46" t="s">
        <v>28</v>
      </c>
      <c r="D683" s="46" t="s">
        <v>1060</v>
      </c>
      <c r="E683" s="46" t="s">
        <v>70</v>
      </c>
      <c r="F683" s="73" t="s">
        <v>1112</v>
      </c>
      <c r="G683" s="46">
        <v>2.88</v>
      </c>
      <c r="H683" s="46"/>
      <c r="I683" s="46"/>
      <c r="J683" s="46"/>
      <c r="K683" s="46">
        <v>2.88</v>
      </c>
      <c r="L683" s="157" t="s">
        <v>994</v>
      </c>
      <c r="M683" s="46">
        <v>7</v>
      </c>
      <c r="N683" s="46">
        <v>0.0012</v>
      </c>
      <c r="O683" s="46">
        <v>0.0012</v>
      </c>
      <c r="P683" s="156" t="s">
        <v>995</v>
      </c>
      <c r="Q683" s="46" t="s">
        <v>1104</v>
      </c>
      <c r="R683" s="46" t="s">
        <v>1000</v>
      </c>
      <c r="S683" s="40" t="s">
        <v>1001</v>
      </c>
    </row>
    <row r="684" s="4" customFormat="1" ht="48" customHeight="1" spans="1:19">
      <c r="A684" s="46">
        <v>94</v>
      </c>
      <c r="B684" s="46" t="s">
        <v>997</v>
      </c>
      <c r="C684" s="46" t="s">
        <v>28</v>
      </c>
      <c r="D684" s="46" t="s">
        <v>1060</v>
      </c>
      <c r="E684" s="46" t="s">
        <v>47</v>
      </c>
      <c r="F684" s="73" t="s">
        <v>1113</v>
      </c>
      <c r="G684" s="46">
        <v>2.13</v>
      </c>
      <c r="H684" s="46"/>
      <c r="I684" s="46"/>
      <c r="J684" s="46"/>
      <c r="K684" s="46">
        <v>2.13</v>
      </c>
      <c r="L684" s="157" t="s">
        <v>994</v>
      </c>
      <c r="M684" s="46">
        <v>5</v>
      </c>
      <c r="N684" s="46">
        <v>0.0007</v>
      </c>
      <c r="O684" s="46">
        <v>0.0007</v>
      </c>
      <c r="P684" s="156" t="s">
        <v>995</v>
      </c>
      <c r="Q684" s="46" t="s">
        <v>1104</v>
      </c>
      <c r="R684" s="46" t="s">
        <v>1000</v>
      </c>
      <c r="S684" s="40" t="s">
        <v>1001</v>
      </c>
    </row>
    <row r="685" s="4" customFormat="1" ht="48" customHeight="1" spans="1:19">
      <c r="A685" s="46">
        <v>95</v>
      </c>
      <c r="B685" s="46" t="s">
        <v>997</v>
      </c>
      <c r="C685" s="46" t="s">
        <v>28</v>
      </c>
      <c r="D685" s="46" t="s">
        <v>1060</v>
      </c>
      <c r="E685" s="46" t="s">
        <v>64</v>
      </c>
      <c r="F685" s="73" t="s">
        <v>1114</v>
      </c>
      <c r="G685" s="46">
        <v>1.32</v>
      </c>
      <c r="H685" s="46"/>
      <c r="I685" s="46"/>
      <c r="J685" s="46"/>
      <c r="K685" s="46">
        <v>1.32</v>
      </c>
      <c r="L685" s="157" t="s">
        <v>994</v>
      </c>
      <c r="M685" s="46">
        <v>3</v>
      </c>
      <c r="N685" s="46">
        <v>0.0004</v>
      </c>
      <c r="O685" s="46">
        <v>0.0004</v>
      </c>
      <c r="P685" s="156" t="s">
        <v>995</v>
      </c>
      <c r="Q685" s="46" t="s">
        <v>1104</v>
      </c>
      <c r="R685" s="46" t="s">
        <v>1000</v>
      </c>
      <c r="S685" s="40" t="s">
        <v>1001</v>
      </c>
    </row>
    <row r="686" s="4" customFormat="1" ht="48" customHeight="1" spans="1:19">
      <c r="A686" s="46">
        <v>96</v>
      </c>
      <c r="B686" s="46" t="s">
        <v>997</v>
      </c>
      <c r="C686" s="46" t="s">
        <v>28</v>
      </c>
      <c r="D686" s="46" t="s">
        <v>1060</v>
      </c>
      <c r="E686" s="46" t="s">
        <v>58</v>
      </c>
      <c r="F686" s="73" t="s">
        <v>1115</v>
      </c>
      <c r="G686" s="46">
        <v>1.98</v>
      </c>
      <c r="H686" s="46"/>
      <c r="I686" s="46"/>
      <c r="J686" s="46"/>
      <c r="K686" s="46">
        <v>1.98</v>
      </c>
      <c r="L686" s="157" t="s">
        <v>994</v>
      </c>
      <c r="M686" s="46" t="s">
        <v>1116</v>
      </c>
      <c r="N686" s="46">
        <v>0.0006</v>
      </c>
      <c r="O686" s="46">
        <v>0.0006</v>
      </c>
      <c r="P686" s="156" t="s">
        <v>995</v>
      </c>
      <c r="Q686" s="46" t="s">
        <v>1104</v>
      </c>
      <c r="R686" s="46" t="s">
        <v>1000</v>
      </c>
      <c r="S686" s="40" t="s">
        <v>1001</v>
      </c>
    </row>
    <row r="687" s="4" customFormat="1" ht="48" customHeight="1" spans="1:19">
      <c r="A687" s="46">
        <v>97</v>
      </c>
      <c r="B687" s="46" t="s">
        <v>997</v>
      </c>
      <c r="C687" s="46" t="s">
        <v>28</v>
      </c>
      <c r="D687" s="46" t="s">
        <v>1060</v>
      </c>
      <c r="E687" s="46" t="s">
        <v>36</v>
      </c>
      <c r="F687" s="73" t="s">
        <v>1117</v>
      </c>
      <c r="G687" s="46">
        <v>0.99</v>
      </c>
      <c r="H687" s="46"/>
      <c r="I687" s="46"/>
      <c r="J687" s="46"/>
      <c r="K687" s="46">
        <v>0.99</v>
      </c>
      <c r="L687" s="157" t="s">
        <v>994</v>
      </c>
      <c r="M687" s="46">
        <v>2</v>
      </c>
      <c r="N687" s="46">
        <v>0.0003</v>
      </c>
      <c r="O687" s="46">
        <v>0.0003</v>
      </c>
      <c r="P687" s="156" t="s">
        <v>995</v>
      </c>
      <c r="Q687" s="46" t="s">
        <v>1104</v>
      </c>
      <c r="R687" s="46" t="s">
        <v>1000</v>
      </c>
      <c r="S687" s="40" t="s">
        <v>1001</v>
      </c>
    </row>
    <row r="688" s="4" customFormat="1" ht="48" customHeight="1" spans="1:19">
      <c r="A688" s="46">
        <v>98</v>
      </c>
      <c r="B688" s="46" t="s">
        <v>997</v>
      </c>
      <c r="C688" s="46" t="s">
        <v>28</v>
      </c>
      <c r="D688" s="46" t="s">
        <v>1060</v>
      </c>
      <c r="E688" s="46" t="s">
        <v>74</v>
      </c>
      <c r="F688" s="73" t="s">
        <v>1118</v>
      </c>
      <c r="G688" s="46">
        <v>1.29</v>
      </c>
      <c r="H688" s="46"/>
      <c r="I688" s="46"/>
      <c r="J688" s="46"/>
      <c r="K688" s="46">
        <v>1.29</v>
      </c>
      <c r="L688" s="157" t="s">
        <v>994</v>
      </c>
      <c r="M688" s="46">
        <v>3</v>
      </c>
      <c r="N688" s="46">
        <v>0.0005</v>
      </c>
      <c r="O688" s="46">
        <v>0.0005</v>
      </c>
      <c r="P688" s="156" t="s">
        <v>995</v>
      </c>
      <c r="Q688" s="46" t="s">
        <v>1104</v>
      </c>
      <c r="R688" s="46" t="s">
        <v>1000</v>
      </c>
      <c r="S688" s="40" t="s">
        <v>1001</v>
      </c>
    </row>
    <row r="689" s="4" customFormat="1" ht="48" customHeight="1" spans="1:19">
      <c r="A689" s="46">
        <v>99</v>
      </c>
      <c r="B689" s="46" t="s">
        <v>997</v>
      </c>
      <c r="C689" s="46" t="s">
        <v>28</v>
      </c>
      <c r="D689" s="46" t="s">
        <v>1060</v>
      </c>
      <c r="E689" s="46" t="s">
        <v>50</v>
      </c>
      <c r="F689" s="73" t="s">
        <v>1119</v>
      </c>
      <c r="G689" s="46">
        <v>2.1</v>
      </c>
      <c r="H689" s="46"/>
      <c r="I689" s="46"/>
      <c r="J689" s="46"/>
      <c r="K689" s="46">
        <v>2.1</v>
      </c>
      <c r="L689" s="157" t="s">
        <v>994</v>
      </c>
      <c r="M689" s="46">
        <v>5</v>
      </c>
      <c r="N689" s="46">
        <v>0.0008</v>
      </c>
      <c r="O689" s="46">
        <v>0.0008</v>
      </c>
      <c r="P689" s="156" t="s">
        <v>995</v>
      </c>
      <c r="Q689" s="46" t="s">
        <v>1104</v>
      </c>
      <c r="R689" s="46" t="s">
        <v>1000</v>
      </c>
      <c r="S689" s="40" t="s">
        <v>1001</v>
      </c>
    </row>
    <row r="690" s="4" customFormat="1" ht="48" customHeight="1" spans="1:19">
      <c r="A690" s="46">
        <v>100</v>
      </c>
      <c r="B690" s="46" t="s">
        <v>997</v>
      </c>
      <c r="C690" s="46" t="s">
        <v>28</v>
      </c>
      <c r="D690" s="46" t="s">
        <v>1060</v>
      </c>
      <c r="E690" s="158" t="s">
        <v>76</v>
      </c>
      <c r="F690" s="73" t="s">
        <v>1120</v>
      </c>
      <c r="G690" s="46">
        <v>1.44</v>
      </c>
      <c r="H690" s="46"/>
      <c r="I690" s="46"/>
      <c r="J690" s="46"/>
      <c r="K690" s="46">
        <v>1.44</v>
      </c>
      <c r="L690" s="157" t="s">
        <v>994</v>
      </c>
      <c r="M690" s="46">
        <v>4</v>
      </c>
      <c r="N690" s="46">
        <v>0.0006</v>
      </c>
      <c r="O690" s="46">
        <v>0.0006</v>
      </c>
      <c r="P690" s="156" t="s">
        <v>995</v>
      </c>
      <c r="Q690" s="46" t="s">
        <v>1104</v>
      </c>
      <c r="R690" s="46" t="s">
        <v>1000</v>
      </c>
      <c r="S690" s="40" t="s">
        <v>1001</v>
      </c>
    </row>
    <row r="691" s="4" customFormat="1" ht="48" customHeight="1" spans="1:19">
      <c r="A691" s="46">
        <v>101</v>
      </c>
      <c r="B691" s="46" t="s">
        <v>997</v>
      </c>
      <c r="C691" s="46" t="s">
        <v>28</v>
      </c>
      <c r="D691" s="46" t="s">
        <v>1060</v>
      </c>
      <c r="E691" s="159" t="s">
        <v>66</v>
      </c>
      <c r="F691" s="73" t="s">
        <v>1121</v>
      </c>
      <c r="G691" s="46">
        <v>0.96</v>
      </c>
      <c r="H691" s="46"/>
      <c r="I691" s="46"/>
      <c r="J691" s="46"/>
      <c r="K691" s="46">
        <v>0.96</v>
      </c>
      <c r="L691" s="157" t="s">
        <v>994</v>
      </c>
      <c r="M691" s="46">
        <v>2</v>
      </c>
      <c r="N691" s="46">
        <v>0.0004</v>
      </c>
      <c r="O691" s="46">
        <v>0.0004</v>
      </c>
      <c r="P691" s="156" t="s">
        <v>995</v>
      </c>
      <c r="Q691" s="46" t="s">
        <v>1104</v>
      </c>
      <c r="R691" s="46" t="s">
        <v>1000</v>
      </c>
      <c r="S691" s="40" t="s">
        <v>1001</v>
      </c>
    </row>
    <row r="692" s="4" customFormat="1" ht="48" customHeight="1" spans="1:19">
      <c r="A692" s="46">
        <v>102</v>
      </c>
      <c r="B692" s="46" t="s">
        <v>997</v>
      </c>
      <c r="C692" s="46" t="s">
        <v>28</v>
      </c>
      <c r="D692" s="46" t="s">
        <v>1060</v>
      </c>
      <c r="E692" s="46" t="s">
        <v>78</v>
      </c>
      <c r="F692" s="73" t="s">
        <v>1122</v>
      </c>
      <c r="G692" s="46">
        <v>1.14</v>
      </c>
      <c r="H692" s="46"/>
      <c r="I692" s="46"/>
      <c r="J692" s="46"/>
      <c r="K692" s="46">
        <v>1.14</v>
      </c>
      <c r="L692" s="157" t="s">
        <v>994</v>
      </c>
      <c r="M692" s="46">
        <v>2</v>
      </c>
      <c r="N692" s="46">
        <v>0.0004</v>
      </c>
      <c r="O692" s="46">
        <v>0.0004</v>
      </c>
      <c r="P692" s="156" t="s">
        <v>995</v>
      </c>
      <c r="Q692" s="46" t="s">
        <v>1104</v>
      </c>
      <c r="R692" s="46" t="s">
        <v>1000</v>
      </c>
      <c r="S692" s="40" t="s">
        <v>1001</v>
      </c>
    </row>
    <row r="693" s="4" customFormat="1" ht="48" customHeight="1" spans="1:19">
      <c r="A693" s="46">
        <v>103</v>
      </c>
      <c r="B693" s="46" t="s">
        <v>997</v>
      </c>
      <c r="C693" s="46" t="s">
        <v>28</v>
      </c>
      <c r="D693" s="46" t="s">
        <v>1060</v>
      </c>
      <c r="E693" s="73" t="s">
        <v>68</v>
      </c>
      <c r="F693" s="73" t="s">
        <v>1123</v>
      </c>
      <c r="G693" s="46">
        <v>2.31</v>
      </c>
      <c r="H693" s="46"/>
      <c r="I693" s="46"/>
      <c r="J693" s="46"/>
      <c r="K693" s="46">
        <v>2.31</v>
      </c>
      <c r="L693" s="157" t="s">
        <v>994</v>
      </c>
      <c r="M693" s="46">
        <v>4</v>
      </c>
      <c r="N693" s="46">
        <v>0.0007</v>
      </c>
      <c r="O693" s="46">
        <v>0.0007</v>
      </c>
      <c r="P693" s="156" t="s">
        <v>995</v>
      </c>
      <c r="Q693" s="46" t="s">
        <v>1104</v>
      </c>
      <c r="R693" s="46" t="s">
        <v>1000</v>
      </c>
      <c r="S693" s="40" t="s">
        <v>1001</v>
      </c>
    </row>
    <row r="694" s="4" customFormat="1" ht="48" customHeight="1" spans="1:19">
      <c r="A694" s="46">
        <v>104</v>
      </c>
      <c r="B694" s="46" t="s">
        <v>997</v>
      </c>
      <c r="C694" s="46" t="s">
        <v>28</v>
      </c>
      <c r="D694" s="46" t="s">
        <v>1060</v>
      </c>
      <c r="E694" s="73" t="s">
        <v>72</v>
      </c>
      <c r="F694" s="73" t="s">
        <v>1124</v>
      </c>
      <c r="G694" s="46">
        <v>3.63</v>
      </c>
      <c r="H694" s="46"/>
      <c r="I694" s="46"/>
      <c r="J694" s="46"/>
      <c r="K694" s="46">
        <v>3.63</v>
      </c>
      <c r="L694" s="157" t="s">
        <v>994</v>
      </c>
      <c r="M694" s="46">
        <v>9</v>
      </c>
      <c r="N694" s="46">
        <v>0.0011</v>
      </c>
      <c r="O694" s="46">
        <v>0.0011</v>
      </c>
      <c r="P694" s="156" t="s">
        <v>995</v>
      </c>
      <c r="Q694" s="46" t="s">
        <v>1104</v>
      </c>
      <c r="R694" s="46" t="s">
        <v>1000</v>
      </c>
      <c r="S694" s="40" t="s">
        <v>1001</v>
      </c>
    </row>
    <row r="695" s="4" customFormat="1" ht="48" customHeight="1" spans="1:19">
      <c r="A695" s="46">
        <v>105</v>
      </c>
      <c r="B695" s="46" t="s">
        <v>997</v>
      </c>
      <c r="C695" s="46" t="s">
        <v>28</v>
      </c>
      <c r="D695" s="46" t="s">
        <v>1060</v>
      </c>
      <c r="E695" s="158" t="s">
        <v>56</v>
      </c>
      <c r="F695" s="160" t="s">
        <v>1125</v>
      </c>
      <c r="G695" s="46">
        <v>3.96</v>
      </c>
      <c r="H695" s="46"/>
      <c r="I695" s="46"/>
      <c r="J695" s="46"/>
      <c r="K695" s="46">
        <v>3.96</v>
      </c>
      <c r="L695" s="157" t="s">
        <v>994</v>
      </c>
      <c r="M695" s="46">
        <v>7</v>
      </c>
      <c r="N695" s="46">
        <v>0.0012</v>
      </c>
      <c r="O695" s="46">
        <v>0.0012</v>
      </c>
      <c r="P695" s="156" t="s">
        <v>995</v>
      </c>
      <c r="Q695" s="46" t="s">
        <v>1126</v>
      </c>
      <c r="R695" s="46" t="s">
        <v>1000</v>
      </c>
      <c r="S695" s="40" t="s">
        <v>1001</v>
      </c>
    </row>
    <row r="696" s="4" customFormat="1" ht="48" customHeight="1" spans="1:19">
      <c r="A696" s="46">
        <v>106</v>
      </c>
      <c r="B696" s="46" t="s">
        <v>997</v>
      </c>
      <c r="C696" s="46" t="s">
        <v>28</v>
      </c>
      <c r="D696" s="46" t="s">
        <v>1060</v>
      </c>
      <c r="E696" s="159" t="s">
        <v>54</v>
      </c>
      <c r="F696" s="161" t="s">
        <v>1127</v>
      </c>
      <c r="G696" s="46">
        <v>2.1</v>
      </c>
      <c r="H696" s="46"/>
      <c r="I696" s="46"/>
      <c r="J696" s="46"/>
      <c r="K696" s="46">
        <v>2.1</v>
      </c>
      <c r="L696" s="157" t="s">
        <v>994</v>
      </c>
      <c r="M696" s="46">
        <v>7</v>
      </c>
      <c r="N696" s="46">
        <v>0.0007</v>
      </c>
      <c r="O696" s="46">
        <v>0.0007</v>
      </c>
      <c r="P696" s="156" t="s">
        <v>995</v>
      </c>
      <c r="Q696" s="46" t="s">
        <v>1126</v>
      </c>
      <c r="R696" s="46" t="s">
        <v>1000</v>
      </c>
      <c r="S696" s="40" t="s">
        <v>1001</v>
      </c>
    </row>
    <row r="697" s="4" customFormat="1" ht="48" customHeight="1" spans="1:19">
      <c r="A697" s="46">
        <v>107</v>
      </c>
      <c r="B697" s="46" t="s">
        <v>997</v>
      </c>
      <c r="C697" s="46" t="s">
        <v>28</v>
      </c>
      <c r="D697" s="46" t="s">
        <v>1060</v>
      </c>
      <c r="E697" s="46" t="s">
        <v>62</v>
      </c>
      <c r="F697" s="73" t="s">
        <v>1128</v>
      </c>
      <c r="G697" s="46">
        <v>3.96</v>
      </c>
      <c r="H697" s="46"/>
      <c r="I697" s="46"/>
      <c r="J697" s="46"/>
      <c r="K697" s="46">
        <v>3.96</v>
      </c>
      <c r="L697" s="157" t="s">
        <v>994</v>
      </c>
      <c r="M697" s="46">
        <v>6</v>
      </c>
      <c r="N697" s="46">
        <v>0.0012</v>
      </c>
      <c r="O697" s="46">
        <v>0.0012</v>
      </c>
      <c r="P697" s="156" t="s">
        <v>995</v>
      </c>
      <c r="Q697" s="46" t="s">
        <v>1126</v>
      </c>
      <c r="R697" s="46" t="s">
        <v>1000</v>
      </c>
      <c r="S697" s="40" t="s">
        <v>1001</v>
      </c>
    </row>
    <row r="698" s="4" customFormat="1" ht="48" customHeight="1" spans="1:19">
      <c r="A698" s="46">
        <v>108</v>
      </c>
      <c r="B698" s="46" t="s">
        <v>997</v>
      </c>
      <c r="C698" s="46" t="s">
        <v>28</v>
      </c>
      <c r="D698" s="46" t="s">
        <v>1060</v>
      </c>
      <c r="E698" s="73" t="s">
        <v>52</v>
      </c>
      <c r="F698" s="73" t="s">
        <v>1129</v>
      </c>
      <c r="G698" s="46">
        <v>3.3</v>
      </c>
      <c r="H698" s="46"/>
      <c r="I698" s="46"/>
      <c r="J698" s="46"/>
      <c r="K698" s="46">
        <v>3.3</v>
      </c>
      <c r="L698" s="157" t="s">
        <v>994</v>
      </c>
      <c r="M698" s="46">
        <v>7</v>
      </c>
      <c r="N698" s="46">
        <v>0.001</v>
      </c>
      <c r="O698" s="46">
        <v>0.001</v>
      </c>
      <c r="P698" s="156" t="s">
        <v>995</v>
      </c>
      <c r="Q698" s="46" t="s">
        <v>1126</v>
      </c>
      <c r="R698" s="46" t="s">
        <v>1000</v>
      </c>
      <c r="S698" s="40" t="s">
        <v>1001</v>
      </c>
    </row>
    <row r="699" s="4" customFormat="1" ht="48" customHeight="1" spans="1:19">
      <c r="A699" s="46">
        <v>109</v>
      </c>
      <c r="B699" s="46" t="s">
        <v>997</v>
      </c>
      <c r="C699" s="46" t="s">
        <v>28</v>
      </c>
      <c r="D699" s="46" t="s">
        <v>1060</v>
      </c>
      <c r="E699" s="161" t="s">
        <v>43</v>
      </c>
      <c r="F699" s="161" t="s">
        <v>1130</v>
      </c>
      <c r="G699" s="46">
        <v>4.95</v>
      </c>
      <c r="H699" s="46"/>
      <c r="I699" s="46"/>
      <c r="J699" s="46"/>
      <c r="K699" s="46">
        <v>4.95</v>
      </c>
      <c r="L699" s="157" t="s">
        <v>994</v>
      </c>
      <c r="M699" s="46">
        <v>11</v>
      </c>
      <c r="N699" s="46">
        <v>0.0015</v>
      </c>
      <c r="O699" s="46">
        <v>0.0015</v>
      </c>
      <c r="P699" s="156" t="s">
        <v>995</v>
      </c>
      <c r="Q699" s="46" t="s">
        <v>1126</v>
      </c>
      <c r="R699" s="46" t="s">
        <v>1000</v>
      </c>
      <c r="S699" s="40" t="s">
        <v>1001</v>
      </c>
    </row>
    <row r="700" s="4" customFormat="1" ht="48" customHeight="1" spans="1:19">
      <c r="A700" s="46">
        <v>110</v>
      </c>
      <c r="B700" s="46" t="s">
        <v>997</v>
      </c>
      <c r="C700" s="46" t="s">
        <v>28</v>
      </c>
      <c r="D700" s="46" t="s">
        <v>1060</v>
      </c>
      <c r="E700" s="46" t="s">
        <v>60</v>
      </c>
      <c r="F700" s="73" t="s">
        <v>1131</v>
      </c>
      <c r="G700" s="46">
        <v>1.98</v>
      </c>
      <c r="H700" s="46"/>
      <c r="I700" s="46"/>
      <c r="J700" s="46"/>
      <c r="K700" s="46">
        <v>1.98</v>
      </c>
      <c r="L700" s="157" t="s">
        <v>994</v>
      </c>
      <c r="M700" s="46">
        <v>6</v>
      </c>
      <c r="N700" s="46">
        <v>0.0006</v>
      </c>
      <c r="O700" s="46">
        <v>0.0006</v>
      </c>
      <c r="P700" s="156" t="s">
        <v>995</v>
      </c>
      <c r="Q700" s="46" t="s">
        <v>1126</v>
      </c>
      <c r="R700" s="46" t="s">
        <v>1000</v>
      </c>
      <c r="S700" s="40" t="s">
        <v>1001</v>
      </c>
    </row>
    <row r="701" s="4" customFormat="1" ht="48" customHeight="1" spans="1:19">
      <c r="A701" s="46">
        <v>111</v>
      </c>
      <c r="B701" s="46" t="s">
        <v>997</v>
      </c>
      <c r="C701" s="46" t="s">
        <v>28</v>
      </c>
      <c r="D701" s="46" t="s">
        <v>1060</v>
      </c>
      <c r="E701" s="46" t="s">
        <v>45</v>
      </c>
      <c r="F701" s="73" t="s">
        <v>1132</v>
      </c>
      <c r="G701" s="46">
        <v>2.31</v>
      </c>
      <c r="H701" s="46"/>
      <c r="I701" s="46"/>
      <c r="J701" s="46"/>
      <c r="K701" s="46">
        <v>2.31</v>
      </c>
      <c r="L701" s="157" t="s">
        <v>994</v>
      </c>
      <c r="M701" s="46">
        <v>3</v>
      </c>
      <c r="N701" s="46">
        <v>0.0007</v>
      </c>
      <c r="O701" s="46">
        <v>0.0007</v>
      </c>
      <c r="P701" s="156" t="s">
        <v>995</v>
      </c>
      <c r="Q701" s="46" t="s">
        <v>1126</v>
      </c>
      <c r="R701" s="46" t="s">
        <v>1000</v>
      </c>
      <c r="S701" s="40" t="s">
        <v>1001</v>
      </c>
    </row>
    <row r="702" s="4" customFormat="1" ht="48" customHeight="1" spans="1:19">
      <c r="A702" s="46">
        <v>112</v>
      </c>
      <c r="B702" s="46" t="s">
        <v>997</v>
      </c>
      <c r="C702" s="46" t="s">
        <v>28</v>
      </c>
      <c r="D702" s="46" t="s">
        <v>1060</v>
      </c>
      <c r="E702" s="46" t="s">
        <v>36</v>
      </c>
      <c r="F702" s="73" t="s">
        <v>1133</v>
      </c>
      <c r="G702" s="46">
        <v>5.61</v>
      </c>
      <c r="H702" s="46"/>
      <c r="I702" s="46"/>
      <c r="J702" s="46"/>
      <c r="K702" s="46">
        <v>5.61</v>
      </c>
      <c r="L702" s="157" t="s">
        <v>994</v>
      </c>
      <c r="M702" s="46">
        <v>11</v>
      </c>
      <c r="N702" s="46">
        <v>0.0017</v>
      </c>
      <c r="O702" s="46">
        <v>0.0017</v>
      </c>
      <c r="P702" s="156" t="s">
        <v>995</v>
      </c>
      <c r="Q702" s="46" t="s">
        <v>1126</v>
      </c>
      <c r="R702" s="46" t="s">
        <v>1000</v>
      </c>
      <c r="S702" s="40" t="s">
        <v>1001</v>
      </c>
    </row>
    <row r="703" s="4" customFormat="1" ht="48" customHeight="1" spans="1:19">
      <c r="A703" s="46">
        <v>113</v>
      </c>
      <c r="B703" s="46" t="s">
        <v>997</v>
      </c>
      <c r="C703" s="46" t="s">
        <v>28</v>
      </c>
      <c r="D703" s="46" t="s">
        <v>1060</v>
      </c>
      <c r="E703" s="46" t="s">
        <v>66</v>
      </c>
      <c r="F703" s="73" t="s">
        <v>1134</v>
      </c>
      <c r="G703" s="46">
        <v>1.65</v>
      </c>
      <c r="H703" s="46"/>
      <c r="I703" s="46"/>
      <c r="J703" s="46"/>
      <c r="K703" s="46">
        <v>1.65</v>
      </c>
      <c r="L703" s="157" t="s">
        <v>994</v>
      </c>
      <c r="M703" s="46">
        <v>3</v>
      </c>
      <c r="N703" s="46">
        <v>0.0005</v>
      </c>
      <c r="O703" s="46">
        <v>0.0005</v>
      </c>
      <c r="P703" s="156" t="s">
        <v>995</v>
      </c>
      <c r="Q703" s="46" t="s">
        <v>1126</v>
      </c>
      <c r="R703" s="46" t="s">
        <v>1000</v>
      </c>
      <c r="S703" s="40" t="s">
        <v>1001</v>
      </c>
    </row>
    <row r="704" s="4" customFormat="1" ht="48" customHeight="1" spans="1:19">
      <c r="A704" s="46">
        <v>114</v>
      </c>
      <c r="B704" s="46" t="s">
        <v>997</v>
      </c>
      <c r="C704" s="46" t="s">
        <v>28</v>
      </c>
      <c r="D704" s="46" t="s">
        <v>1060</v>
      </c>
      <c r="E704" s="46" t="s">
        <v>72</v>
      </c>
      <c r="F704" s="73" t="s">
        <v>1135</v>
      </c>
      <c r="G704" s="46">
        <v>2.31</v>
      </c>
      <c r="H704" s="46"/>
      <c r="I704" s="46"/>
      <c r="J704" s="46"/>
      <c r="K704" s="46">
        <v>2.31</v>
      </c>
      <c r="L704" s="157" t="s">
        <v>994</v>
      </c>
      <c r="M704" s="46">
        <v>5</v>
      </c>
      <c r="N704" s="46">
        <v>0.0007</v>
      </c>
      <c r="O704" s="46">
        <v>0.0007</v>
      </c>
      <c r="P704" s="156" t="s">
        <v>995</v>
      </c>
      <c r="Q704" s="46" t="s">
        <v>1126</v>
      </c>
      <c r="R704" s="46" t="s">
        <v>1000</v>
      </c>
      <c r="S704" s="40" t="s">
        <v>1001</v>
      </c>
    </row>
    <row r="705" s="4" customFormat="1" ht="48" customHeight="1" spans="1:19">
      <c r="A705" s="46">
        <v>115</v>
      </c>
      <c r="B705" s="46" t="s">
        <v>997</v>
      </c>
      <c r="C705" s="46" t="s">
        <v>28</v>
      </c>
      <c r="D705" s="46" t="s">
        <v>1060</v>
      </c>
      <c r="E705" s="46" t="s">
        <v>41</v>
      </c>
      <c r="F705" s="73" t="s">
        <v>1136</v>
      </c>
      <c r="G705" s="46">
        <v>1.65</v>
      </c>
      <c r="H705" s="46"/>
      <c r="I705" s="46"/>
      <c r="J705" s="46"/>
      <c r="K705" s="46">
        <v>1.65</v>
      </c>
      <c r="L705" s="157" t="s">
        <v>994</v>
      </c>
      <c r="M705" s="46">
        <v>5</v>
      </c>
      <c r="N705" s="46">
        <v>0.0005</v>
      </c>
      <c r="O705" s="46">
        <v>0.0005</v>
      </c>
      <c r="P705" s="156" t="s">
        <v>995</v>
      </c>
      <c r="Q705" s="46" t="s">
        <v>1126</v>
      </c>
      <c r="R705" s="46" t="s">
        <v>1000</v>
      </c>
      <c r="S705" s="40" t="s">
        <v>1001</v>
      </c>
    </row>
    <row r="706" s="4" customFormat="1" ht="48" customHeight="1" spans="1:19">
      <c r="A706" s="46">
        <v>116</v>
      </c>
      <c r="B706" s="46" t="s">
        <v>997</v>
      </c>
      <c r="C706" s="46" t="s">
        <v>28</v>
      </c>
      <c r="D706" s="46" t="s">
        <v>1060</v>
      </c>
      <c r="E706" s="46" t="s">
        <v>76</v>
      </c>
      <c r="F706" s="73" t="s">
        <v>1137</v>
      </c>
      <c r="G706" s="46">
        <v>2.64</v>
      </c>
      <c r="H706" s="46"/>
      <c r="I706" s="46"/>
      <c r="J706" s="46"/>
      <c r="K706" s="46">
        <v>2.64</v>
      </c>
      <c r="L706" s="157" t="s">
        <v>994</v>
      </c>
      <c r="M706" s="46">
        <v>5</v>
      </c>
      <c r="N706" s="46">
        <v>0.0008</v>
      </c>
      <c r="O706" s="46">
        <v>0.0008</v>
      </c>
      <c r="P706" s="156" t="s">
        <v>995</v>
      </c>
      <c r="Q706" s="46" t="s">
        <v>1126</v>
      </c>
      <c r="R706" s="46" t="s">
        <v>1000</v>
      </c>
      <c r="S706" s="40" t="s">
        <v>1001</v>
      </c>
    </row>
    <row r="707" s="4" customFormat="1" ht="48" customHeight="1" spans="1:19">
      <c r="A707" s="46">
        <v>117</v>
      </c>
      <c r="B707" s="46" t="s">
        <v>997</v>
      </c>
      <c r="C707" s="46" t="s">
        <v>28</v>
      </c>
      <c r="D707" s="46" t="s">
        <v>1060</v>
      </c>
      <c r="E707" s="46" t="s">
        <v>58</v>
      </c>
      <c r="F707" s="73" t="s">
        <v>1138</v>
      </c>
      <c r="G707" s="46">
        <v>0.33</v>
      </c>
      <c r="H707" s="46"/>
      <c r="I707" s="46"/>
      <c r="J707" s="46"/>
      <c r="K707" s="46">
        <v>0.33</v>
      </c>
      <c r="L707" s="157" t="s">
        <v>994</v>
      </c>
      <c r="M707" s="46">
        <v>1</v>
      </c>
      <c r="N707" s="46">
        <v>0.0001</v>
      </c>
      <c r="O707" s="46">
        <v>0.0001</v>
      </c>
      <c r="P707" s="156" t="s">
        <v>995</v>
      </c>
      <c r="Q707" s="46" t="s">
        <v>1126</v>
      </c>
      <c r="R707" s="46" t="s">
        <v>1000</v>
      </c>
      <c r="S707" s="40" t="s">
        <v>1001</v>
      </c>
    </row>
    <row r="708" s="4" customFormat="1" ht="48" customHeight="1" spans="1:19">
      <c r="A708" s="46">
        <v>118</v>
      </c>
      <c r="B708" s="46" t="s">
        <v>997</v>
      </c>
      <c r="C708" s="46" t="s">
        <v>28</v>
      </c>
      <c r="D708" s="46" t="s">
        <v>1060</v>
      </c>
      <c r="E708" s="46" t="s">
        <v>68</v>
      </c>
      <c r="F708" s="73" t="s">
        <v>1139</v>
      </c>
      <c r="G708" s="46">
        <v>1.98</v>
      </c>
      <c r="H708" s="46"/>
      <c r="I708" s="46"/>
      <c r="J708" s="46"/>
      <c r="K708" s="46">
        <v>1.98</v>
      </c>
      <c r="L708" s="157" t="s">
        <v>994</v>
      </c>
      <c r="M708" s="46">
        <v>3</v>
      </c>
      <c r="N708" s="46">
        <v>0.0006</v>
      </c>
      <c r="O708" s="46">
        <v>0.0006</v>
      </c>
      <c r="P708" s="156" t="s">
        <v>995</v>
      </c>
      <c r="Q708" s="46" t="s">
        <v>1126</v>
      </c>
      <c r="R708" s="46" t="s">
        <v>1000</v>
      </c>
      <c r="S708" s="40" t="s">
        <v>1001</v>
      </c>
    </row>
    <row r="709" s="4" customFormat="1" ht="48" customHeight="1" spans="1:19">
      <c r="A709" s="46">
        <v>119</v>
      </c>
      <c r="B709" s="46" t="s">
        <v>997</v>
      </c>
      <c r="C709" s="46" t="s">
        <v>28</v>
      </c>
      <c r="D709" s="46" t="s">
        <v>1060</v>
      </c>
      <c r="E709" s="46" t="s">
        <v>50</v>
      </c>
      <c r="F709" s="73" t="s">
        <v>1140</v>
      </c>
      <c r="G709" s="46">
        <v>1.98</v>
      </c>
      <c r="H709" s="46"/>
      <c r="I709" s="46"/>
      <c r="J709" s="46"/>
      <c r="K709" s="46">
        <v>1.98</v>
      </c>
      <c r="L709" s="157" t="s">
        <v>994</v>
      </c>
      <c r="M709" s="46">
        <v>4</v>
      </c>
      <c r="N709" s="46">
        <v>0.0006</v>
      </c>
      <c r="O709" s="46">
        <v>0.0006</v>
      </c>
      <c r="P709" s="156" t="s">
        <v>995</v>
      </c>
      <c r="Q709" s="46" t="s">
        <v>1126</v>
      </c>
      <c r="R709" s="46" t="s">
        <v>1000</v>
      </c>
      <c r="S709" s="40" t="s">
        <v>1001</v>
      </c>
    </row>
    <row r="710" s="4" customFormat="1" ht="48" customHeight="1" spans="1:19">
      <c r="A710" s="46">
        <v>120</v>
      </c>
      <c r="B710" s="46" t="s">
        <v>997</v>
      </c>
      <c r="C710" s="46" t="s">
        <v>28</v>
      </c>
      <c r="D710" s="46" t="s">
        <v>1060</v>
      </c>
      <c r="E710" s="46" t="s">
        <v>64</v>
      </c>
      <c r="F710" s="73" t="s">
        <v>1141</v>
      </c>
      <c r="G710" s="46">
        <v>0.66</v>
      </c>
      <c r="H710" s="46"/>
      <c r="I710" s="46"/>
      <c r="J710" s="46"/>
      <c r="K710" s="46">
        <v>0.66</v>
      </c>
      <c r="L710" s="157" t="s">
        <v>994</v>
      </c>
      <c r="M710" s="46">
        <v>2</v>
      </c>
      <c r="N710" s="46">
        <v>0.0002</v>
      </c>
      <c r="O710" s="46">
        <v>0.0002</v>
      </c>
      <c r="P710" s="156" t="s">
        <v>995</v>
      </c>
      <c r="Q710" s="46" t="s">
        <v>1126</v>
      </c>
      <c r="R710" s="46" t="s">
        <v>1000</v>
      </c>
      <c r="S710" s="40" t="s">
        <v>1001</v>
      </c>
    </row>
    <row r="711" s="4" customFormat="1" ht="48" customHeight="1" spans="1:19">
      <c r="A711" s="46">
        <v>121</v>
      </c>
      <c r="B711" s="46" t="s">
        <v>997</v>
      </c>
      <c r="C711" s="46" t="s">
        <v>28</v>
      </c>
      <c r="D711" s="46" t="s">
        <v>1060</v>
      </c>
      <c r="E711" s="159" t="s">
        <v>78</v>
      </c>
      <c r="F711" s="73" t="s">
        <v>1142</v>
      </c>
      <c r="G711" s="46">
        <v>1.32</v>
      </c>
      <c r="H711" s="46"/>
      <c r="I711" s="46"/>
      <c r="J711" s="46"/>
      <c r="K711" s="46">
        <v>1.32</v>
      </c>
      <c r="L711" s="157" t="s">
        <v>994</v>
      </c>
      <c r="M711" s="46">
        <v>4</v>
      </c>
      <c r="N711" s="46">
        <v>0.0004</v>
      </c>
      <c r="O711" s="46">
        <v>0.0004</v>
      </c>
      <c r="P711" s="156" t="s">
        <v>995</v>
      </c>
      <c r="Q711" s="46" t="s">
        <v>1126</v>
      </c>
      <c r="R711" s="46" t="s">
        <v>1000</v>
      </c>
      <c r="S711" s="40" t="s">
        <v>1001</v>
      </c>
    </row>
    <row r="712" s="4" customFormat="1" ht="48" customHeight="1" spans="1:19">
      <c r="A712" s="46">
        <v>122</v>
      </c>
      <c r="B712" s="46" t="s">
        <v>997</v>
      </c>
      <c r="C712" s="46" t="s">
        <v>28</v>
      </c>
      <c r="D712" s="46" t="s">
        <v>1060</v>
      </c>
      <c r="E712" s="159" t="s">
        <v>74</v>
      </c>
      <c r="F712" s="73" t="s">
        <v>1143</v>
      </c>
      <c r="G712" s="46">
        <v>0.66</v>
      </c>
      <c r="H712" s="46"/>
      <c r="I712" s="46"/>
      <c r="J712" s="46"/>
      <c r="K712" s="46">
        <v>0.66</v>
      </c>
      <c r="L712" s="157" t="s">
        <v>994</v>
      </c>
      <c r="M712" s="46">
        <v>1</v>
      </c>
      <c r="N712" s="46">
        <v>0.0002</v>
      </c>
      <c r="O712" s="46">
        <v>0.0002</v>
      </c>
      <c r="P712" s="156" t="s">
        <v>995</v>
      </c>
      <c r="Q712" s="46" t="s">
        <v>1126</v>
      </c>
      <c r="R712" s="46" t="s">
        <v>1000</v>
      </c>
      <c r="S712" s="40" t="s">
        <v>1001</v>
      </c>
    </row>
    <row r="713" s="4" customFormat="1" ht="48" customHeight="1" spans="1:19">
      <c r="A713" s="46">
        <v>123</v>
      </c>
      <c r="B713" s="46" t="s">
        <v>997</v>
      </c>
      <c r="C713" s="46" t="s">
        <v>28</v>
      </c>
      <c r="D713" s="46" t="s">
        <v>1060</v>
      </c>
      <c r="E713" s="159" t="s">
        <v>70</v>
      </c>
      <c r="F713" s="73" t="s">
        <v>1144</v>
      </c>
      <c r="G713" s="46">
        <v>0.33</v>
      </c>
      <c r="H713" s="46"/>
      <c r="I713" s="46"/>
      <c r="J713" s="46"/>
      <c r="K713" s="46">
        <v>0.33</v>
      </c>
      <c r="L713" s="157" t="s">
        <v>994</v>
      </c>
      <c r="M713" s="46">
        <v>1</v>
      </c>
      <c r="N713" s="46">
        <v>0.0001</v>
      </c>
      <c r="O713" s="46">
        <v>0.0001</v>
      </c>
      <c r="P713" s="156" t="s">
        <v>995</v>
      </c>
      <c r="Q713" s="46" t="s">
        <v>1126</v>
      </c>
      <c r="R713" s="46" t="s">
        <v>1000</v>
      </c>
      <c r="S713" s="40" t="s">
        <v>1001</v>
      </c>
    </row>
    <row r="714" s="4" customFormat="1" ht="48" customHeight="1" spans="1:19">
      <c r="A714" s="46">
        <v>124</v>
      </c>
      <c r="B714" s="46" t="s">
        <v>997</v>
      </c>
      <c r="C714" s="46" t="s">
        <v>28</v>
      </c>
      <c r="D714" s="46" t="s">
        <v>1060</v>
      </c>
      <c r="E714" s="46" t="s">
        <v>47</v>
      </c>
      <c r="F714" s="73" t="s">
        <v>1145</v>
      </c>
      <c r="G714" s="46">
        <v>0.33</v>
      </c>
      <c r="H714" s="46"/>
      <c r="I714" s="46"/>
      <c r="J714" s="46"/>
      <c r="K714" s="46">
        <v>0.33</v>
      </c>
      <c r="L714" s="157" t="s">
        <v>994</v>
      </c>
      <c r="M714" s="46">
        <v>1</v>
      </c>
      <c r="N714" s="46">
        <v>0.0001</v>
      </c>
      <c r="O714" s="46">
        <v>0.0001</v>
      </c>
      <c r="P714" s="156" t="s">
        <v>995</v>
      </c>
      <c r="Q714" s="46" t="s">
        <v>1126</v>
      </c>
      <c r="R714" s="46" t="s">
        <v>1000</v>
      </c>
      <c r="S714" s="40" t="s">
        <v>1001</v>
      </c>
    </row>
    <row r="715" s="4" customFormat="1" ht="48" customHeight="1" spans="1:19">
      <c r="A715" s="46">
        <v>125</v>
      </c>
      <c r="B715" s="46" t="s">
        <v>997</v>
      </c>
      <c r="C715" s="46" t="s">
        <v>28</v>
      </c>
      <c r="D715" s="46" t="s">
        <v>1060</v>
      </c>
      <c r="E715" s="46" t="s">
        <v>54</v>
      </c>
      <c r="F715" s="73" t="s">
        <v>1146</v>
      </c>
      <c r="G715" s="43">
        <v>0.284855</v>
      </c>
      <c r="H715" s="43">
        <v>0.284855</v>
      </c>
      <c r="I715" s="46"/>
      <c r="J715" s="46"/>
      <c r="K715" s="46"/>
      <c r="L715" s="157" t="s">
        <v>994</v>
      </c>
      <c r="M715" s="46">
        <v>1</v>
      </c>
      <c r="N715" s="46">
        <v>0.0001</v>
      </c>
      <c r="O715" s="46">
        <v>0.0001</v>
      </c>
      <c r="P715" s="156" t="s">
        <v>995</v>
      </c>
      <c r="Q715" s="46" t="s">
        <v>1147</v>
      </c>
      <c r="R715" s="46" t="s">
        <v>1000</v>
      </c>
      <c r="S715" s="46" t="s">
        <v>1148</v>
      </c>
    </row>
    <row r="716" s="4" customFormat="1" ht="48" customHeight="1" spans="1:19">
      <c r="A716" s="46">
        <v>126</v>
      </c>
      <c r="B716" s="46" t="s">
        <v>997</v>
      </c>
      <c r="C716" s="46" t="s">
        <v>28</v>
      </c>
      <c r="D716" s="46" t="s">
        <v>1060</v>
      </c>
      <c r="E716" s="46" t="s">
        <v>56</v>
      </c>
      <c r="F716" s="73" t="s">
        <v>1149</v>
      </c>
      <c r="G716" s="43">
        <v>0.56971</v>
      </c>
      <c r="H716" s="43">
        <v>0.56971</v>
      </c>
      <c r="I716" s="46"/>
      <c r="J716" s="46"/>
      <c r="K716" s="46"/>
      <c r="L716" s="157" t="s">
        <v>994</v>
      </c>
      <c r="M716" s="46">
        <v>1</v>
      </c>
      <c r="N716" s="46">
        <v>0.0002</v>
      </c>
      <c r="O716" s="46">
        <v>0.0002</v>
      </c>
      <c r="P716" s="156" t="s">
        <v>995</v>
      </c>
      <c r="Q716" s="46" t="s">
        <v>1147</v>
      </c>
      <c r="R716" s="46" t="s">
        <v>1000</v>
      </c>
      <c r="S716" s="46" t="s">
        <v>1148</v>
      </c>
    </row>
    <row r="717" s="4" customFormat="1" ht="48" customHeight="1" spans="1:19">
      <c r="A717" s="46">
        <v>127</v>
      </c>
      <c r="B717" s="46" t="s">
        <v>997</v>
      </c>
      <c r="C717" s="46" t="s">
        <v>28</v>
      </c>
      <c r="D717" s="46" t="s">
        <v>1060</v>
      </c>
      <c r="E717" s="46" t="s">
        <v>52</v>
      </c>
      <c r="F717" s="73" t="s">
        <v>1150</v>
      </c>
      <c r="G717" s="43">
        <v>1.13942</v>
      </c>
      <c r="H717" s="43">
        <v>1.13942</v>
      </c>
      <c r="I717" s="46"/>
      <c r="J717" s="46"/>
      <c r="K717" s="46"/>
      <c r="L717" s="157" t="s">
        <v>994</v>
      </c>
      <c r="M717" s="46">
        <v>2</v>
      </c>
      <c r="N717" s="46">
        <v>0.0004</v>
      </c>
      <c r="O717" s="46">
        <v>0.0004</v>
      </c>
      <c r="P717" s="156" t="s">
        <v>995</v>
      </c>
      <c r="Q717" s="46" t="s">
        <v>1147</v>
      </c>
      <c r="R717" s="46" t="s">
        <v>1000</v>
      </c>
      <c r="S717" s="46" t="s">
        <v>1148</v>
      </c>
    </row>
    <row r="718" s="4" customFormat="1" ht="48" customHeight="1" spans="1:19">
      <c r="A718" s="46">
        <v>128</v>
      </c>
      <c r="B718" s="46" t="s">
        <v>997</v>
      </c>
      <c r="C718" s="46" t="s">
        <v>28</v>
      </c>
      <c r="D718" s="46" t="s">
        <v>1060</v>
      </c>
      <c r="E718" s="46" t="s">
        <v>43</v>
      </c>
      <c r="F718" s="73" t="s">
        <v>1151</v>
      </c>
      <c r="G718" s="43">
        <v>0.284855</v>
      </c>
      <c r="H718" s="43">
        <v>0.284855</v>
      </c>
      <c r="I718" s="46"/>
      <c r="J718" s="46"/>
      <c r="K718" s="46"/>
      <c r="L718" s="157" t="s">
        <v>994</v>
      </c>
      <c r="M718" s="46">
        <v>1</v>
      </c>
      <c r="N718" s="46">
        <v>0.0001</v>
      </c>
      <c r="O718" s="46">
        <v>0.0001</v>
      </c>
      <c r="P718" s="156" t="s">
        <v>995</v>
      </c>
      <c r="Q718" s="46" t="s">
        <v>1147</v>
      </c>
      <c r="R718" s="46" t="s">
        <v>1000</v>
      </c>
      <c r="S718" s="46" t="s">
        <v>1148</v>
      </c>
    </row>
    <row r="719" s="4" customFormat="1" ht="48" customHeight="1" spans="1:19">
      <c r="A719" s="46">
        <v>129</v>
      </c>
      <c r="B719" s="46" t="s">
        <v>997</v>
      </c>
      <c r="C719" s="46" t="s">
        <v>28</v>
      </c>
      <c r="D719" s="46" t="s">
        <v>1060</v>
      </c>
      <c r="E719" s="46" t="s">
        <v>60</v>
      </c>
      <c r="F719" s="73" t="s">
        <v>1152</v>
      </c>
      <c r="G719" s="43">
        <v>0.56971</v>
      </c>
      <c r="H719" s="43">
        <v>0.56971</v>
      </c>
      <c r="I719" s="46"/>
      <c r="J719" s="46"/>
      <c r="K719" s="46"/>
      <c r="L719" s="157" t="s">
        <v>994</v>
      </c>
      <c r="M719" s="46">
        <v>2</v>
      </c>
      <c r="N719" s="46">
        <v>0.0002</v>
      </c>
      <c r="O719" s="46">
        <v>0.0002</v>
      </c>
      <c r="P719" s="156" t="s">
        <v>995</v>
      </c>
      <c r="Q719" s="46" t="s">
        <v>1147</v>
      </c>
      <c r="R719" s="46" t="s">
        <v>1000</v>
      </c>
      <c r="S719" s="46" t="s">
        <v>1148</v>
      </c>
    </row>
    <row r="720" s="4" customFormat="1" ht="48" customHeight="1" spans="1:19">
      <c r="A720" s="46">
        <v>130</v>
      </c>
      <c r="B720" s="46" t="s">
        <v>997</v>
      </c>
      <c r="C720" s="46" t="s">
        <v>28</v>
      </c>
      <c r="D720" s="46" t="s">
        <v>1060</v>
      </c>
      <c r="E720" s="46" t="s">
        <v>45</v>
      </c>
      <c r="F720" s="73" t="s">
        <v>1153</v>
      </c>
      <c r="G720" s="43">
        <v>0.284855</v>
      </c>
      <c r="H720" s="43">
        <v>0.284855</v>
      </c>
      <c r="I720" s="46"/>
      <c r="J720" s="46"/>
      <c r="K720" s="46"/>
      <c r="L720" s="157" t="s">
        <v>994</v>
      </c>
      <c r="M720" s="46">
        <v>1</v>
      </c>
      <c r="N720" s="46">
        <v>0.0001</v>
      </c>
      <c r="O720" s="46">
        <v>0.0001</v>
      </c>
      <c r="P720" s="156" t="s">
        <v>995</v>
      </c>
      <c r="Q720" s="46" t="s">
        <v>1147</v>
      </c>
      <c r="R720" s="46" t="s">
        <v>1000</v>
      </c>
      <c r="S720" s="46" t="s">
        <v>1148</v>
      </c>
    </row>
    <row r="721" s="4" customFormat="1" ht="48" customHeight="1" spans="1:19">
      <c r="A721" s="46">
        <v>131</v>
      </c>
      <c r="B721" s="46" t="s">
        <v>997</v>
      </c>
      <c r="C721" s="46" t="s">
        <v>28</v>
      </c>
      <c r="D721" s="46" t="s">
        <v>1060</v>
      </c>
      <c r="E721" s="46" t="s">
        <v>70</v>
      </c>
      <c r="F721" s="73" t="s">
        <v>1154</v>
      </c>
      <c r="G721" s="43">
        <v>0.854565</v>
      </c>
      <c r="H721" s="43">
        <v>0.854565</v>
      </c>
      <c r="I721" s="46"/>
      <c r="J721" s="46"/>
      <c r="K721" s="46"/>
      <c r="L721" s="157" t="s">
        <v>994</v>
      </c>
      <c r="M721" s="46">
        <v>3</v>
      </c>
      <c r="N721" s="46">
        <v>0.0003</v>
      </c>
      <c r="O721" s="46">
        <v>0.0003</v>
      </c>
      <c r="P721" s="156" t="s">
        <v>995</v>
      </c>
      <c r="Q721" s="46" t="s">
        <v>1147</v>
      </c>
      <c r="R721" s="46" t="s">
        <v>1000</v>
      </c>
      <c r="S721" s="46" t="s">
        <v>1148</v>
      </c>
    </row>
    <row r="722" s="4" customFormat="1" ht="48" customHeight="1" spans="1:19">
      <c r="A722" s="46">
        <v>132</v>
      </c>
      <c r="B722" s="46" t="s">
        <v>997</v>
      </c>
      <c r="C722" s="46" t="s">
        <v>28</v>
      </c>
      <c r="D722" s="46" t="s">
        <v>1060</v>
      </c>
      <c r="E722" s="46" t="s">
        <v>47</v>
      </c>
      <c r="F722" s="73" t="s">
        <v>1155</v>
      </c>
      <c r="G722" s="43">
        <v>0.284855</v>
      </c>
      <c r="H722" s="43">
        <v>0.284855</v>
      </c>
      <c r="I722" s="46"/>
      <c r="J722" s="46"/>
      <c r="K722" s="46"/>
      <c r="L722" s="157" t="s">
        <v>994</v>
      </c>
      <c r="M722" s="46">
        <v>1</v>
      </c>
      <c r="N722" s="46">
        <v>0.0001</v>
      </c>
      <c r="O722" s="46">
        <v>0.0001</v>
      </c>
      <c r="P722" s="156" t="s">
        <v>995</v>
      </c>
      <c r="Q722" s="46" t="s">
        <v>1147</v>
      </c>
      <c r="R722" s="46" t="s">
        <v>1000</v>
      </c>
      <c r="S722" s="46" t="s">
        <v>1148</v>
      </c>
    </row>
    <row r="723" s="4" customFormat="1" ht="48" customHeight="1" spans="1:19">
      <c r="A723" s="46">
        <v>133</v>
      </c>
      <c r="B723" s="46" t="s">
        <v>997</v>
      </c>
      <c r="C723" s="46" t="s">
        <v>28</v>
      </c>
      <c r="D723" s="46" t="s">
        <v>1060</v>
      </c>
      <c r="E723" s="46" t="s">
        <v>58</v>
      </c>
      <c r="F723" s="73" t="s">
        <v>1156</v>
      </c>
      <c r="G723" s="43">
        <v>0.284855</v>
      </c>
      <c r="H723" s="43">
        <v>0.284855</v>
      </c>
      <c r="I723" s="46"/>
      <c r="J723" s="46"/>
      <c r="K723" s="46"/>
      <c r="L723" s="157" t="s">
        <v>994</v>
      </c>
      <c r="M723" s="46">
        <v>1</v>
      </c>
      <c r="N723" s="46">
        <v>0.0001</v>
      </c>
      <c r="O723" s="46">
        <v>0.0001</v>
      </c>
      <c r="P723" s="156" t="s">
        <v>995</v>
      </c>
      <c r="Q723" s="46" t="s">
        <v>1147</v>
      </c>
      <c r="R723" s="46" t="s">
        <v>1000</v>
      </c>
      <c r="S723" s="46" t="s">
        <v>1148</v>
      </c>
    </row>
    <row r="724" s="4" customFormat="1" ht="48" customHeight="1" spans="1:19">
      <c r="A724" s="46">
        <v>134</v>
      </c>
      <c r="B724" s="46" t="s">
        <v>997</v>
      </c>
      <c r="C724" s="46" t="s">
        <v>28</v>
      </c>
      <c r="D724" s="46" t="s">
        <v>1060</v>
      </c>
      <c r="E724" s="46" t="s">
        <v>66</v>
      </c>
      <c r="F724" s="73" t="s">
        <v>1157</v>
      </c>
      <c r="G724" s="43">
        <v>0.284855</v>
      </c>
      <c r="H724" s="43">
        <v>0.284855</v>
      </c>
      <c r="I724" s="46"/>
      <c r="J724" s="46"/>
      <c r="K724" s="46"/>
      <c r="L724" s="157" t="s">
        <v>994</v>
      </c>
      <c r="M724" s="46">
        <v>1</v>
      </c>
      <c r="N724" s="46">
        <v>0.0001</v>
      </c>
      <c r="O724" s="46">
        <v>0.0001</v>
      </c>
      <c r="P724" s="156" t="s">
        <v>995</v>
      </c>
      <c r="Q724" s="46" t="s">
        <v>1147</v>
      </c>
      <c r="R724" s="46" t="s">
        <v>1000</v>
      </c>
      <c r="S724" s="46" t="s">
        <v>1148</v>
      </c>
    </row>
    <row r="725" s="4" customFormat="1" ht="48" customHeight="1" spans="1:19">
      <c r="A725" s="46">
        <v>135</v>
      </c>
      <c r="B725" s="46" t="s">
        <v>997</v>
      </c>
      <c r="C725" s="46" t="s">
        <v>28</v>
      </c>
      <c r="D725" s="46" t="s">
        <v>1060</v>
      </c>
      <c r="E725" s="46" t="s">
        <v>72</v>
      </c>
      <c r="F725" s="73" t="s">
        <v>1158</v>
      </c>
      <c r="G725" s="43">
        <v>0.56971</v>
      </c>
      <c r="H725" s="43">
        <v>0.56971</v>
      </c>
      <c r="I725" s="46"/>
      <c r="J725" s="46"/>
      <c r="K725" s="46"/>
      <c r="L725" s="157" t="s">
        <v>994</v>
      </c>
      <c r="M725" s="46">
        <v>2</v>
      </c>
      <c r="N725" s="46">
        <v>0.0002</v>
      </c>
      <c r="O725" s="46">
        <v>0.0002</v>
      </c>
      <c r="P725" s="156" t="s">
        <v>995</v>
      </c>
      <c r="Q725" s="46" t="s">
        <v>1147</v>
      </c>
      <c r="R725" s="46" t="s">
        <v>1000</v>
      </c>
      <c r="S725" s="46" t="s">
        <v>1148</v>
      </c>
    </row>
    <row r="726" s="4" customFormat="1" ht="48" customHeight="1" spans="1:19">
      <c r="A726" s="46">
        <v>136</v>
      </c>
      <c r="B726" s="46" t="s">
        <v>997</v>
      </c>
      <c r="C726" s="46" t="s">
        <v>28</v>
      </c>
      <c r="D726" s="46" t="s">
        <v>1060</v>
      </c>
      <c r="E726" s="46" t="s">
        <v>76</v>
      </c>
      <c r="F726" s="73" t="s">
        <v>1159</v>
      </c>
      <c r="G726" s="43">
        <v>0.284855</v>
      </c>
      <c r="H726" s="43">
        <v>0.284855</v>
      </c>
      <c r="I726" s="46"/>
      <c r="J726" s="46"/>
      <c r="K726" s="46"/>
      <c r="L726" s="157" t="s">
        <v>994</v>
      </c>
      <c r="M726" s="46">
        <v>1</v>
      </c>
      <c r="N726" s="46">
        <v>0.0001</v>
      </c>
      <c r="O726" s="46">
        <v>0.0001</v>
      </c>
      <c r="P726" s="156" t="s">
        <v>995</v>
      </c>
      <c r="Q726" s="46" t="s">
        <v>1147</v>
      </c>
      <c r="R726" s="46" t="s">
        <v>1000</v>
      </c>
      <c r="S726" s="46" t="s">
        <v>1148</v>
      </c>
    </row>
    <row r="727" s="4" customFormat="1" ht="48" customHeight="1" spans="1:19">
      <c r="A727" s="46">
        <v>137</v>
      </c>
      <c r="B727" s="46" t="s">
        <v>997</v>
      </c>
      <c r="C727" s="46" t="s">
        <v>28</v>
      </c>
      <c r="D727" s="46" t="s">
        <v>1060</v>
      </c>
      <c r="E727" s="46" t="s">
        <v>74</v>
      </c>
      <c r="F727" s="73" t="s">
        <v>1160</v>
      </c>
      <c r="G727" s="43">
        <v>0.284855</v>
      </c>
      <c r="H727" s="43">
        <v>0.284855</v>
      </c>
      <c r="I727" s="46"/>
      <c r="J727" s="46"/>
      <c r="K727" s="46"/>
      <c r="L727" s="157" t="s">
        <v>994</v>
      </c>
      <c r="M727" s="46">
        <v>1</v>
      </c>
      <c r="N727" s="46">
        <v>0.0001</v>
      </c>
      <c r="O727" s="46">
        <v>0.0001</v>
      </c>
      <c r="P727" s="156" t="s">
        <v>995</v>
      </c>
      <c r="Q727" s="46" t="s">
        <v>1147</v>
      </c>
      <c r="R727" s="46" t="s">
        <v>1000</v>
      </c>
      <c r="S727" s="46" t="s">
        <v>1148</v>
      </c>
    </row>
    <row r="728" s="4" customFormat="1" ht="48" customHeight="1" spans="1:19">
      <c r="A728" s="46">
        <v>138</v>
      </c>
      <c r="B728" s="46" t="s">
        <v>997</v>
      </c>
      <c r="C728" s="156" t="s">
        <v>28</v>
      </c>
      <c r="D728" s="40" t="s">
        <v>773</v>
      </c>
      <c r="E728" s="46" t="s">
        <v>54</v>
      </c>
      <c r="F728" s="157" t="s">
        <v>1161</v>
      </c>
      <c r="G728" s="46">
        <v>0.48</v>
      </c>
      <c r="H728" s="46">
        <v>0.48</v>
      </c>
      <c r="I728" s="46"/>
      <c r="J728" s="46"/>
      <c r="K728" s="46"/>
      <c r="L728" s="157" t="s">
        <v>994</v>
      </c>
      <c r="M728" s="46">
        <v>2</v>
      </c>
      <c r="N728" s="46">
        <v>0.0004</v>
      </c>
      <c r="O728" s="46">
        <v>0.0004</v>
      </c>
      <c r="P728" s="156" t="s">
        <v>995</v>
      </c>
      <c r="Q728" s="156" t="s">
        <v>1162</v>
      </c>
      <c r="R728" s="46" t="s">
        <v>1000</v>
      </c>
      <c r="S728" s="40" t="s">
        <v>40</v>
      </c>
    </row>
    <row r="729" s="4" customFormat="1" ht="48" customHeight="1" spans="1:19">
      <c r="A729" s="46">
        <v>139</v>
      </c>
      <c r="B729" s="46" t="s">
        <v>997</v>
      </c>
      <c r="C729" s="156" t="s">
        <v>28</v>
      </c>
      <c r="D729" s="40" t="s">
        <v>773</v>
      </c>
      <c r="E729" s="46" t="s">
        <v>1105</v>
      </c>
      <c r="F729" s="73" t="s">
        <v>1163</v>
      </c>
      <c r="G729" s="46">
        <v>2.16</v>
      </c>
      <c r="H729" s="46">
        <v>2.16</v>
      </c>
      <c r="I729" s="46"/>
      <c r="J729" s="46"/>
      <c r="K729" s="46"/>
      <c r="L729" s="157" t="s">
        <v>994</v>
      </c>
      <c r="M729" s="46">
        <v>9</v>
      </c>
      <c r="N729" s="46">
        <v>0.0018</v>
      </c>
      <c r="O729" s="46">
        <v>0.0018</v>
      </c>
      <c r="P729" s="156" t="s">
        <v>995</v>
      </c>
      <c r="Q729" s="156" t="s">
        <v>1162</v>
      </c>
      <c r="R729" s="46" t="s">
        <v>1000</v>
      </c>
      <c r="S729" s="40" t="s">
        <v>40</v>
      </c>
    </row>
    <row r="730" s="4" customFormat="1" ht="48" customHeight="1" spans="1:19">
      <c r="A730" s="46">
        <v>140</v>
      </c>
      <c r="B730" s="46" t="s">
        <v>997</v>
      </c>
      <c r="C730" s="156" t="s">
        <v>28</v>
      </c>
      <c r="D730" s="40" t="s">
        <v>773</v>
      </c>
      <c r="E730" s="46" t="s">
        <v>1164</v>
      </c>
      <c r="F730" s="73" t="s">
        <v>1165</v>
      </c>
      <c r="G730" s="46">
        <v>0.24</v>
      </c>
      <c r="H730" s="46">
        <v>0.24</v>
      </c>
      <c r="I730" s="46"/>
      <c r="J730" s="46"/>
      <c r="K730" s="46"/>
      <c r="L730" s="157" t="s">
        <v>994</v>
      </c>
      <c r="M730" s="46">
        <v>1</v>
      </c>
      <c r="N730" s="46">
        <v>0.0002</v>
      </c>
      <c r="O730" s="46">
        <v>0.0002</v>
      </c>
      <c r="P730" s="156" t="s">
        <v>995</v>
      </c>
      <c r="Q730" s="156" t="s">
        <v>1162</v>
      </c>
      <c r="R730" s="46" t="s">
        <v>1000</v>
      </c>
      <c r="S730" s="40" t="s">
        <v>40</v>
      </c>
    </row>
    <row r="731" s="4" customFormat="1" ht="48" customHeight="1" spans="1:19">
      <c r="A731" s="46">
        <v>141</v>
      </c>
      <c r="B731" s="46" t="s">
        <v>997</v>
      </c>
      <c r="C731" s="156" t="s">
        <v>28</v>
      </c>
      <c r="D731" s="156" t="s">
        <v>773</v>
      </c>
      <c r="E731" s="46" t="s">
        <v>52</v>
      </c>
      <c r="F731" s="73" t="s">
        <v>1166</v>
      </c>
      <c r="G731" s="46">
        <v>2.52</v>
      </c>
      <c r="H731" s="46">
        <v>2.52</v>
      </c>
      <c r="I731" s="46"/>
      <c r="J731" s="46"/>
      <c r="K731" s="46"/>
      <c r="L731" s="157" t="s">
        <v>994</v>
      </c>
      <c r="M731" s="46">
        <v>10</v>
      </c>
      <c r="N731" s="46">
        <v>0.0021</v>
      </c>
      <c r="O731" s="46">
        <v>0.0021</v>
      </c>
      <c r="P731" s="156" t="s">
        <v>995</v>
      </c>
      <c r="Q731" s="156" t="s">
        <v>1162</v>
      </c>
      <c r="R731" s="46" t="s">
        <v>1000</v>
      </c>
      <c r="S731" s="40" t="s">
        <v>40</v>
      </c>
    </row>
    <row r="732" s="4" customFormat="1" ht="48" customHeight="1" spans="1:19">
      <c r="A732" s="46">
        <v>142</v>
      </c>
      <c r="B732" s="46" t="s">
        <v>997</v>
      </c>
      <c r="C732" s="156" t="s">
        <v>28</v>
      </c>
      <c r="D732" s="156" t="s">
        <v>773</v>
      </c>
      <c r="E732" s="46" t="s">
        <v>1167</v>
      </c>
      <c r="F732" s="73" t="s">
        <v>1168</v>
      </c>
      <c r="G732" s="46">
        <v>1.8</v>
      </c>
      <c r="H732" s="46">
        <v>1.8</v>
      </c>
      <c r="I732" s="46"/>
      <c r="J732" s="46"/>
      <c r="K732" s="46"/>
      <c r="L732" s="157" t="s">
        <v>994</v>
      </c>
      <c r="M732" s="46">
        <v>7</v>
      </c>
      <c r="N732" s="46">
        <v>0.0015</v>
      </c>
      <c r="O732" s="46">
        <v>0.0015</v>
      </c>
      <c r="P732" s="156" t="s">
        <v>995</v>
      </c>
      <c r="Q732" s="156" t="s">
        <v>1162</v>
      </c>
      <c r="R732" s="46" t="s">
        <v>1000</v>
      </c>
      <c r="S732" s="40" t="s">
        <v>40</v>
      </c>
    </row>
    <row r="733" s="4" customFormat="1" ht="48" customHeight="1" spans="1:19">
      <c r="A733" s="46">
        <v>143</v>
      </c>
      <c r="B733" s="46" t="s">
        <v>997</v>
      </c>
      <c r="C733" s="156" t="s">
        <v>28</v>
      </c>
      <c r="D733" s="40" t="s">
        <v>773</v>
      </c>
      <c r="E733" s="46" t="s">
        <v>1169</v>
      </c>
      <c r="F733" s="73" t="s">
        <v>1170</v>
      </c>
      <c r="G733" s="46">
        <v>3.48</v>
      </c>
      <c r="H733" s="46">
        <v>3.48</v>
      </c>
      <c r="I733" s="46"/>
      <c r="J733" s="46"/>
      <c r="K733" s="46"/>
      <c r="L733" s="157" t="s">
        <v>994</v>
      </c>
      <c r="M733" s="46">
        <v>12</v>
      </c>
      <c r="N733" s="46">
        <v>0.0029</v>
      </c>
      <c r="O733" s="46">
        <v>0.0029</v>
      </c>
      <c r="P733" s="156" t="s">
        <v>995</v>
      </c>
      <c r="Q733" s="156" t="s">
        <v>1162</v>
      </c>
      <c r="R733" s="46" t="s">
        <v>1000</v>
      </c>
      <c r="S733" s="40" t="s">
        <v>40</v>
      </c>
    </row>
    <row r="734" s="4" customFormat="1" ht="48" customHeight="1" spans="1:19">
      <c r="A734" s="46">
        <v>144</v>
      </c>
      <c r="B734" s="46" t="s">
        <v>997</v>
      </c>
      <c r="C734" s="156" t="s">
        <v>28</v>
      </c>
      <c r="D734" s="40" t="s">
        <v>773</v>
      </c>
      <c r="E734" s="46" t="s">
        <v>1171</v>
      </c>
      <c r="F734" s="73" t="s">
        <v>1172</v>
      </c>
      <c r="G734" s="46">
        <v>2.28</v>
      </c>
      <c r="H734" s="46">
        <v>2.28</v>
      </c>
      <c r="I734" s="46"/>
      <c r="J734" s="46"/>
      <c r="K734" s="46"/>
      <c r="L734" s="157" t="s">
        <v>994</v>
      </c>
      <c r="M734" s="46">
        <v>7</v>
      </c>
      <c r="N734" s="46">
        <v>0.0019</v>
      </c>
      <c r="O734" s="46">
        <v>0.0019</v>
      </c>
      <c r="P734" s="156" t="s">
        <v>995</v>
      </c>
      <c r="Q734" s="156" t="s">
        <v>1162</v>
      </c>
      <c r="R734" s="46" t="s">
        <v>1000</v>
      </c>
      <c r="S734" s="40" t="s">
        <v>40</v>
      </c>
    </row>
    <row r="735" s="4" customFormat="1" ht="48" customHeight="1" spans="1:19">
      <c r="A735" s="46">
        <v>145</v>
      </c>
      <c r="B735" s="46" t="s">
        <v>997</v>
      </c>
      <c r="C735" s="156" t="s">
        <v>28</v>
      </c>
      <c r="D735" s="40" t="s">
        <v>773</v>
      </c>
      <c r="E735" s="46" t="s">
        <v>70</v>
      </c>
      <c r="F735" s="73" t="s">
        <v>1173</v>
      </c>
      <c r="G735" s="46">
        <v>2.28</v>
      </c>
      <c r="H735" s="46">
        <v>2.28</v>
      </c>
      <c r="I735" s="46"/>
      <c r="J735" s="46"/>
      <c r="K735" s="46"/>
      <c r="L735" s="157" t="s">
        <v>994</v>
      </c>
      <c r="M735" s="46">
        <v>9</v>
      </c>
      <c r="N735" s="46">
        <v>0.0019</v>
      </c>
      <c r="O735" s="46">
        <v>0.0019</v>
      </c>
      <c r="P735" s="156" t="s">
        <v>995</v>
      </c>
      <c r="Q735" s="156" t="s">
        <v>1162</v>
      </c>
      <c r="R735" s="46" t="s">
        <v>1000</v>
      </c>
      <c r="S735" s="40" t="s">
        <v>40</v>
      </c>
    </row>
    <row r="736" s="4" customFormat="1" ht="48" customHeight="1" spans="1:19">
      <c r="A736" s="46">
        <v>146</v>
      </c>
      <c r="B736" s="46" t="s">
        <v>997</v>
      </c>
      <c r="C736" s="156" t="s">
        <v>28</v>
      </c>
      <c r="D736" s="40" t="s">
        <v>773</v>
      </c>
      <c r="E736" s="46" t="s">
        <v>1033</v>
      </c>
      <c r="F736" s="73" t="s">
        <v>1174</v>
      </c>
      <c r="G736" s="46">
        <v>0.84</v>
      </c>
      <c r="H736" s="46">
        <v>0.84</v>
      </c>
      <c r="I736" s="46"/>
      <c r="J736" s="46"/>
      <c r="K736" s="46"/>
      <c r="L736" s="157" t="s">
        <v>994</v>
      </c>
      <c r="M736" s="46">
        <v>4</v>
      </c>
      <c r="N736" s="46">
        <v>0.0007</v>
      </c>
      <c r="O736" s="46">
        <v>0.0007</v>
      </c>
      <c r="P736" s="156" t="s">
        <v>995</v>
      </c>
      <c r="Q736" s="156" t="s">
        <v>1162</v>
      </c>
      <c r="R736" s="46" t="s">
        <v>1000</v>
      </c>
      <c r="S736" s="40" t="s">
        <v>40</v>
      </c>
    </row>
    <row r="737" s="4" customFormat="1" ht="48" customHeight="1" spans="1:19">
      <c r="A737" s="46">
        <v>147</v>
      </c>
      <c r="B737" s="46" t="s">
        <v>997</v>
      </c>
      <c r="C737" s="156" t="s">
        <v>28</v>
      </c>
      <c r="D737" s="40" t="s">
        <v>773</v>
      </c>
      <c r="E737" s="46" t="s">
        <v>1039</v>
      </c>
      <c r="F737" s="73" t="s">
        <v>1175</v>
      </c>
      <c r="G737" s="46">
        <v>0.84</v>
      </c>
      <c r="H737" s="46">
        <v>0.84</v>
      </c>
      <c r="I737" s="46"/>
      <c r="J737" s="46"/>
      <c r="K737" s="46"/>
      <c r="L737" s="157" t="s">
        <v>994</v>
      </c>
      <c r="M737" s="46">
        <v>3</v>
      </c>
      <c r="N737" s="46">
        <v>0.0007</v>
      </c>
      <c r="O737" s="46">
        <v>0.0007</v>
      </c>
      <c r="P737" s="156" t="s">
        <v>995</v>
      </c>
      <c r="Q737" s="156" t="s">
        <v>1162</v>
      </c>
      <c r="R737" s="46" t="s">
        <v>1000</v>
      </c>
      <c r="S737" s="40" t="s">
        <v>40</v>
      </c>
    </row>
    <row r="738" s="4" customFormat="1" ht="48" customHeight="1" spans="1:19">
      <c r="A738" s="46">
        <v>148</v>
      </c>
      <c r="B738" s="46" t="s">
        <v>997</v>
      </c>
      <c r="C738" s="156" t="s">
        <v>28</v>
      </c>
      <c r="D738" s="40" t="s">
        <v>773</v>
      </c>
      <c r="E738" s="46" t="s">
        <v>1176</v>
      </c>
      <c r="F738" s="73" t="s">
        <v>1177</v>
      </c>
      <c r="G738" s="46">
        <v>0.84</v>
      </c>
      <c r="H738" s="46">
        <v>0.84</v>
      </c>
      <c r="I738" s="46"/>
      <c r="J738" s="46"/>
      <c r="K738" s="46"/>
      <c r="L738" s="157" t="s">
        <v>994</v>
      </c>
      <c r="M738" s="46">
        <v>5</v>
      </c>
      <c r="N738" s="46">
        <v>0.0007</v>
      </c>
      <c r="O738" s="46">
        <v>0.0007</v>
      </c>
      <c r="P738" s="156" t="s">
        <v>995</v>
      </c>
      <c r="Q738" s="156" t="s">
        <v>1162</v>
      </c>
      <c r="R738" s="46" t="s">
        <v>1000</v>
      </c>
      <c r="S738" s="40" t="s">
        <v>40</v>
      </c>
    </row>
    <row r="739" s="4" customFormat="1" ht="48" customHeight="1" spans="1:19">
      <c r="A739" s="46">
        <v>149</v>
      </c>
      <c r="B739" s="46" t="s">
        <v>997</v>
      </c>
      <c r="C739" s="156" t="s">
        <v>28</v>
      </c>
      <c r="D739" s="40" t="s">
        <v>773</v>
      </c>
      <c r="E739" s="46" t="s">
        <v>36</v>
      </c>
      <c r="F739" s="73" t="s">
        <v>1178</v>
      </c>
      <c r="G739" s="46">
        <v>1.92</v>
      </c>
      <c r="H739" s="46">
        <v>1.92</v>
      </c>
      <c r="I739" s="46"/>
      <c r="J739" s="46"/>
      <c r="K739" s="46"/>
      <c r="L739" s="157" t="s">
        <v>994</v>
      </c>
      <c r="M739" s="46">
        <v>9</v>
      </c>
      <c r="N739" s="46">
        <v>0.0016</v>
      </c>
      <c r="O739" s="46">
        <v>0.0016</v>
      </c>
      <c r="P739" s="156" t="s">
        <v>995</v>
      </c>
      <c r="Q739" s="156" t="s">
        <v>1162</v>
      </c>
      <c r="R739" s="46" t="s">
        <v>1000</v>
      </c>
      <c r="S739" s="40" t="s">
        <v>40</v>
      </c>
    </row>
    <row r="740" s="4" customFormat="1" ht="48" customHeight="1" spans="1:19">
      <c r="A740" s="46">
        <v>150</v>
      </c>
      <c r="B740" s="46" t="s">
        <v>997</v>
      </c>
      <c r="C740" s="156" t="s">
        <v>28</v>
      </c>
      <c r="D740" s="40" t="s">
        <v>773</v>
      </c>
      <c r="E740" s="46" t="s">
        <v>66</v>
      </c>
      <c r="F740" s="73" t="s">
        <v>1179</v>
      </c>
      <c r="G740" s="46">
        <v>0.24</v>
      </c>
      <c r="H740" s="46">
        <v>0.24</v>
      </c>
      <c r="I740" s="46"/>
      <c r="J740" s="46"/>
      <c r="K740" s="46"/>
      <c r="L740" s="157" t="s">
        <v>994</v>
      </c>
      <c r="M740" s="46">
        <v>2</v>
      </c>
      <c r="N740" s="46">
        <v>0.0002</v>
      </c>
      <c r="O740" s="46">
        <v>0.0002</v>
      </c>
      <c r="P740" s="156" t="s">
        <v>995</v>
      </c>
      <c r="Q740" s="156" t="s">
        <v>1162</v>
      </c>
      <c r="R740" s="46" t="s">
        <v>1000</v>
      </c>
      <c r="S740" s="40" t="s">
        <v>40</v>
      </c>
    </row>
    <row r="741" s="4" customFormat="1" ht="48" customHeight="1" spans="1:19">
      <c r="A741" s="46">
        <v>151</v>
      </c>
      <c r="B741" s="46" t="s">
        <v>997</v>
      </c>
      <c r="C741" s="156" t="s">
        <v>28</v>
      </c>
      <c r="D741" s="40" t="s">
        <v>773</v>
      </c>
      <c r="E741" s="46" t="s">
        <v>78</v>
      </c>
      <c r="F741" s="73" t="s">
        <v>1180</v>
      </c>
      <c r="G741" s="46">
        <v>0.24</v>
      </c>
      <c r="H741" s="46">
        <v>0.24</v>
      </c>
      <c r="I741" s="46"/>
      <c r="J741" s="46"/>
      <c r="K741" s="46"/>
      <c r="L741" s="157" t="s">
        <v>994</v>
      </c>
      <c r="M741" s="46">
        <v>3</v>
      </c>
      <c r="N741" s="46">
        <v>0.0002</v>
      </c>
      <c r="O741" s="46">
        <v>0.0002</v>
      </c>
      <c r="P741" s="156" t="s">
        <v>995</v>
      </c>
      <c r="Q741" s="156" t="s">
        <v>1162</v>
      </c>
      <c r="R741" s="46" t="s">
        <v>1000</v>
      </c>
      <c r="S741" s="40" t="s">
        <v>40</v>
      </c>
    </row>
    <row r="742" s="4" customFormat="1" ht="48" customHeight="1" spans="1:19">
      <c r="A742" s="46">
        <v>152</v>
      </c>
      <c r="B742" s="46" t="s">
        <v>997</v>
      </c>
      <c r="C742" s="156" t="s">
        <v>28</v>
      </c>
      <c r="D742" s="40" t="s">
        <v>773</v>
      </c>
      <c r="E742" s="46" t="s">
        <v>68</v>
      </c>
      <c r="F742" s="73" t="s">
        <v>1181</v>
      </c>
      <c r="G742" s="46">
        <v>1.8</v>
      </c>
      <c r="H742" s="46">
        <v>1.8</v>
      </c>
      <c r="I742" s="46"/>
      <c r="J742" s="46"/>
      <c r="K742" s="46"/>
      <c r="L742" s="157" t="s">
        <v>994</v>
      </c>
      <c r="M742" s="46">
        <v>6</v>
      </c>
      <c r="N742" s="46">
        <v>0.0015</v>
      </c>
      <c r="O742" s="46">
        <v>0.0015</v>
      </c>
      <c r="P742" s="156" t="s">
        <v>995</v>
      </c>
      <c r="Q742" s="156" t="s">
        <v>1162</v>
      </c>
      <c r="R742" s="46" t="s">
        <v>1000</v>
      </c>
      <c r="S742" s="40" t="s">
        <v>40</v>
      </c>
    </row>
    <row r="743" s="4" customFormat="1" ht="48" customHeight="1" spans="1:19">
      <c r="A743" s="46">
        <v>153</v>
      </c>
      <c r="B743" s="46" t="s">
        <v>997</v>
      </c>
      <c r="C743" s="156" t="s">
        <v>28</v>
      </c>
      <c r="D743" s="40" t="s">
        <v>773</v>
      </c>
      <c r="E743" s="46" t="s">
        <v>72</v>
      </c>
      <c r="F743" s="73" t="s">
        <v>1182</v>
      </c>
      <c r="G743" s="46">
        <v>3</v>
      </c>
      <c r="H743" s="46">
        <v>3</v>
      </c>
      <c r="I743" s="46"/>
      <c r="J743" s="46"/>
      <c r="K743" s="46"/>
      <c r="L743" s="157" t="s">
        <v>994</v>
      </c>
      <c r="M743" s="46">
        <v>11</v>
      </c>
      <c r="N743" s="46">
        <v>0.0025</v>
      </c>
      <c r="O743" s="46">
        <v>0.0025</v>
      </c>
      <c r="P743" s="156" t="s">
        <v>995</v>
      </c>
      <c r="Q743" s="156" t="s">
        <v>1162</v>
      </c>
      <c r="R743" s="46" t="s">
        <v>1000</v>
      </c>
      <c r="S743" s="40" t="s">
        <v>40</v>
      </c>
    </row>
    <row r="744" s="4" customFormat="1" ht="48" customHeight="1" spans="1:19">
      <c r="A744" s="46">
        <v>154</v>
      </c>
      <c r="B744" s="46" t="s">
        <v>997</v>
      </c>
      <c r="C744" s="156" t="s">
        <v>28</v>
      </c>
      <c r="D744" s="40" t="s">
        <v>773</v>
      </c>
      <c r="E744" s="46" t="s">
        <v>41</v>
      </c>
      <c r="F744" s="73" t="s">
        <v>1183</v>
      </c>
      <c r="G744" s="46">
        <v>0.36</v>
      </c>
      <c r="H744" s="46">
        <v>0.36</v>
      </c>
      <c r="I744" s="46"/>
      <c r="J744" s="46"/>
      <c r="K744" s="46"/>
      <c r="L744" s="157" t="s">
        <v>994</v>
      </c>
      <c r="M744" s="46">
        <v>2</v>
      </c>
      <c r="N744" s="46">
        <v>0.0003</v>
      </c>
      <c r="O744" s="46">
        <v>0.0003</v>
      </c>
      <c r="P744" s="156" t="s">
        <v>995</v>
      </c>
      <c r="Q744" s="156" t="s">
        <v>1162</v>
      </c>
      <c r="R744" s="46" t="s">
        <v>1000</v>
      </c>
      <c r="S744" s="40" t="s">
        <v>40</v>
      </c>
    </row>
    <row r="745" s="4" customFormat="1" ht="48" customHeight="1" spans="1:19">
      <c r="A745" s="46">
        <v>155</v>
      </c>
      <c r="B745" s="46" t="s">
        <v>997</v>
      </c>
      <c r="C745" s="156" t="s">
        <v>28</v>
      </c>
      <c r="D745" s="40" t="s">
        <v>773</v>
      </c>
      <c r="E745" s="46" t="s">
        <v>50</v>
      </c>
      <c r="F745" s="73" t="s">
        <v>1184</v>
      </c>
      <c r="G745" s="46">
        <v>1.44</v>
      </c>
      <c r="H745" s="46">
        <v>1.44</v>
      </c>
      <c r="I745" s="46"/>
      <c r="J745" s="46"/>
      <c r="K745" s="46"/>
      <c r="L745" s="157" t="s">
        <v>994</v>
      </c>
      <c r="M745" s="46">
        <v>6</v>
      </c>
      <c r="N745" s="46">
        <v>0.0012</v>
      </c>
      <c r="O745" s="46">
        <v>0.0012</v>
      </c>
      <c r="P745" s="156" t="s">
        <v>995</v>
      </c>
      <c r="Q745" s="156" t="s">
        <v>1162</v>
      </c>
      <c r="R745" s="46" t="s">
        <v>1000</v>
      </c>
      <c r="S745" s="40" t="s">
        <v>40</v>
      </c>
    </row>
    <row r="746" s="4" customFormat="1" ht="48" customHeight="1" spans="1:19">
      <c r="A746" s="46">
        <v>156</v>
      </c>
      <c r="B746" s="46" t="s">
        <v>997</v>
      </c>
      <c r="C746" s="156" t="s">
        <v>28</v>
      </c>
      <c r="D746" s="40" t="s">
        <v>773</v>
      </c>
      <c r="E746" s="46" t="s">
        <v>76</v>
      </c>
      <c r="F746" s="73" t="s">
        <v>1185</v>
      </c>
      <c r="G746" s="46">
        <v>0.48</v>
      </c>
      <c r="H746" s="46">
        <v>0.48</v>
      </c>
      <c r="I746" s="46"/>
      <c r="J746" s="46"/>
      <c r="K746" s="46"/>
      <c r="L746" s="157" t="s">
        <v>994</v>
      </c>
      <c r="M746" s="46">
        <v>2</v>
      </c>
      <c r="N746" s="46">
        <v>0.0004</v>
      </c>
      <c r="O746" s="46">
        <v>0.0004</v>
      </c>
      <c r="P746" s="156" t="s">
        <v>995</v>
      </c>
      <c r="Q746" s="156" t="s">
        <v>1162</v>
      </c>
      <c r="R746" s="46" t="s">
        <v>1000</v>
      </c>
      <c r="S746" s="40" t="s">
        <v>40</v>
      </c>
    </row>
    <row r="747" s="4" customFormat="1" ht="48" customHeight="1" spans="1:19">
      <c r="A747" s="46">
        <v>157</v>
      </c>
      <c r="B747" s="46" t="s">
        <v>997</v>
      </c>
      <c r="C747" s="156" t="s">
        <v>28</v>
      </c>
      <c r="D747" s="40" t="s">
        <v>773</v>
      </c>
      <c r="E747" s="46" t="s">
        <v>74</v>
      </c>
      <c r="F747" s="73" t="s">
        <v>1186</v>
      </c>
      <c r="G747" s="46">
        <v>0.24</v>
      </c>
      <c r="H747" s="46">
        <v>0.24</v>
      </c>
      <c r="I747" s="46"/>
      <c r="J747" s="46"/>
      <c r="K747" s="46"/>
      <c r="L747" s="157" t="s">
        <v>994</v>
      </c>
      <c r="M747" s="46">
        <v>1</v>
      </c>
      <c r="N747" s="46">
        <v>0.0002</v>
      </c>
      <c r="O747" s="46">
        <v>0.0002</v>
      </c>
      <c r="P747" s="156" t="s">
        <v>995</v>
      </c>
      <c r="Q747" s="156" t="s">
        <v>1162</v>
      </c>
      <c r="R747" s="46" t="s">
        <v>1000</v>
      </c>
      <c r="S747" s="40" t="s">
        <v>40</v>
      </c>
    </row>
    <row r="748" s="4" customFormat="1" ht="48" customHeight="1" spans="1:19">
      <c r="A748" s="46">
        <v>158</v>
      </c>
      <c r="B748" s="46" t="s">
        <v>997</v>
      </c>
      <c r="C748" s="156" t="s">
        <v>28</v>
      </c>
      <c r="D748" s="40" t="s">
        <v>773</v>
      </c>
      <c r="E748" s="46" t="s">
        <v>56</v>
      </c>
      <c r="F748" s="73" t="s">
        <v>1187</v>
      </c>
      <c r="G748" s="46">
        <v>0.99</v>
      </c>
      <c r="H748" s="46">
        <v>0.99</v>
      </c>
      <c r="I748" s="46"/>
      <c r="J748" s="46"/>
      <c r="K748" s="46"/>
      <c r="L748" s="157" t="s">
        <v>994</v>
      </c>
      <c r="M748" s="46">
        <v>2</v>
      </c>
      <c r="N748" s="46">
        <v>0.0003</v>
      </c>
      <c r="O748" s="46">
        <v>0.0003</v>
      </c>
      <c r="P748" s="156" t="s">
        <v>995</v>
      </c>
      <c r="Q748" s="156" t="s">
        <v>1188</v>
      </c>
      <c r="R748" s="46" t="s">
        <v>1000</v>
      </c>
      <c r="S748" s="40" t="s">
        <v>40</v>
      </c>
    </row>
    <row r="749" s="4" customFormat="1" ht="48" customHeight="1" spans="1:19">
      <c r="A749" s="46">
        <v>159</v>
      </c>
      <c r="B749" s="46" t="s">
        <v>997</v>
      </c>
      <c r="C749" s="156" t="s">
        <v>28</v>
      </c>
      <c r="D749" s="40" t="s">
        <v>773</v>
      </c>
      <c r="E749" s="46" t="s">
        <v>62</v>
      </c>
      <c r="F749" s="73" t="s">
        <v>1189</v>
      </c>
      <c r="G749" s="46">
        <v>0.66</v>
      </c>
      <c r="H749" s="46">
        <v>0.66</v>
      </c>
      <c r="I749" s="46"/>
      <c r="J749" s="46"/>
      <c r="K749" s="46"/>
      <c r="L749" s="157" t="s">
        <v>994</v>
      </c>
      <c r="M749" s="46">
        <v>2</v>
      </c>
      <c r="N749" s="46">
        <v>0.0002</v>
      </c>
      <c r="O749" s="46">
        <v>0.0002</v>
      </c>
      <c r="P749" s="156" t="s">
        <v>995</v>
      </c>
      <c r="Q749" s="156" t="s">
        <v>1188</v>
      </c>
      <c r="R749" s="46" t="s">
        <v>1000</v>
      </c>
      <c r="S749" s="40" t="s">
        <v>40</v>
      </c>
    </row>
    <row r="750" s="4" customFormat="1" ht="48" customHeight="1" spans="1:19">
      <c r="A750" s="46">
        <v>160</v>
      </c>
      <c r="B750" s="46" t="s">
        <v>997</v>
      </c>
      <c r="C750" s="156" t="s">
        <v>28</v>
      </c>
      <c r="D750" s="40" t="s">
        <v>773</v>
      </c>
      <c r="E750" s="46" t="s">
        <v>52</v>
      </c>
      <c r="F750" s="73" t="s">
        <v>1190</v>
      </c>
      <c r="G750" s="46">
        <v>0.99</v>
      </c>
      <c r="H750" s="46">
        <v>0.99</v>
      </c>
      <c r="I750" s="46"/>
      <c r="J750" s="46"/>
      <c r="K750" s="46"/>
      <c r="L750" s="157" t="s">
        <v>994</v>
      </c>
      <c r="M750" s="46">
        <v>2</v>
      </c>
      <c r="N750" s="46">
        <v>0.0003</v>
      </c>
      <c r="O750" s="46">
        <v>0.0003</v>
      </c>
      <c r="P750" s="156" t="s">
        <v>995</v>
      </c>
      <c r="Q750" s="156" t="s">
        <v>1188</v>
      </c>
      <c r="R750" s="46" t="s">
        <v>1000</v>
      </c>
      <c r="S750" s="40" t="s">
        <v>40</v>
      </c>
    </row>
    <row r="751" s="4" customFormat="1" ht="48" customHeight="1" spans="1:19">
      <c r="A751" s="46">
        <v>161</v>
      </c>
      <c r="B751" s="46" t="s">
        <v>997</v>
      </c>
      <c r="C751" s="156" t="s">
        <v>28</v>
      </c>
      <c r="D751" s="40" t="s">
        <v>773</v>
      </c>
      <c r="E751" s="46" t="s">
        <v>43</v>
      </c>
      <c r="F751" s="73" t="s">
        <v>1191</v>
      </c>
      <c r="G751" s="46">
        <v>0.33</v>
      </c>
      <c r="H751" s="46">
        <v>0.33</v>
      </c>
      <c r="I751" s="46"/>
      <c r="J751" s="46"/>
      <c r="K751" s="46"/>
      <c r="L751" s="157" t="s">
        <v>994</v>
      </c>
      <c r="M751" s="46">
        <v>1</v>
      </c>
      <c r="N751" s="46">
        <v>0.0001</v>
      </c>
      <c r="O751" s="46">
        <v>0.0001</v>
      </c>
      <c r="P751" s="156" t="s">
        <v>995</v>
      </c>
      <c r="Q751" s="156" t="s">
        <v>1188</v>
      </c>
      <c r="R751" s="46" t="s">
        <v>1000</v>
      </c>
      <c r="S751" s="40" t="s">
        <v>40</v>
      </c>
    </row>
    <row r="752" s="4" customFormat="1" ht="48" customHeight="1" spans="1:19">
      <c r="A752" s="46">
        <v>162</v>
      </c>
      <c r="B752" s="46" t="s">
        <v>997</v>
      </c>
      <c r="C752" s="156" t="s">
        <v>28</v>
      </c>
      <c r="D752" s="40" t="s">
        <v>773</v>
      </c>
      <c r="E752" s="46" t="s">
        <v>60</v>
      </c>
      <c r="F752" s="73" t="s">
        <v>1192</v>
      </c>
      <c r="G752" s="46">
        <v>0.99</v>
      </c>
      <c r="H752" s="46">
        <v>0.99</v>
      </c>
      <c r="I752" s="46"/>
      <c r="J752" s="46"/>
      <c r="K752" s="46"/>
      <c r="L752" s="157" t="s">
        <v>994</v>
      </c>
      <c r="M752" s="46">
        <v>2</v>
      </c>
      <c r="N752" s="46">
        <v>0.0003</v>
      </c>
      <c r="O752" s="46">
        <v>0.0003</v>
      </c>
      <c r="P752" s="156" t="s">
        <v>995</v>
      </c>
      <c r="Q752" s="156" t="s">
        <v>1188</v>
      </c>
      <c r="R752" s="46" t="s">
        <v>1000</v>
      </c>
      <c r="S752" s="40" t="s">
        <v>40</v>
      </c>
    </row>
    <row r="753" s="4" customFormat="1" ht="48" customHeight="1" spans="1:19">
      <c r="A753" s="46">
        <v>163</v>
      </c>
      <c r="B753" s="46" t="s">
        <v>997</v>
      </c>
      <c r="C753" s="156" t="s">
        <v>28</v>
      </c>
      <c r="D753" s="40" t="s">
        <v>773</v>
      </c>
      <c r="E753" s="46" t="s">
        <v>45</v>
      </c>
      <c r="F753" s="73" t="s">
        <v>1193</v>
      </c>
      <c r="G753" s="46">
        <v>0.33</v>
      </c>
      <c r="H753" s="46">
        <v>0.33</v>
      </c>
      <c r="I753" s="46"/>
      <c r="J753" s="46"/>
      <c r="K753" s="46"/>
      <c r="L753" s="157" t="s">
        <v>994</v>
      </c>
      <c r="M753" s="46">
        <v>1</v>
      </c>
      <c r="N753" s="46">
        <v>0.0001</v>
      </c>
      <c r="O753" s="46">
        <v>0.0001</v>
      </c>
      <c r="P753" s="156" t="s">
        <v>995</v>
      </c>
      <c r="Q753" s="156" t="s">
        <v>1188</v>
      </c>
      <c r="R753" s="46" t="s">
        <v>1000</v>
      </c>
      <c r="S753" s="40" t="s">
        <v>40</v>
      </c>
    </row>
    <row r="754" s="4" customFormat="1" ht="48" customHeight="1" spans="1:19">
      <c r="A754" s="46">
        <v>164</v>
      </c>
      <c r="B754" s="46" t="s">
        <v>997</v>
      </c>
      <c r="C754" s="156" t="s">
        <v>28</v>
      </c>
      <c r="D754" s="40" t="s">
        <v>773</v>
      </c>
      <c r="E754" s="46" t="s">
        <v>64</v>
      </c>
      <c r="F754" s="73" t="s">
        <v>1194</v>
      </c>
      <c r="G754" s="46">
        <v>0.33</v>
      </c>
      <c r="H754" s="46">
        <v>0.33</v>
      </c>
      <c r="I754" s="46"/>
      <c r="J754" s="46"/>
      <c r="K754" s="46"/>
      <c r="L754" s="157" t="s">
        <v>994</v>
      </c>
      <c r="M754" s="46">
        <v>1</v>
      </c>
      <c r="N754" s="46">
        <v>0.0001</v>
      </c>
      <c r="O754" s="46">
        <v>0.0001</v>
      </c>
      <c r="P754" s="156" t="s">
        <v>995</v>
      </c>
      <c r="Q754" s="156" t="s">
        <v>1188</v>
      </c>
      <c r="R754" s="46" t="s">
        <v>1000</v>
      </c>
      <c r="S754" s="40" t="s">
        <v>40</v>
      </c>
    </row>
    <row r="755" s="4" customFormat="1" ht="48" customHeight="1" spans="1:19">
      <c r="A755" s="46">
        <v>165</v>
      </c>
      <c r="B755" s="46" t="s">
        <v>997</v>
      </c>
      <c r="C755" s="156" t="s">
        <v>28</v>
      </c>
      <c r="D755" s="40" t="s">
        <v>773</v>
      </c>
      <c r="E755" s="46" t="s">
        <v>58</v>
      </c>
      <c r="F755" s="73" t="s">
        <v>1195</v>
      </c>
      <c r="G755" s="46">
        <v>0.66</v>
      </c>
      <c r="H755" s="46">
        <v>0.66</v>
      </c>
      <c r="I755" s="46"/>
      <c r="J755" s="46"/>
      <c r="K755" s="46"/>
      <c r="L755" s="157" t="s">
        <v>994</v>
      </c>
      <c r="M755" s="46">
        <v>2</v>
      </c>
      <c r="N755" s="46">
        <v>0.0002</v>
      </c>
      <c r="O755" s="46">
        <v>0.0002</v>
      </c>
      <c r="P755" s="156" t="s">
        <v>995</v>
      </c>
      <c r="Q755" s="156" t="s">
        <v>1188</v>
      </c>
      <c r="R755" s="46" t="s">
        <v>1000</v>
      </c>
      <c r="S755" s="40" t="s">
        <v>40</v>
      </c>
    </row>
    <row r="756" s="4" customFormat="1" ht="48" customHeight="1" spans="1:19">
      <c r="A756" s="46">
        <v>166</v>
      </c>
      <c r="B756" s="46" t="s">
        <v>997</v>
      </c>
      <c r="C756" s="156" t="s">
        <v>28</v>
      </c>
      <c r="D756" s="40" t="s">
        <v>773</v>
      </c>
      <c r="E756" s="46" t="s">
        <v>36</v>
      </c>
      <c r="F756" s="73" t="s">
        <v>1196</v>
      </c>
      <c r="G756" s="46">
        <v>0.66</v>
      </c>
      <c r="H756" s="46">
        <v>0.66</v>
      </c>
      <c r="I756" s="46"/>
      <c r="J756" s="46"/>
      <c r="K756" s="46"/>
      <c r="L756" s="157" t="s">
        <v>994</v>
      </c>
      <c r="M756" s="46">
        <v>2</v>
      </c>
      <c r="N756" s="46">
        <v>0.0002</v>
      </c>
      <c r="O756" s="46">
        <v>0.0002</v>
      </c>
      <c r="P756" s="156" t="s">
        <v>995</v>
      </c>
      <c r="Q756" s="156" t="s">
        <v>1188</v>
      </c>
      <c r="R756" s="46" t="s">
        <v>1000</v>
      </c>
      <c r="S756" s="40" t="s">
        <v>40</v>
      </c>
    </row>
    <row r="757" s="4" customFormat="1" ht="48" customHeight="1" spans="1:19">
      <c r="A757" s="46">
        <v>167</v>
      </c>
      <c r="B757" s="46" t="s">
        <v>997</v>
      </c>
      <c r="C757" s="156" t="s">
        <v>28</v>
      </c>
      <c r="D757" s="40" t="s">
        <v>773</v>
      </c>
      <c r="E757" s="46" t="s">
        <v>74</v>
      </c>
      <c r="F757" s="73" t="s">
        <v>1197</v>
      </c>
      <c r="G757" s="46">
        <v>0.33</v>
      </c>
      <c r="H757" s="46">
        <v>0.33</v>
      </c>
      <c r="I757" s="46"/>
      <c r="J757" s="46"/>
      <c r="K757" s="46"/>
      <c r="L757" s="157" t="s">
        <v>994</v>
      </c>
      <c r="M757" s="46">
        <v>1</v>
      </c>
      <c r="N757" s="46">
        <v>0.0001</v>
      </c>
      <c r="O757" s="46">
        <v>0.0001</v>
      </c>
      <c r="P757" s="156" t="s">
        <v>995</v>
      </c>
      <c r="Q757" s="156" t="s">
        <v>1188</v>
      </c>
      <c r="R757" s="46" t="s">
        <v>1000</v>
      </c>
      <c r="S757" s="40" t="s">
        <v>40</v>
      </c>
    </row>
    <row r="758" s="4" customFormat="1" ht="48" customHeight="1" spans="1:19">
      <c r="A758" s="46">
        <v>168</v>
      </c>
      <c r="B758" s="46" t="s">
        <v>997</v>
      </c>
      <c r="C758" s="156" t="s">
        <v>28</v>
      </c>
      <c r="D758" s="40" t="s">
        <v>773</v>
      </c>
      <c r="E758" s="46" t="s">
        <v>66</v>
      </c>
      <c r="F758" s="73" t="s">
        <v>1198</v>
      </c>
      <c r="G758" s="46">
        <v>0.33</v>
      </c>
      <c r="H758" s="46">
        <v>0.33</v>
      </c>
      <c r="I758" s="46"/>
      <c r="J758" s="46"/>
      <c r="K758" s="46"/>
      <c r="L758" s="157" t="s">
        <v>994</v>
      </c>
      <c r="M758" s="46">
        <v>1</v>
      </c>
      <c r="N758" s="46">
        <v>0.0001</v>
      </c>
      <c r="O758" s="46">
        <v>0.0001</v>
      </c>
      <c r="P758" s="156" t="s">
        <v>995</v>
      </c>
      <c r="Q758" s="156" t="s">
        <v>1188</v>
      </c>
      <c r="R758" s="46" t="s">
        <v>1000</v>
      </c>
      <c r="S758" s="40" t="s">
        <v>40</v>
      </c>
    </row>
    <row r="759" s="4" customFormat="1" ht="48" customHeight="1" spans="1:19">
      <c r="A759" s="46">
        <v>169</v>
      </c>
      <c r="B759" s="46" t="s">
        <v>997</v>
      </c>
      <c r="C759" s="156" t="s">
        <v>28</v>
      </c>
      <c r="D759" s="40" t="s">
        <v>773</v>
      </c>
      <c r="E759" s="46" t="s">
        <v>78</v>
      </c>
      <c r="F759" s="73" t="s">
        <v>1199</v>
      </c>
      <c r="G759" s="46">
        <v>0.33</v>
      </c>
      <c r="H759" s="46">
        <v>0.33</v>
      </c>
      <c r="I759" s="46"/>
      <c r="J759" s="46"/>
      <c r="K759" s="46"/>
      <c r="L759" s="157" t="s">
        <v>994</v>
      </c>
      <c r="M759" s="46">
        <v>1</v>
      </c>
      <c r="N759" s="46">
        <v>0.0001</v>
      </c>
      <c r="O759" s="46">
        <v>0.0001</v>
      </c>
      <c r="P759" s="156" t="s">
        <v>995</v>
      </c>
      <c r="Q759" s="156" t="s">
        <v>1188</v>
      </c>
      <c r="R759" s="46" t="s">
        <v>1000</v>
      </c>
      <c r="S759" s="40" t="s">
        <v>40</v>
      </c>
    </row>
    <row r="760" s="4" customFormat="1" ht="48" customHeight="1" spans="1:19">
      <c r="A760" s="46">
        <v>170</v>
      </c>
      <c r="B760" s="46" t="s">
        <v>997</v>
      </c>
      <c r="C760" s="156" t="s">
        <v>28</v>
      </c>
      <c r="D760" s="40" t="s">
        <v>773</v>
      </c>
      <c r="E760" s="46" t="s">
        <v>72</v>
      </c>
      <c r="F760" s="73" t="s">
        <v>1200</v>
      </c>
      <c r="G760" s="46">
        <v>0.66</v>
      </c>
      <c r="H760" s="46">
        <v>0.66</v>
      </c>
      <c r="I760" s="46"/>
      <c r="J760" s="46"/>
      <c r="K760" s="46"/>
      <c r="L760" s="157" t="s">
        <v>994</v>
      </c>
      <c r="M760" s="46">
        <v>2</v>
      </c>
      <c r="N760" s="46">
        <v>0.0002</v>
      </c>
      <c r="O760" s="46">
        <v>0.0002</v>
      </c>
      <c r="P760" s="156" t="s">
        <v>995</v>
      </c>
      <c r="Q760" s="156" t="s">
        <v>1188</v>
      </c>
      <c r="R760" s="46" t="s">
        <v>1000</v>
      </c>
      <c r="S760" s="40" t="s">
        <v>40</v>
      </c>
    </row>
    <row r="761" s="4" customFormat="1" ht="48" customHeight="1" spans="1:19">
      <c r="A761" s="46">
        <v>171</v>
      </c>
      <c r="B761" s="46" t="s">
        <v>997</v>
      </c>
      <c r="C761" s="156" t="s">
        <v>28</v>
      </c>
      <c r="D761" s="40" t="s">
        <v>773</v>
      </c>
      <c r="E761" s="46" t="s">
        <v>41</v>
      </c>
      <c r="F761" s="73" t="s">
        <v>1201</v>
      </c>
      <c r="G761" s="46">
        <v>1.32</v>
      </c>
      <c r="H761" s="46">
        <v>1.32</v>
      </c>
      <c r="I761" s="46"/>
      <c r="J761" s="46"/>
      <c r="K761" s="46"/>
      <c r="L761" s="157" t="s">
        <v>994</v>
      </c>
      <c r="M761" s="46">
        <v>3</v>
      </c>
      <c r="N761" s="46">
        <v>0.0004</v>
      </c>
      <c r="O761" s="46">
        <v>0.0004</v>
      </c>
      <c r="P761" s="156" t="s">
        <v>995</v>
      </c>
      <c r="Q761" s="156" t="s">
        <v>1188</v>
      </c>
      <c r="R761" s="46" t="s">
        <v>1000</v>
      </c>
      <c r="S761" s="40" t="s">
        <v>40</v>
      </c>
    </row>
    <row r="762" s="4" customFormat="1" ht="48" customHeight="1" spans="1:19">
      <c r="A762" s="46">
        <v>172</v>
      </c>
      <c r="B762" s="46" t="s">
        <v>997</v>
      </c>
      <c r="C762" s="156" t="s">
        <v>28</v>
      </c>
      <c r="D762" s="40" t="s">
        <v>773</v>
      </c>
      <c r="E762" s="46" t="s">
        <v>50</v>
      </c>
      <c r="F762" s="73" t="s">
        <v>1202</v>
      </c>
      <c r="G762" s="46">
        <v>0.9964</v>
      </c>
      <c r="H762" s="46">
        <v>0.9964</v>
      </c>
      <c r="I762" s="46"/>
      <c r="J762" s="46"/>
      <c r="K762" s="46"/>
      <c r="L762" s="157" t="s">
        <v>994</v>
      </c>
      <c r="M762" s="46">
        <v>3</v>
      </c>
      <c r="N762" s="46">
        <v>0.0003</v>
      </c>
      <c r="O762" s="46">
        <v>0.0003</v>
      </c>
      <c r="P762" s="156" t="s">
        <v>995</v>
      </c>
      <c r="Q762" s="156" t="s">
        <v>1188</v>
      </c>
      <c r="R762" s="46" t="s">
        <v>1000</v>
      </c>
      <c r="S762" s="40" t="s">
        <v>40</v>
      </c>
    </row>
    <row r="763" s="4" customFormat="1" ht="48" customHeight="1" spans="1:19">
      <c r="A763" s="46">
        <v>173</v>
      </c>
      <c r="B763" s="156" t="s">
        <v>1203</v>
      </c>
      <c r="C763" s="156" t="s">
        <v>28</v>
      </c>
      <c r="D763" s="46" t="s">
        <v>773</v>
      </c>
      <c r="E763" s="156" t="s">
        <v>43</v>
      </c>
      <c r="F763" s="157" t="s">
        <v>1204</v>
      </c>
      <c r="G763" s="156">
        <v>9.5404</v>
      </c>
      <c r="H763" s="162">
        <v>9.5404</v>
      </c>
      <c r="I763" s="156"/>
      <c r="J763" s="156"/>
      <c r="K763" s="156"/>
      <c r="L763" s="157" t="s">
        <v>994</v>
      </c>
      <c r="M763" s="156">
        <v>9</v>
      </c>
      <c r="N763" s="156">
        <v>0.0092</v>
      </c>
      <c r="O763" s="156">
        <v>0.0092</v>
      </c>
      <c r="P763" s="156" t="s">
        <v>995</v>
      </c>
      <c r="Q763" s="156" t="s">
        <v>1205</v>
      </c>
      <c r="R763" s="46" t="s">
        <v>1000</v>
      </c>
      <c r="S763" s="40" t="s">
        <v>40</v>
      </c>
    </row>
    <row r="764" s="4" customFormat="1" ht="48" customHeight="1" spans="1:19">
      <c r="A764" s="46">
        <v>174</v>
      </c>
      <c r="B764" s="156" t="s">
        <v>1203</v>
      </c>
      <c r="C764" s="156" t="s">
        <v>28</v>
      </c>
      <c r="D764" s="46" t="s">
        <v>773</v>
      </c>
      <c r="E764" s="156" t="s">
        <v>76</v>
      </c>
      <c r="F764" s="157" t="s">
        <v>1206</v>
      </c>
      <c r="G764" s="156">
        <v>5.8072</v>
      </c>
      <c r="H764" s="162">
        <v>5.8072</v>
      </c>
      <c r="I764" s="156"/>
      <c r="J764" s="156"/>
      <c r="K764" s="156"/>
      <c r="L764" s="157" t="s">
        <v>994</v>
      </c>
      <c r="M764" s="156">
        <v>1</v>
      </c>
      <c r="N764" s="156">
        <v>0.0056</v>
      </c>
      <c r="O764" s="156">
        <v>0.0056</v>
      </c>
      <c r="P764" s="156" t="s">
        <v>995</v>
      </c>
      <c r="Q764" s="156" t="s">
        <v>1205</v>
      </c>
      <c r="R764" s="46" t="s">
        <v>1000</v>
      </c>
      <c r="S764" s="40" t="s">
        <v>40</v>
      </c>
    </row>
    <row r="765" s="4" customFormat="1" ht="48" customHeight="1" spans="1:19">
      <c r="A765" s="46">
        <v>175</v>
      </c>
      <c r="B765" s="156" t="s">
        <v>1203</v>
      </c>
      <c r="C765" s="156" t="s">
        <v>28</v>
      </c>
      <c r="D765" s="46" t="s">
        <v>773</v>
      </c>
      <c r="E765" s="156" t="s">
        <v>56</v>
      </c>
      <c r="F765" s="157" t="s">
        <v>1207</v>
      </c>
      <c r="G765" s="156">
        <v>33.4951</v>
      </c>
      <c r="H765" s="162">
        <v>33.4951</v>
      </c>
      <c r="I765" s="156"/>
      <c r="J765" s="156"/>
      <c r="K765" s="156"/>
      <c r="L765" s="157" t="s">
        <v>994</v>
      </c>
      <c r="M765" s="156">
        <v>8</v>
      </c>
      <c r="N765" s="156">
        <v>0.0323</v>
      </c>
      <c r="O765" s="156">
        <v>0.0323</v>
      </c>
      <c r="P765" s="156" t="s">
        <v>995</v>
      </c>
      <c r="Q765" s="156" t="s">
        <v>1205</v>
      </c>
      <c r="R765" s="46" t="s">
        <v>1000</v>
      </c>
      <c r="S765" s="40" t="s">
        <v>40</v>
      </c>
    </row>
    <row r="766" s="4" customFormat="1" ht="48" customHeight="1" spans="1:19">
      <c r="A766" s="46">
        <v>176</v>
      </c>
      <c r="B766" s="156" t="s">
        <v>1203</v>
      </c>
      <c r="C766" s="156" t="s">
        <v>28</v>
      </c>
      <c r="D766" s="46" t="s">
        <v>773</v>
      </c>
      <c r="E766" s="156" t="s">
        <v>66</v>
      </c>
      <c r="F766" s="157" t="s">
        <v>1208</v>
      </c>
      <c r="G766" s="156">
        <v>1.0524</v>
      </c>
      <c r="H766" s="162">
        <v>1.0524</v>
      </c>
      <c r="I766" s="156"/>
      <c r="J766" s="156"/>
      <c r="K766" s="156"/>
      <c r="L766" s="157" t="s">
        <v>994</v>
      </c>
      <c r="M766" s="156">
        <v>4</v>
      </c>
      <c r="N766" s="156">
        <v>0.0018</v>
      </c>
      <c r="O766" s="156">
        <v>0.0018</v>
      </c>
      <c r="P766" s="156" t="s">
        <v>995</v>
      </c>
      <c r="Q766" s="156" t="s">
        <v>1209</v>
      </c>
      <c r="R766" s="46" t="s">
        <v>1000</v>
      </c>
      <c r="S766" s="40" t="s">
        <v>40</v>
      </c>
    </row>
    <row r="767" s="4" customFormat="1" ht="48" customHeight="1" spans="1:19">
      <c r="A767" s="46">
        <v>177</v>
      </c>
      <c r="B767" s="156" t="s">
        <v>1203</v>
      </c>
      <c r="C767" s="156" t="s">
        <v>28</v>
      </c>
      <c r="D767" s="46" t="s">
        <v>773</v>
      </c>
      <c r="E767" s="156" t="s">
        <v>64</v>
      </c>
      <c r="F767" s="157" t="s">
        <v>1210</v>
      </c>
      <c r="G767" s="156">
        <v>3.3326</v>
      </c>
      <c r="H767" s="162">
        <v>3.3326</v>
      </c>
      <c r="I767" s="156"/>
      <c r="J767" s="156"/>
      <c r="K767" s="156"/>
      <c r="L767" s="157" t="s">
        <v>994</v>
      </c>
      <c r="M767" s="156">
        <v>8</v>
      </c>
      <c r="N767" s="156">
        <v>0.0057</v>
      </c>
      <c r="O767" s="156">
        <v>0.0057</v>
      </c>
      <c r="P767" s="156" t="s">
        <v>995</v>
      </c>
      <c r="Q767" s="156" t="s">
        <v>1209</v>
      </c>
      <c r="R767" s="46" t="s">
        <v>1000</v>
      </c>
      <c r="S767" s="40" t="s">
        <v>40</v>
      </c>
    </row>
    <row r="768" s="4" customFormat="1" ht="48" customHeight="1" spans="1:19">
      <c r="A768" s="46">
        <v>178</v>
      </c>
      <c r="B768" s="156" t="s">
        <v>1203</v>
      </c>
      <c r="C768" s="156" t="s">
        <v>28</v>
      </c>
      <c r="D768" s="46" t="s">
        <v>773</v>
      </c>
      <c r="E768" s="156" t="s">
        <v>47</v>
      </c>
      <c r="F768" s="157" t="s">
        <v>1211</v>
      </c>
      <c r="G768" s="156">
        <v>1.803</v>
      </c>
      <c r="H768" s="162">
        <v>1.803</v>
      </c>
      <c r="I768" s="156"/>
      <c r="J768" s="156"/>
      <c r="K768" s="156"/>
      <c r="L768" s="157" t="s">
        <v>994</v>
      </c>
      <c r="M768" s="156">
        <v>5</v>
      </c>
      <c r="N768" s="156">
        <v>0.0033</v>
      </c>
      <c r="O768" s="156">
        <v>0.0033</v>
      </c>
      <c r="P768" s="156" t="s">
        <v>995</v>
      </c>
      <c r="Q768" s="156" t="s">
        <v>1212</v>
      </c>
      <c r="R768" s="46" t="s">
        <v>1000</v>
      </c>
      <c r="S768" s="40" t="s">
        <v>40</v>
      </c>
    </row>
    <row r="769" s="4" customFormat="1" ht="48" customHeight="1" spans="1:19">
      <c r="A769" s="46">
        <v>179</v>
      </c>
      <c r="B769" s="156" t="s">
        <v>997</v>
      </c>
      <c r="C769" s="156" t="s">
        <v>28</v>
      </c>
      <c r="D769" s="46" t="s">
        <v>773</v>
      </c>
      <c r="E769" s="156" t="s">
        <v>78</v>
      </c>
      <c r="F769" s="157" t="s">
        <v>1213</v>
      </c>
      <c r="G769" s="156">
        <v>1.38</v>
      </c>
      <c r="H769" s="162">
        <v>1.38</v>
      </c>
      <c r="I769" s="156"/>
      <c r="J769" s="156"/>
      <c r="K769" s="156"/>
      <c r="L769" s="157" t="s">
        <v>994</v>
      </c>
      <c r="M769" s="156">
        <v>6</v>
      </c>
      <c r="N769" s="156">
        <v>0.001</v>
      </c>
      <c r="O769" s="156">
        <v>0.001</v>
      </c>
      <c r="P769" s="156" t="s">
        <v>995</v>
      </c>
      <c r="Q769" s="156" t="s">
        <v>1162</v>
      </c>
      <c r="R769" s="46" t="s">
        <v>1000</v>
      </c>
      <c r="S769" s="40" t="s">
        <v>40</v>
      </c>
    </row>
    <row r="770" s="4" customFormat="1" ht="48" customHeight="1" spans="1:19">
      <c r="A770" s="46">
        <v>180</v>
      </c>
      <c r="B770" s="156" t="s">
        <v>997</v>
      </c>
      <c r="C770" s="156" t="s">
        <v>28</v>
      </c>
      <c r="D770" s="46" t="s">
        <v>773</v>
      </c>
      <c r="E770" s="156" t="s">
        <v>36</v>
      </c>
      <c r="F770" s="157" t="s">
        <v>1214</v>
      </c>
      <c r="G770" s="156">
        <v>1.02</v>
      </c>
      <c r="H770" s="162">
        <v>1.02</v>
      </c>
      <c r="I770" s="156"/>
      <c r="J770" s="156"/>
      <c r="K770" s="156"/>
      <c r="L770" s="157" t="s">
        <v>994</v>
      </c>
      <c r="M770" s="156">
        <v>6</v>
      </c>
      <c r="N770" s="156">
        <v>0.0007</v>
      </c>
      <c r="O770" s="156">
        <v>0.0007</v>
      </c>
      <c r="P770" s="156" t="s">
        <v>995</v>
      </c>
      <c r="Q770" s="156" t="s">
        <v>1162</v>
      </c>
      <c r="R770" s="46" t="s">
        <v>1000</v>
      </c>
      <c r="S770" s="40" t="s">
        <v>40</v>
      </c>
    </row>
    <row r="771" s="4" customFormat="1" ht="48" customHeight="1" spans="1:19">
      <c r="A771" s="46">
        <v>181</v>
      </c>
      <c r="B771" s="156" t="s">
        <v>997</v>
      </c>
      <c r="C771" s="156" t="s">
        <v>28</v>
      </c>
      <c r="D771" s="46" t="s">
        <v>773</v>
      </c>
      <c r="E771" s="156" t="s">
        <v>70</v>
      </c>
      <c r="F771" s="157" t="s">
        <v>1215</v>
      </c>
      <c r="G771" s="156">
        <v>1.29</v>
      </c>
      <c r="H771" s="162">
        <v>1.29</v>
      </c>
      <c r="I771" s="156"/>
      <c r="J771" s="156"/>
      <c r="K771" s="156"/>
      <c r="L771" s="157" t="s">
        <v>994</v>
      </c>
      <c r="M771" s="156">
        <v>6</v>
      </c>
      <c r="N771" s="156">
        <v>0.001</v>
      </c>
      <c r="O771" s="156">
        <v>0.001</v>
      </c>
      <c r="P771" s="156" t="s">
        <v>995</v>
      </c>
      <c r="Q771" s="156" t="s">
        <v>1162</v>
      </c>
      <c r="R771" s="46" t="s">
        <v>1000</v>
      </c>
      <c r="S771" s="40" t="s">
        <v>40</v>
      </c>
    </row>
    <row r="772" s="4" customFormat="1" ht="48" customHeight="1" spans="1:19">
      <c r="A772" s="46">
        <v>182</v>
      </c>
      <c r="B772" s="156" t="s">
        <v>997</v>
      </c>
      <c r="C772" s="156" t="s">
        <v>28</v>
      </c>
      <c r="D772" s="46" t="s">
        <v>773</v>
      </c>
      <c r="E772" s="156" t="s">
        <v>60</v>
      </c>
      <c r="F772" s="157" t="s">
        <v>1216</v>
      </c>
      <c r="G772" s="156">
        <v>0.9</v>
      </c>
      <c r="H772" s="162">
        <v>0.9</v>
      </c>
      <c r="I772" s="156"/>
      <c r="J772" s="156"/>
      <c r="K772" s="156"/>
      <c r="L772" s="157" t="s">
        <v>994</v>
      </c>
      <c r="M772" s="156">
        <v>3</v>
      </c>
      <c r="N772" s="156">
        <v>0.0006</v>
      </c>
      <c r="O772" s="156">
        <v>0.0006</v>
      </c>
      <c r="P772" s="156" t="s">
        <v>995</v>
      </c>
      <c r="Q772" s="156" t="s">
        <v>1162</v>
      </c>
      <c r="R772" s="46" t="s">
        <v>1000</v>
      </c>
      <c r="S772" s="40" t="s">
        <v>40</v>
      </c>
    </row>
    <row r="773" s="4" customFormat="1" ht="48" customHeight="1" spans="1:19">
      <c r="A773" s="46">
        <v>183</v>
      </c>
      <c r="B773" s="156" t="s">
        <v>997</v>
      </c>
      <c r="C773" s="156" t="s">
        <v>28</v>
      </c>
      <c r="D773" s="46" t="s">
        <v>773</v>
      </c>
      <c r="E773" s="156" t="s">
        <v>68</v>
      </c>
      <c r="F773" s="157" t="s">
        <v>1217</v>
      </c>
      <c r="G773" s="156">
        <v>1.38</v>
      </c>
      <c r="H773" s="162">
        <v>1.38</v>
      </c>
      <c r="I773" s="156"/>
      <c r="J773" s="156"/>
      <c r="K773" s="156"/>
      <c r="L773" s="157" t="s">
        <v>994</v>
      </c>
      <c r="M773" s="156">
        <v>4</v>
      </c>
      <c r="N773" s="156">
        <v>0.001</v>
      </c>
      <c r="O773" s="156">
        <v>0.001</v>
      </c>
      <c r="P773" s="156" t="s">
        <v>995</v>
      </c>
      <c r="Q773" s="156" t="s">
        <v>1162</v>
      </c>
      <c r="R773" s="46" t="s">
        <v>1000</v>
      </c>
      <c r="S773" s="40" t="s">
        <v>40</v>
      </c>
    </row>
    <row r="774" s="4" customFormat="1" ht="48" customHeight="1" spans="1:19">
      <c r="A774" s="46">
        <v>184</v>
      </c>
      <c r="B774" s="156" t="s">
        <v>997</v>
      </c>
      <c r="C774" s="156" t="s">
        <v>28</v>
      </c>
      <c r="D774" s="46" t="s">
        <v>773</v>
      </c>
      <c r="E774" s="156" t="s">
        <v>41</v>
      </c>
      <c r="F774" s="157" t="s">
        <v>1218</v>
      </c>
      <c r="G774" s="156">
        <v>0.3</v>
      </c>
      <c r="H774" s="162">
        <v>0.3</v>
      </c>
      <c r="I774" s="156"/>
      <c r="J774" s="156"/>
      <c r="K774" s="156"/>
      <c r="L774" s="157" t="s">
        <v>994</v>
      </c>
      <c r="M774" s="156">
        <v>2</v>
      </c>
      <c r="N774" s="156">
        <v>0.0002</v>
      </c>
      <c r="O774" s="156">
        <v>0.0002</v>
      </c>
      <c r="P774" s="156" t="s">
        <v>995</v>
      </c>
      <c r="Q774" s="156" t="s">
        <v>1162</v>
      </c>
      <c r="R774" s="46" t="s">
        <v>1000</v>
      </c>
      <c r="S774" s="40" t="s">
        <v>40</v>
      </c>
    </row>
    <row r="775" s="4" customFormat="1" ht="48" customHeight="1" spans="1:19">
      <c r="A775" s="46">
        <v>185</v>
      </c>
      <c r="B775" s="156" t="s">
        <v>997</v>
      </c>
      <c r="C775" s="156" t="s">
        <v>28</v>
      </c>
      <c r="D775" s="46" t="s">
        <v>773</v>
      </c>
      <c r="E775" s="156" t="s">
        <v>62</v>
      </c>
      <c r="F775" s="157" t="s">
        <v>1219</v>
      </c>
      <c r="G775" s="156">
        <v>0.39</v>
      </c>
      <c r="H775" s="162">
        <v>0.39</v>
      </c>
      <c r="I775" s="156"/>
      <c r="J775" s="156"/>
      <c r="K775" s="156"/>
      <c r="L775" s="157" t="s">
        <v>994</v>
      </c>
      <c r="M775" s="156">
        <v>2</v>
      </c>
      <c r="N775" s="156">
        <v>0.0003</v>
      </c>
      <c r="O775" s="156">
        <v>0.0003</v>
      </c>
      <c r="P775" s="156" t="s">
        <v>995</v>
      </c>
      <c r="Q775" s="156" t="s">
        <v>1162</v>
      </c>
      <c r="R775" s="46" t="s">
        <v>1000</v>
      </c>
      <c r="S775" s="40" t="s">
        <v>40</v>
      </c>
    </row>
    <row r="776" s="4" customFormat="1" ht="48" customHeight="1" spans="1:19">
      <c r="A776" s="46">
        <v>186</v>
      </c>
      <c r="B776" s="156" t="s">
        <v>997</v>
      </c>
      <c r="C776" s="156" t="s">
        <v>28</v>
      </c>
      <c r="D776" s="46" t="s">
        <v>773</v>
      </c>
      <c r="E776" s="156" t="s">
        <v>45</v>
      </c>
      <c r="F776" s="157" t="s">
        <v>1220</v>
      </c>
      <c r="G776" s="156">
        <v>1.05</v>
      </c>
      <c r="H776" s="162">
        <v>1.05</v>
      </c>
      <c r="I776" s="156"/>
      <c r="J776" s="156"/>
      <c r="K776" s="156"/>
      <c r="L776" s="157" t="s">
        <v>994</v>
      </c>
      <c r="M776" s="156">
        <v>4</v>
      </c>
      <c r="N776" s="156">
        <v>0.0008</v>
      </c>
      <c r="O776" s="156">
        <v>0.0008</v>
      </c>
      <c r="P776" s="156" t="s">
        <v>995</v>
      </c>
      <c r="Q776" s="156" t="s">
        <v>1162</v>
      </c>
      <c r="R776" s="46" t="s">
        <v>1000</v>
      </c>
      <c r="S776" s="40" t="s">
        <v>40</v>
      </c>
    </row>
    <row r="777" s="4" customFormat="1" ht="48" customHeight="1" spans="1:19">
      <c r="A777" s="46">
        <v>187</v>
      </c>
      <c r="B777" s="156" t="s">
        <v>997</v>
      </c>
      <c r="C777" s="156" t="s">
        <v>28</v>
      </c>
      <c r="D777" s="46" t="s">
        <v>773</v>
      </c>
      <c r="E777" s="156" t="s">
        <v>54</v>
      </c>
      <c r="F777" s="157" t="s">
        <v>1221</v>
      </c>
      <c r="G777" s="156">
        <v>0.42</v>
      </c>
      <c r="H777" s="162">
        <v>0.42</v>
      </c>
      <c r="I777" s="156"/>
      <c r="J777" s="156"/>
      <c r="K777" s="156"/>
      <c r="L777" s="157" t="s">
        <v>994</v>
      </c>
      <c r="M777" s="156">
        <v>3</v>
      </c>
      <c r="N777" s="156">
        <v>0.0003</v>
      </c>
      <c r="O777" s="156">
        <v>0.0003</v>
      </c>
      <c r="P777" s="156" t="s">
        <v>995</v>
      </c>
      <c r="Q777" s="156" t="s">
        <v>1162</v>
      </c>
      <c r="R777" s="46" t="s">
        <v>1000</v>
      </c>
      <c r="S777" s="40" t="s">
        <v>40</v>
      </c>
    </row>
    <row r="778" s="4" customFormat="1" ht="48" customHeight="1" spans="1:19">
      <c r="A778" s="46">
        <v>188</v>
      </c>
      <c r="B778" s="156" t="s">
        <v>997</v>
      </c>
      <c r="C778" s="156" t="s">
        <v>28</v>
      </c>
      <c r="D778" s="46" t="s">
        <v>773</v>
      </c>
      <c r="E778" s="156" t="s">
        <v>72</v>
      </c>
      <c r="F778" s="157" t="s">
        <v>1222</v>
      </c>
      <c r="G778" s="156">
        <v>1.44</v>
      </c>
      <c r="H778" s="162">
        <v>1.44</v>
      </c>
      <c r="I778" s="156"/>
      <c r="J778" s="156"/>
      <c r="K778" s="156"/>
      <c r="L778" s="157" t="s">
        <v>994</v>
      </c>
      <c r="M778" s="156">
        <v>6</v>
      </c>
      <c r="N778" s="156">
        <v>0.001</v>
      </c>
      <c r="O778" s="156">
        <v>0.001</v>
      </c>
      <c r="P778" s="156" t="s">
        <v>995</v>
      </c>
      <c r="Q778" s="156" t="s">
        <v>1162</v>
      </c>
      <c r="R778" s="46" t="s">
        <v>1000</v>
      </c>
      <c r="S778" s="40" t="s">
        <v>40</v>
      </c>
    </row>
    <row r="779" s="4" customFormat="1" ht="48" customHeight="1" spans="1:19">
      <c r="A779" s="46">
        <v>189</v>
      </c>
      <c r="B779" s="156" t="s">
        <v>997</v>
      </c>
      <c r="C779" s="156" t="s">
        <v>28</v>
      </c>
      <c r="D779" s="46" t="s">
        <v>773</v>
      </c>
      <c r="E779" s="156" t="s">
        <v>56</v>
      </c>
      <c r="F779" s="157" t="s">
        <v>1223</v>
      </c>
      <c r="G779" s="156">
        <v>2.28</v>
      </c>
      <c r="H779" s="162">
        <v>2.28</v>
      </c>
      <c r="I779" s="156"/>
      <c r="J779" s="156"/>
      <c r="K779" s="156"/>
      <c r="L779" s="157" t="s">
        <v>994</v>
      </c>
      <c r="M779" s="156">
        <v>7</v>
      </c>
      <c r="N779" s="156">
        <v>0.0016</v>
      </c>
      <c r="O779" s="156">
        <v>0.0016</v>
      </c>
      <c r="P779" s="156" t="s">
        <v>995</v>
      </c>
      <c r="Q779" s="156" t="s">
        <v>1162</v>
      </c>
      <c r="R779" s="46" t="s">
        <v>1000</v>
      </c>
      <c r="S779" s="40" t="s">
        <v>40</v>
      </c>
    </row>
    <row r="780" s="4" customFormat="1" ht="48" customHeight="1" spans="1:19">
      <c r="A780" s="46">
        <v>190</v>
      </c>
      <c r="B780" s="156" t="s">
        <v>997</v>
      </c>
      <c r="C780" s="156" t="s">
        <v>28</v>
      </c>
      <c r="D780" s="46" t="s">
        <v>773</v>
      </c>
      <c r="E780" s="156" t="s">
        <v>43</v>
      </c>
      <c r="F780" s="157" t="s">
        <v>1224</v>
      </c>
      <c r="G780" s="156">
        <v>1.35</v>
      </c>
      <c r="H780" s="162">
        <v>1.35</v>
      </c>
      <c r="I780" s="156"/>
      <c r="J780" s="156"/>
      <c r="K780" s="156"/>
      <c r="L780" s="157" t="s">
        <v>994</v>
      </c>
      <c r="M780" s="156">
        <v>6</v>
      </c>
      <c r="N780" s="156">
        <v>0.001</v>
      </c>
      <c r="O780" s="156">
        <v>0.001</v>
      </c>
      <c r="P780" s="156" t="s">
        <v>995</v>
      </c>
      <c r="Q780" s="156" t="s">
        <v>1162</v>
      </c>
      <c r="R780" s="46" t="s">
        <v>1000</v>
      </c>
      <c r="S780" s="40" t="s">
        <v>40</v>
      </c>
    </row>
    <row r="781" s="4" customFormat="1" ht="48" customHeight="1" spans="1:19">
      <c r="A781" s="46">
        <v>191</v>
      </c>
      <c r="B781" s="156" t="s">
        <v>997</v>
      </c>
      <c r="C781" s="156" t="s">
        <v>28</v>
      </c>
      <c r="D781" s="46" t="s">
        <v>773</v>
      </c>
      <c r="E781" s="156" t="s">
        <v>47</v>
      </c>
      <c r="F781" s="157" t="s">
        <v>1225</v>
      </c>
      <c r="G781" s="156">
        <v>0.42</v>
      </c>
      <c r="H781" s="162">
        <v>0.42</v>
      </c>
      <c r="I781" s="156"/>
      <c r="J781" s="156"/>
      <c r="K781" s="156"/>
      <c r="L781" s="157" t="s">
        <v>994</v>
      </c>
      <c r="M781" s="156">
        <v>3</v>
      </c>
      <c r="N781" s="156">
        <v>0.0003</v>
      </c>
      <c r="O781" s="156">
        <v>0.0003</v>
      </c>
      <c r="P781" s="156" t="s">
        <v>995</v>
      </c>
      <c r="Q781" s="156" t="s">
        <v>1162</v>
      </c>
      <c r="R781" s="46" t="s">
        <v>1000</v>
      </c>
      <c r="S781" s="40" t="s">
        <v>40</v>
      </c>
    </row>
    <row r="782" s="4" customFormat="1" ht="48" customHeight="1" spans="1:19">
      <c r="A782" s="46">
        <v>192</v>
      </c>
      <c r="B782" s="156" t="s">
        <v>997</v>
      </c>
      <c r="C782" s="156" t="s">
        <v>28</v>
      </c>
      <c r="D782" s="46" t="s">
        <v>773</v>
      </c>
      <c r="E782" s="156" t="s">
        <v>66</v>
      </c>
      <c r="F782" s="157" t="s">
        <v>1226</v>
      </c>
      <c r="G782" s="156">
        <v>1.8</v>
      </c>
      <c r="H782" s="162">
        <v>1.8</v>
      </c>
      <c r="I782" s="156"/>
      <c r="J782" s="156"/>
      <c r="K782" s="156"/>
      <c r="L782" s="157" t="s">
        <v>994</v>
      </c>
      <c r="M782" s="156">
        <v>6</v>
      </c>
      <c r="N782" s="156">
        <v>0.0013</v>
      </c>
      <c r="O782" s="156">
        <v>0.0013</v>
      </c>
      <c r="P782" s="156" t="s">
        <v>995</v>
      </c>
      <c r="Q782" s="156" t="s">
        <v>1162</v>
      </c>
      <c r="R782" s="46" t="s">
        <v>1000</v>
      </c>
      <c r="S782" s="40" t="s">
        <v>40</v>
      </c>
    </row>
    <row r="783" s="4" customFormat="1" ht="48" customHeight="1" spans="1:19">
      <c r="A783" s="46">
        <v>193</v>
      </c>
      <c r="B783" s="156" t="s">
        <v>997</v>
      </c>
      <c r="C783" s="156" t="s">
        <v>28</v>
      </c>
      <c r="D783" s="46" t="s">
        <v>773</v>
      </c>
      <c r="E783" s="156" t="s">
        <v>64</v>
      </c>
      <c r="F783" s="157" t="s">
        <v>1227</v>
      </c>
      <c r="G783" s="156">
        <v>0.15</v>
      </c>
      <c r="H783" s="162">
        <v>0.15</v>
      </c>
      <c r="I783" s="156"/>
      <c r="J783" s="156"/>
      <c r="K783" s="156"/>
      <c r="L783" s="157" t="s">
        <v>994</v>
      </c>
      <c r="M783" s="156">
        <v>1</v>
      </c>
      <c r="N783" s="156">
        <v>0.0001</v>
      </c>
      <c r="O783" s="156">
        <v>0.0001</v>
      </c>
      <c r="P783" s="156" t="s">
        <v>995</v>
      </c>
      <c r="Q783" s="156" t="s">
        <v>1162</v>
      </c>
      <c r="R783" s="46" t="s">
        <v>1000</v>
      </c>
      <c r="S783" s="40" t="s">
        <v>40</v>
      </c>
    </row>
    <row r="784" s="4" customFormat="1" ht="48" customHeight="1" spans="1:19">
      <c r="A784" s="46">
        <v>194</v>
      </c>
      <c r="B784" s="156" t="s">
        <v>997</v>
      </c>
      <c r="C784" s="156" t="s">
        <v>28</v>
      </c>
      <c r="D784" s="46" t="s">
        <v>773</v>
      </c>
      <c r="E784" s="156" t="s">
        <v>50</v>
      </c>
      <c r="F784" s="157" t="s">
        <v>1228</v>
      </c>
      <c r="G784" s="156">
        <v>1.56</v>
      </c>
      <c r="H784" s="162">
        <v>1.56</v>
      </c>
      <c r="I784" s="156"/>
      <c r="J784" s="156"/>
      <c r="K784" s="156"/>
      <c r="L784" s="157" t="s">
        <v>994</v>
      </c>
      <c r="M784" s="156">
        <v>6</v>
      </c>
      <c r="N784" s="156">
        <v>0.0011</v>
      </c>
      <c r="O784" s="156">
        <v>0.0011</v>
      </c>
      <c r="P784" s="156" t="s">
        <v>995</v>
      </c>
      <c r="Q784" s="156" t="s">
        <v>1162</v>
      </c>
      <c r="R784" s="46" t="s">
        <v>1000</v>
      </c>
      <c r="S784" s="40" t="s">
        <v>40</v>
      </c>
    </row>
    <row r="785" s="4" customFormat="1" ht="48" customHeight="1" spans="1:19">
      <c r="A785" s="46">
        <v>195</v>
      </c>
      <c r="B785" s="156" t="s">
        <v>997</v>
      </c>
      <c r="C785" s="156" t="s">
        <v>28</v>
      </c>
      <c r="D785" s="46" t="s">
        <v>773</v>
      </c>
      <c r="E785" s="156" t="s">
        <v>52</v>
      </c>
      <c r="F785" s="157" t="s">
        <v>1229</v>
      </c>
      <c r="G785" s="156">
        <v>1.2</v>
      </c>
      <c r="H785" s="162">
        <v>1.2</v>
      </c>
      <c r="I785" s="156"/>
      <c r="J785" s="156"/>
      <c r="K785" s="156"/>
      <c r="L785" s="157" t="s">
        <v>994</v>
      </c>
      <c r="M785" s="156">
        <v>3</v>
      </c>
      <c r="N785" s="156">
        <v>0.0008</v>
      </c>
      <c r="O785" s="156">
        <v>0.0008</v>
      </c>
      <c r="P785" s="156" t="s">
        <v>995</v>
      </c>
      <c r="Q785" s="156" t="s">
        <v>1162</v>
      </c>
      <c r="R785" s="46" t="s">
        <v>1000</v>
      </c>
      <c r="S785" s="40" t="s">
        <v>40</v>
      </c>
    </row>
    <row r="786" s="4" customFormat="1" ht="48" customHeight="1" spans="1:19">
      <c r="A786" s="46">
        <v>196</v>
      </c>
      <c r="B786" s="156" t="s">
        <v>997</v>
      </c>
      <c r="C786" s="156" t="s">
        <v>28</v>
      </c>
      <c r="D786" s="46" t="s">
        <v>773</v>
      </c>
      <c r="E786" s="156" t="s">
        <v>76</v>
      </c>
      <c r="F786" s="157" t="s">
        <v>1230</v>
      </c>
      <c r="G786" s="156">
        <v>0.15</v>
      </c>
      <c r="H786" s="162">
        <v>0.15</v>
      </c>
      <c r="I786" s="156"/>
      <c r="J786" s="156"/>
      <c r="K786" s="156"/>
      <c r="L786" s="157" t="s">
        <v>994</v>
      </c>
      <c r="M786" s="156">
        <v>1</v>
      </c>
      <c r="N786" s="156">
        <v>0.0001</v>
      </c>
      <c r="O786" s="156">
        <v>0.0001</v>
      </c>
      <c r="P786" s="156" t="s">
        <v>995</v>
      </c>
      <c r="Q786" s="156" t="s">
        <v>1162</v>
      </c>
      <c r="R786" s="46" t="s">
        <v>1000</v>
      </c>
      <c r="S786" s="40" t="s">
        <v>40</v>
      </c>
    </row>
    <row r="787" s="4" customFormat="1" ht="48" customHeight="1" spans="1:19">
      <c r="A787" s="46">
        <v>197</v>
      </c>
      <c r="B787" s="156" t="s">
        <v>997</v>
      </c>
      <c r="C787" s="156" t="s">
        <v>28</v>
      </c>
      <c r="D787" s="46" t="s">
        <v>773</v>
      </c>
      <c r="E787" s="156" t="s">
        <v>58</v>
      </c>
      <c r="F787" s="157" t="s">
        <v>1231</v>
      </c>
      <c r="G787" s="156">
        <v>0.57</v>
      </c>
      <c r="H787" s="162">
        <v>0.57</v>
      </c>
      <c r="I787" s="156"/>
      <c r="J787" s="156"/>
      <c r="K787" s="156"/>
      <c r="L787" s="157" t="s">
        <v>994</v>
      </c>
      <c r="M787" s="156">
        <v>3</v>
      </c>
      <c r="N787" s="156">
        <v>0.0004</v>
      </c>
      <c r="O787" s="156">
        <v>0.0004</v>
      </c>
      <c r="P787" s="156" t="s">
        <v>995</v>
      </c>
      <c r="Q787" s="156" t="s">
        <v>1162</v>
      </c>
      <c r="R787" s="46" t="s">
        <v>1000</v>
      </c>
      <c r="S787" s="40" t="s">
        <v>40</v>
      </c>
    </row>
    <row r="788" s="4" customFormat="1" ht="48" customHeight="1" spans="1:19">
      <c r="A788" s="46">
        <v>198</v>
      </c>
      <c r="B788" s="156" t="s">
        <v>997</v>
      </c>
      <c r="C788" s="156" t="s">
        <v>28</v>
      </c>
      <c r="D788" s="46" t="s">
        <v>773</v>
      </c>
      <c r="E788" s="156" t="s">
        <v>74</v>
      </c>
      <c r="F788" s="157" t="s">
        <v>1232</v>
      </c>
      <c r="G788" s="156">
        <v>0.66</v>
      </c>
      <c r="H788" s="162">
        <v>0.66</v>
      </c>
      <c r="I788" s="156"/>
      <c r="J788" s="156"/>
      <c r="K788" s="156"/>
      <c r="L788" s="157" t="s">
        <v>994</v>
      </c>
      <c r="M788" s="156">
        <v>4</v>
      </c>
      <c r="N788" s="156">
        <v>0.0005</v>
      </c>
      <c r="O788" s="156">
        <v>0.0005</v>
      </c>
      <c r="P788" s="156" t="s">
        <v>995</v>
      </c>
      <c r="Q788" s="156" t="s">
        <v>1162</v>
      </c>
      <c r="R788" s="46" t="s">
        <v>1000</v>
      </c>
      <c r="S788" s="40" t="s">
        <v>40</v>
      </c>
    </row>
    <row r="789" s="4" customFormat="1" ht="48" customHeight="1" spans="1:19">
      <c r="A789" s="46">
        <v>199</v>
      </c>
      <c r="B789" s="156" t="s">
        <v>997</v>
      </c>
      <c r="C789" s="156" t="s">
        <v>28</v>
      </c>
      <c r="D789" s="46" t="s">
        <v>773</v>
      </c>
      <c r="E789" s="156" t="s">
        <v>54</v>
      </c>
      <c r="F789" s="157" t="s">
        <v>1233</v>
      </c>
      <c r="G789" s="156">
        <v>0.294</v>
      </c>
      <c r="H789" s="162">
        <v>0.294</v>
      </c>
      <c r="I789" s="156"/>
      <c r="J789" s="156"/>
      <c r="K789" s="156"/>
      <c r="L789" s="157" t="s">
        <v>994</v>
      </c>
      <c r="M789" s="156">
        <v>3</v>
      </c>
      <c r="N789" s="156">
        <v>0.0003</v>
      </c>
      <c r="O789" s="156">
        <v>0.0003</v>
      </c>
      <c r="P789" s="156" t="s">
        <v>995</v>
      </c>
      <c r="Q789" s="156" t="s">
        <v>1234</v>
      </c>
      <c r="R789" s="46" t="s">
        <v>1000</v>
      </c>
      <c r="S789" s="40" t="s">
        <v>40</v>
      </c>
    </row>
    <row r="790" s="4" customFormat="1" ht="48" customHeight="1" spans="1:19">
      <c r="A790" s="46">
        <v>200</v>
      </c>
      <c r="B790" s="156" t="s">
        <v>997</v>
      </c>
      <c r="C790" s="156" t="s">
        <v>28</v>
      </c>
      <c r="D790" s="46" t="s">
        <v>773</v>
      </c>
      <c r="E790" s="156" t="s">
        <v>56</v>
      </c>
      <c r="F790" s="157" t="s">
        <v>1235</v>
      </c>
      <c r="G790" s="156">
        <v>0.21</v>
      </c>
      <c r="H790" s="162">
        <v>0.21</v>
      </c>
      <c r="I790" s="156"/>
      <c r="J790" s="156"/>
      <c r="K790" s="156"/>
      <c r="L790" s="157" t="s">
        <v>994</v>
      </c>
      <c r="M790" s="156">
        <v>2</v>
      </c>
      <c r="N790" s="156">
        <v>0.0002</v>
      </c>
      <c r="O790" s="156">
        <v>0.0002</v>
      </c>
      <c r="P790" s="156" t="s">
        <v>995</v>
      </c>
      <c r="Q790" s="156" t="s">
        <v>1234</v>
      </c>
      <c r="R790" s="46" t="s">
        <v>1000</v>
      </c>
      <c r="S790" s="40" t="s">
        <v>40</v>
      </c>
    </row>
    <row r="791" s="4" customFormat="1" ht="48" customHeight="1" spans="1:19">
      <c r="A791" s="46">
        <v>201</v>
      </c>
      <c r="B791" s="156" t="s">
        <v>997</v>
      </c>
      <c r="C791" s="156" t="s">
        <v>28</v>
      </c>
      <c r="D791" s="46" t="s">
        <v>773</v>
      </c>
      <c r="E791" s="156" t="s">
        <v>43</v>
      </c>
      <c r="F791" s="157" t="s">
        <v>1236</v>
      </c>
      <c r="G791" s="156">
        <v>0.266</v>
      </c>
      <c r="H791" s="162">
        <v>0.266</v>
      </c>
      <c r="I791" s="156"/>
      <c r="J791" s="156"/>
      <c r="K791" s="156"/>
      <c r="L791" s="157" t="s">
        <v>994</v>
      </c>
      <c r="M791" s="156">
        <v>3</v>
      </c>
      <c r="N791" s="156">
        <v>0.0003</v>
      </c>
      <c r="O791" s="156">
        <v>0.0003</v>
      </c>
      <c r="P791" s="156" t="s">
        <v>995</v>
      </c>
      <c r="Q791" s="156" t="s">
        <v>1234</v>
      </c>
      <c r="R791" s="46" t="s">
        <v>1000</v>
      </c>
      <c r="S791" s="40" t="s">
        <v>40</v>
      </c>
    </row>
    <row r="792" s="4" customFormat="1" ht="48" customHeight="1" spans="1:19">
      <c r="A792" s="46">
        <v>202</v>
      </c>
      <c r="B792" s="156" t="s">
        <v>997</v>
      </c>
      <c r="C792" s="156" t="s">
        <v>28</v>
      </c>
      <c r="D792" s="46" t="s">
        <v>773</v>
      </c>
      <c r="E792" s="156" t="s">
        <v>60</v>
      </c>
      <c r="F792" s="157" t="s">
        <v>1237</v>
      </c>
      <c r="G792" s="156">
        <v>1.232</v>
      </c>
      <c r="H792" s="162">
        <v>1.232</v>
      </c>
      <c r="I792" s="156"/>
      <c r="J792" s="156"/>
      <c r="K792" s="156"/>
      <c r="L792" s="157" t="s">
        <v>994</v>
      </c>
      <c r="M792" s="156">
        <v>7</v>
      </c>
      <c r="N792" s="156">
        <v>0.0012</v>
      </c>
      <c r="O792" s="156">
        <v>0.0012</v>
      </c>
      <c r="P792" s="156" t="s">
        <v>995</v>
      </c>
      <c r="Q792" s="156" t="s">
        <v>1234</v>
      </c>
      <c r="R792" s="46" t="s">
        <v>1000</v>
      </c>
      <c r="S792" s="40" t="s">
        <v>40</v>
      </c>
    </row>
    <row r="793" s="4" customFormat="1" ht="48" customHeight="1" spans="1:19">
      <c r="A793" s="46">
        <v>203</v>
      </c>
      <c r="B793" s="156" t="s">
        <v>997</v>
      </c>
      <c r="C793" s="156" t="s">
        <v>28</v>
      </c>
      <c r="D793" s="46" t="s">
        <v>773</v>
      </c>
      <c r="E793" s="156" t="s">
        <v>45</v>
      </c>
      <c r="F793" s="157" t="s">
        <v>1238</v>
      </c>
      <c r="G793" s="156">
        <v>0.3115</v>
      </c>
      <c r="H793" s="162">
        <v>0.3115</v>
      </c>
      <c r="I793" s="156"/>
      <c r="J793" s="156"/>
      <c r="K793" s="156"/>
      <c r="L793" s="157" t="s">
        <v>994</v>
      </c>
      <c r="M793" s="156">
        <v>3</v>
      </c>
      <c r="N793" s="156">
        <v>0.0003</v>
      </c>
      <c r="O793" s="156">
        <v>0.0003</v>
      </c>
      <c r="P793" s="156" t="s">
        <v>995</v>
      </c>
      <c r="Q793" s="156" t="s">
        <v>1234</v>
      </c>
      <c r="R793" s="46" t="s">
        <v>1000</v>
      </c>
      <c r="S793" s="40" t="s">
        <v>40</v>
      </c>
    </row>
    <row r="794" s="4" customFormat="1" ht="48" customHeight="1" spans="1:19">
      <c r="A794" s="46">
        <v>204</v>
      </c>
      <c r="B794" s="156" t="s">
        <v>997</v>
      </c>
      <c r="C794" s="156" t="s">
        <v>28</v>
      </c>
      <c r="D794" s="46" t="s">
        <v>773</v>
      </c>
      <c r="E794" s="156" t="s">
        <v>70</v>
      </c>
      <c r="F794" s="157" t="s">
        <v>1239</v>
      </c>
      <c r="G794" s="156">
        <v>1.2425</v>
      </c>
      <c r="H794" s="162">
        <v>1.2425</v>
      </c>
      <c r="I794" s="156"/>
      <c r="J794" s="156"/>
      <c r="K794" s="156"/>
      <c r="L794" s="157" t="s">
        <v>994</v>
      </c>
      <c r="M794" s="156">
        <v>7</v>
      </c>
      <c r="N794" s="156">
        <v>0.0013</v>
      </c>
      <c r="O794" s="156">
        <v>0.0013</v>
      </c>
      <c r="P794" s="156" t="s">
        <v>995</v>
      </c>
      <c r="Q794" s="156" t="s">
        <v>1234</v>
      </c>
      <c r="R794" s="46" t="s">
        <v>1000</v>
      </c>
      <c r="S794" s="40" t="s">
        <v>40</v>
      </c>
    </row>
    <row r="795" s="4" customFormat="1" ht="48" customHeight="1" spans="1:19">
      <c r="A795" s="46">
        <v>205</v>
      </c>
      <c r="B795" s="156" t="s">
        <v>997</v>
      </c>
      <c r="C795" s="156" t="s">
        <v>28</v>
      </c>
      <c r="D795" s="46" t="s">
        <v>773</v>
      </c>
      <c r="E795" s="156" t="s">
        <v>36</v>
      </c>
      <c r="F795" s="157" t="s">
        <v>1240</v>
      </c>
      <c r="G795" s="156">
        <v>0.7315</v>
      </c>
      <c r="H795" s="162">
        <v>0.7315</v>
      </c>
      <c r="I795" s="156"/>
      <c r="J795" s="156"/>
      <c r="K795" s="156"/>
      <c r="L795" s="157" t="s">
        <v>994</v>
      </c>
      <c r="M795" s="156">
        <v>5</v>
      </c>
      <c r="N795" s="156">
        <v>0.0007</v>
      </c>
      <c r="O795" s="156">
        <v>0.0007</v>
      </c>
      <c r="P795" s="156" t="s">
        <v>995</v>
      </c>
      <c r="Q795" s="156" t="s">
        <v>1234</v>
      </c>
      <c r="R795" s="46" t="s">
        <v>1000</v>
      </c>
      <c r="S795" s="40" t="s">
        <v>40</v>
      </c>
    </row>
    <row r="796" s="4" customFormat="1" ht="48" customHeight="1" spans="1:19">
      <c r="A796" s="46">
        <v>206</v>
      </c>
      <c r="B796" s="156" t="s">
        <v>997</v>
      </c>
      <c r="C796" s="156" t="s">
        <v>28</v>
      </c>
      <c r="D796" s="46" t="s">
        <v>773</v>
      </c>
      <c r="E796" s="156" t="s">
        <v>74</v>
      </c>
      <c r="F796" s="157" t="s">
        <v>1241</v>
      </c>
      <c r="G796" s="156">
        <v>0.105</v>
      </c>
      <c r="H796" s="162">
        <v>0.105</v>
      </c>
      <c r="I796" s="156"/>
      <c r="J796" s="156"/>
      <c r="K796" s="156"/>
      <c r="L796" s="157" t="s">
        <v>994</v>
      </c>
      <c r="M796" s="156">
        <v>1</v>
      </c>
      <c r="N796" s="156">
        <v>0.0001</v>
      </c>
      <c r="O796" s="156">
        <v>0.0001</v>
      </c>
      <c r="P796" s="156" t="s">
        <v>995</v>
      </c>
      <c r="Q796" s="156" t="s">
        <v>1234</v>
      </c>
      <c r="R796" s="46" t="s">
        <v>1000</v>
      </c>
      <c r="S796" s="40" t="s">
        <v>40</v>
      </c>
    </row>
    <row r="797" s="4" customFormat="1" ht="48" customHeight="1" spans="1:19">
      <c r="A797" s="46">
        <v>207</v>
      </c>
      <c r="B797" s="156" t="s">
        <v>997</v>
      </c>
      <c r="C797" s="156" t="s">
        <v>28</v>
      </c>
      <c r="D797" s="46" t="s">
        <v>773</v>
      </c>
      <c r="E797" s="156" t="s">
        <v>66</v>
      </c>
      <c r="F797" s="157" t="s">
        <v>1242</v>
      </c>
      <c r="G797" s="156">
        <v>0.105</v>
      </c>
      <c r="H797" s="162">
        <v>0.105</v>
      </c>
      <c r="I797" s="156"/>
      <c r="J797" s="156"/>
      <c r="K797" s="156"/>
      <c r="L797" s="157" t="s">
        <v>994</v>
      </c>
      <c r="M797" s="156">
        <v>1</v>
      </c>
      <c r="N797" s="156">
        <v>0.0001</v>
      </c>
      <c r="O797" s="156">
        <v>0.0001</v>
      </c>
      <c r="P797" s="156" t="s">
        <v>995</v>
      </c>
      <c r="Q797" s="156" t="s">
        <v>1234</v>
      </c>
      <c r="R797" s="46" t="s">
        <v>1000</v>
      </c>
      <c r="S797" s="40" t="s">
        <v>40</v>
      </c>
    </row>
    <row r="798" s="4" customFormat="1" ht="48" customHeight="1" spans="1:19">
      <c r="A798" s="46">
        <v>208</v>
      </c>
      <c r="B798" s="156" t="s">
        <v>997</v>
      </c>
      <c r="C798" s="156" t="s">
        <v>28</v>
      </c>
      <c r="D798" s="46" t="s">
        <v>773</v>
      </c>
      <c r="E798" s="156" t="s">
        <v>78</v>
      </c>
      <c r="F798" s="157" t="s">
        <v>1243</v>
      </c>
      <c r="G798" s="156">
        <v>0.3045</v>
      </c>
      <c r="H798" s="162">
        <v>0.3045</v>
      </c>
      <c r="I798" s="156"/>
      <c r="J798" s="156"/>
      <c r="K798" s="156"/>
      <c r="L798" s="157" t="s">
        <v>994</v>
      </c>
      <c r="M798" s="156">
        <v>2</v>
      </c>
      <c r="N798" s="156">
        <v>0.0003</v>
      </c>
      <c r="O798" s="156">
        <v>0.0003</v>
      </c>
      <c r="P798" s="156" t="s">
        <v>995</v>
      </c>
      <c r="Q798" s="156" t="s">
        <v>1234</v>
      </c>
      <c r="R798" s="46" t="s">
        <v>1000</v>
      </c>
      <c r="S798" s="40" t="s">
        <v>40</v>
      </c>
    </row>
    <row r="799" s="4" customFormat="1" ht="48" customHeight="1" spans="1:19">
      <c r="A799" s="46">
        <v>209</v>
      </c>
      <c r="B799" s="156" t="s">
        <v>997</v>
      </c>
      <c r="C799" s="156" t="s">
        <v>28</v>
      </c>
      <c r="D799" s="46" t="s">
        <v>773</v>
      </c>
      <c r="E799" s="156" t="s">
        <v>68</v>
      </c>
      <c r="F799" s="157" t="s">
        <v>1244</v>
      </c>
      <c r="G799" s="156">
        <v>0.2065</v>
      </c>
      <c r="H799" s="162">
        <v>0.2065</v>
      </c>
      <c r="I799" s="156"/>
      <c r="J799" s="156"/>
      <c r="K799" s="156"/>
      <c r="L799" s="157" t="s">
        <v>994</v>
      </c>
      <c r="M799" s="156">
        <v>2</v>
      </c>
      <c r="N799" s="156">
        <v>0.0002</v>
      </c>
      <c r="O799" s="156">
        <v>0.0002</v>
      </c>
      <c r="P799" s="156" t="s">
        <v>995</v>
      </c>
      <c r="Q799" s="156" t="s">
        <v>1234</v>
      </c>
      <c r="R799" s="46" t="s">
        <v>1000</v>
      </c>
      <c r="S799" s="40" t="s">
        <v>40</v>
      </c>
    </row>
    <row r="800" s="4" customFormat="1" ht="48" customHeight="1" spans="1:19">
      <c r="A800" s="46">
        <v>210</v>
      </c>
      <c r="B800" s="156" t="s">
        <v>997</v>
      </c>
      <c r="C800" s="156" t="s">
        <v>28</v>
      </c>
      <c r="D800" s="46" t="s">
        <v>773</v>
      </c>
      <c r="E800" s="156" t="s">
        <v>72</v>
      </c>
      <c r="F800" s="157" t="s">
        <v>1245</v>
      </c>
      <c r="G800" s="156">
        <v>0.175</v>
      </c>
      <c r="H800" s="162">
        <v>0.175</v>
      </c>
      <c r="I800" s="156"/>
      <c r="J800" s="156"/>
      <c r="K800" s="156"/>
      <c r="L800" s="157" t="s">
        <v>994</v>
      </c>
      <c r="M800" s="156">
        <v>1</v>
      </c>
      <c r="N800" s="156">
        <v>0.0002</v>
      </c>
      <c r="O800" s="156">
        <v>0.0002</v>
      </c>
      <c r="P800" s="156" t="s">
        <v>995</v>
      </c>
      <c r="Q800" s="156" t="s">
        <v>1234</v>
      </c>
      <c r="R800" s="46" t="s">
        <v>1000</v>
      </c>
      <c r="S800" s="40" t="s">
        <v>40</v>
      </c>
    </row>
    <row r="801" s="4" customFormat="1" ht="48" customHeight="1" spans="1:19">
      <c r="A801" s="46">
        <v>211</v>
      </c>
      <c r="B801" s="156" t="s">
        <v>997</v>
      </c>
      <c r="C801" s="156" t="s">
        <v>28</v>
      </c>
      <c r="D801" s="46" t="s">
        <v>773</v>
      </c>
      <c r="E801" s="156" t="s">
        <v>41</v>
      </c>
      <c r="F801" s="157" t="s">
        <v>1246</v>
      </c>
      <c r="G801" s="156">
        <v>0.105</v>
      </c>
      <c r="H801" s="162">
        <v>0.105</v>
      </c>
      <c r="I801" s="156"/>
      <c r="J801" s="156"/>
      <c r="K801" s="156"/>
      <c r="L801" s="157" t="s">
        <v>994</v>
      </c>
      <c r="M801" s="156">
        <v>1</v>
      </c>
      <c r="N801" s="156">
        <v>0.0001</v>
      </c>
      <c r="O801" s="156">
        <v>0.0001</v>
      </c>
      <c r="P801" s="156" t="s">
        <v>995</v>
      </c>
      <c r="Q801" s="156" t="s">
        <v>1234</v>
      </c>
      <c r="R801" s="46" t="s">
        <v>1000</v>
      </c>
      <c r="S801" s="40" t="s">
        <v>40</v>
      </c>
    </row>
    <row r="802" s="4" customFormat="1" ht="48" customHeight="1" spans="1:19">
      <c r="A802" s="46">
        <v>212</v>
      </c>
      <c r="B802" s="156" t="s">
        <v>997</v>
      </c>
      <c r="C802" s="156" t="s">
        <v>28</v>
      </c>
      <c r="D802" s="46" t="s">
        <v>773</v>
      </c>
      <c r="E802" s="156" t="s">
        <v>76</v>
      </c>
      <c r="F802" s="157" t="s">
        <v>1247</v>
      </c>
      <c r="G802" s="156">
        <v>0.5075</v>
      </c>
      <c r="H802" s="162">
        <v>0.5075</v>
      </c>
      <c r="I802" s="156"/>
      <c r="J802" s="156"/>
      <c r="K802" s="156"/>
      <c r="L802" s="157" t="s">
        <v>994</v>
      </c>
      <c r="M802" s="156">
        <v>1</v>
      </c>
      <c r="N802" s="156">
        <v>0.0006</v>
      </c>
      <c r="O802" s="156">
        <v>0.0006</v>
      </c>
      <c r="P802" s="156" t="s">
        <v>995</v>
      </c>
      <c r="Q802" s="156" t="s">
        <v>1234</v>
      </c>
      <c r="R802" s="46" t="s">
        <v>1000</v>
      </c>
      <c r="S802" s="40" t="s">
        <v>40</v>
      </c>
    </row>
    <row r="803" s="4" customFormat="1" ht="48" customHeight="1" spans="1:19">
      <c r="A803" s="46">
        <v>213</v>
      </c>
      <c r="B803" s="156" t="s">
        <v>997</v>
      </c>
      <c r="C803" s="156" t="s">
        <v>28</v>
      </c>
      <c r="D803" s="46" t="s">
        <v>773</v>
      </c>
      <c r="E803" s="156" t="s">
        <v>52</v>
      </c>
      <c r="F803" s="157" t="s">
        <v>1248</v>
      </c>
      <c r="G803" s="156">
        <v>0.105</v>
      </c>
      <c r="H803" s="162">
        <v>0.105</v>
      </c>
      <c r="I803" s="156"/>
      <c r="J803" s="156"/>
      <c r="K803" s="156"/>
      <c r="L803" s="157" t="s">
        <v>994</v>
      </c>
      <c r="M803" s="156">
        <v>1</v>
      </c>
      <c r="N803" s="156">
        <v>0.0001</v>
      </c>
      <c r="O803" s="156">
        <v>0.0001</v>
      </c>
      <c r="P803" s="156" t="s">
        <v>995</v>
      </c>
      <c r="Q803" s="156" t="s">
        <v>1234</v>
      </c>
      <c r="R803" s="46" t="s">
        <v>1000</v>
      </c>
      <c r="S803" s="40" t="s">
        <v>40</v>
      </c>
    </row>
    <row r="804" s="4" customFormat="1" ht="48" customHeight="1" spans="1:19">
      <c r="A804" s="46">
        <v>214</v>
      </c>
      <c r="B804" s="156" t="s">
        <v>997</v>
      </c>
      <c r="C804" s="156" t="s">
        <v>28</v>
      </c>
      <c r="D804" s="46" t="s">
        <v>773</v>
      </c>
      <c r="E804" s="156" t="s">
        <v>78</v>
      </c>
      <c r="F804" s="157" t="s">
        <v>1249</v>
      </c>
      <c r="G804" s="156">
        <v>0.75</v>
      </c>
      <c r="H804" s="162">
        <v>0.75</v>
      </c>
      <c r="I804" s="156"/>
      <c r="J804" s="156"/>
      <c r="K804" s="156"/>
      <c r="L804" s="157" t="s">
        <v>994</v>
      </c>
      <c r="M804" s="156">
        <v>2</v>
      </c>
      <c r="N804" s="156">
        <v>0.0004</v>
      </c>
      <c r="O804" s="156">
        <v>0.0004</v>
      </c>
      <c r="P804" s="156" t="s">
        <v>995</v>
      </c>
      <c r="Q804" s="156" t="s">
        <v>1250</v>
      </c>
      <c r="R804" s="46" t="s">
        <v>1000</v>
      </c>
      <c r="S804" s="40" t="s">
        <v>40</v>
      </c>
    </row>
    <row r="805" s="4" customFormat="1" ht="48" customHeight="1" spans="1:19">
      <c r="A805" s="46">
        <v>215</v>
      </c>
      <c r="B805" s="156" t="s">
        <v>997</v>
      </c>
      <c r="C805" s="156" t="s">
        <v>28</v>
      </c>
      <c r="D805" s="46" t="s">
        <v>773</v>
      </c>
      <c r="E805" s="156" t="s">
        <v>36</v>
      </c>
      <c r="F805" s="157" t="s">
        <v>1251</v>
      </c>
      <c r="G805" s="156">
        <v>6.45</v>
      </c>
      <c r="H805" s="162">
        <v>6.45</v>
      </c>
      <c r="I805" s="156"/>
      <c r="J805" s="156"/>
      <c r="K805" s="156"/>
      <c r="L805" s="157" t="s">
        <v>994</v>
      </c>
      <c r="M805" s="156">
        <v>12</v>
      </c>
      <c r="N805" s="156">
        <v>0.0025</v>
      </c>
      <c r="O805" s="156">
        <v>0.0025</v>
      </c>
      <c r="P805" s="156" t="s">
        <v>995</v>
      </c>
      <c r="Q805" s="156" t="s">
        <v>1250</v>
      </c>
      <c r="R805" s="46" t="s">
        <v>1000</v>
      </c>
      <c r="S805" s="40" t="s">
        <v>40</v>
      </c>
    </row>
    <row r="806" s="4" customFormat="1" ht="48" customHeight="1" spans="1:19">
      <c r="A806" s="46">
        <v>216</v>
      </c>
      <c r="B806" s="156" t="s">
        <v>997</v>
      </c>
      <c r="C806" s="156" t="s">
        <v>28</v>
      </c>
      <c r="D806" s="46" t="s">
        <v>773</v>
      </c>
      <c r="E806" s="156" t="s">
        <v>70</v>
      </c>
      <c r="F806" s="157" t="s">
        <v>1252</v>
      </c>
      <c r="G806" s="156">
        <v>3.81</v>
      </c>
      <c r="H806" s="162">
        <v>3.81</v>
      </c>
      <c r="I806" s="156"/>
      <c r="J806" s="156"/>
      <c r="K806" s="156"/>
      <c r="L806" s="157" t="s">
        <v>994</v>
      </c>
      <c r="M806" s="156">
        <v>8</v>
      </c>
      <c r="N806" s="156">
        <v>0.0016</v>
      </c>
      <c r="O806" s="156">
        <v>0.0016</v>
      </c>
      <c r="P806" s="156" t="s">
        <v>995</v>
      </c>
      <c r="Q806" s="156" t="s">
        <v>1250</v>
      </c>
      <c r="R806" s="46" t="s">
        <v>1000</v>
      </c>
      <c r="S806" s="40" t="s">
        <v>40</v>
      </c>
    </row>
    <row r="807" s="4" customFormat="1" ht="48" customHeight="1" spans="1:19">
      <c r="A807" s="46">
        <v>217</v>
      </c>
      <c r="B807" s="156" t="s">
        <v>997</v>
      </c>
      <c r="C807" s="156" t="s">
        <v>28</v>
      </c>
      <c r="D807" s="46" t="s">
        <v>773</v>
      </c>
      <c r="E807" s="156" t="s">
        <v>60</v>
      </c>
      <c r="F807" s="157" t="s">
        <v>1253</v>
      </c>
      <c r="G807" s="156">
        <v>10.23</v>
      </c>
      <c r="H807" s="162">
        <v>10.23</v>
      </c>
      <c r="I807" s="156"/>
      <c r="J807" s="156"/>
      <c r="K807" s="156"/>
      <c r="L807" s="157" t="s">
        <v>994</v>
      </c>
      <c r="M807" s="156">
        <v>14</v>
      </c>
      <c r="N807" s="156">
        <v>0.0037</v>
      </c>
      <c r="O807" s="156">
        <v>0.0037</v>
      </c>
      <c r="P807" s="156" t="s">
        <v>995</v>
      </c>
      <c r="Q807" s="156" t="s">
        <v>1250</v>
      </c>
      <c r="R807" s="46" t="s">
        <v>1000</v>
      </c>
      <c r="S807" s="40" t="s">
        <v>40</v>
      </c>
    </row>
    <row r="808" s="4" customFormat="1" ht="48" customHeight="1" spans="1:19">
      <c r="A808" s="46">
        <v>218</v>
      </c>
      <c r="B808" s="156" t="s">
        <v>997</v>
      </c>
      <c r="C808" s="156" t="s">
        <v>28</v>
      </c>
      <c r="D808" s="46" t="s">
        <v>773</v>
      </c>
      <c r="E808" s="156" t="s">
        <v>68</v>
      </c>
      <c r="F808" s="157" t="s">
        <v>1254</v>
      </c>
      <c r="G808" s="156">
        <v>3.21</v>
      </c>
      <c r="H808" s="162">
        <v>3.21</v>
      </c>
      <c r="I808" s="156"/>
      <c r="J808" s="156"/>
      <c r="K808" s="156"/>
      <c r="L808" s="157" t="s">
        <v>994</v>
      </c>
      <c r="M808" s="156">
        <v>5</v>
      </c>
      <c r="N808" s="156">
        <v>0.0013</v>
      </c>
      <c r="O808" s="156">
        <v>0.0013</v>
      </c>
      <c r="P808" s="156" t="s">
        <v>995</v>
      </c>
      <c r="Q808" s="156" t="s">
        <v>1250</v>
      </c>
      <c r="R808" s="46" t="s">
        <v>1000</v>
      </c>
      <c r="S808" s="40" t="s">
        <v>40</v>
      </c>
    </row>
    <row r="809" s="4" customFormat="1" ht="48" customHeight="1" spans="1:19">
      <c r="A809" s="46">
        <v>219</v>
      </c>
      <c r="B809" s="156" t="s">
        <v>997</v>
      </c>
      <c r="C809" s="156" t="s">
        <v>28</v>
      </c>
      <c r="D809" s="46" t="s">
        <v>773</v>
      </c>
      <c r="E809" s="156" t="s">
        <v>41</v>
      </c>
      <c r="F809" s="157" t="s">
        <v>1255</v>
      </c>
      <c r="G809" s="156">
        <v>4.11</v>
      </c>
      <c r="H809" s="162">
        <v>4.11</v>
      </c>
      <c r="I809" s="156"/>
      <c r="J809" s="156"/>
      <c r="K809" s="156"/>
      <c r="L809" s="157" t="s">
        <v>994</v>
      </c>
      <c r="M809" s="156">
        <v>7</v>
      </c>
      <c r="N809" s="156">
        <v>0.0018</v>
      </c>
      <c r="O809" s="156">
        <v>0.0018</v>
      </c>
      <c r="P809" s="156" t="s">
        <v>995</v>
      </c>
      <c r="Q809" s="156" t="s">
        <v>1250</v>
      </c>
      <c r="R809" s="46" t="s">
        <v>1000</v>
      </c>
      <c r="S809" s="40" t="s">
        <v>40</v>
      </c>
    </row>
    <row r="810" s="4" customFormat="1" ht="48" customHeight="1" spans="1:19">
      <c r="A810" s="46">
        <v>220</v>
      </c>
      <c r="B810" s="156" t="s">
        <v>997</v>
      </c>
      <c r="C810" s="156" t="s">
        <v>28</v>
      </c>
      <c r="D810" s="46" t="s">
        <v>773</v>
      </c>
      <c r="E810" s="156" t="s">
        <v>62</v>
      </c>
      <c r="F810" s="157" t="s">
        <v>1256</v>
      </c>
      <c r="G810" s="156">
        <v>5.46</v>
      </c>
      <c r="H810" s="162">
        <v>5.46</v>
      </c>
      <c r="I810" s="156"/>
      <c r="J810" s="156"/>
      <c r="K810" s="156"/>
      <c r="L810" s="157" t="s">
        <v>994</v>
      </c>
      <c r="M810" s="156">
        <v>8</v>
      </c>
      <c r="N810" s="156">
        <v>0.0021</v>
      </c>
      <c r="O810" s="156">
        <v>0.0021</v>
      </c>
      <c r="P810" s="156" t="s">
        <v>995</v>
      </c>
      <c r="Q810" s="156" t="s">
        <v>1250</v>
      </c>
      <c r="R810" s="46" t="s">
        <v>1000</v>
      </c>
      <c r="S810" s="40" t="s">
        <v>40</v>
      </c>
    </row>
    <row r="811" s="4" customFormat="1" ht="48" customHeight="1" spans="1:19">
      <c r="A811" s="46">
        <v>221</v>
      </c>
      <c r="B811" s="156" t="s">
        <v>997</v>
      </c>
      <c r="C811" s="156" t="s">
        <v>28</v>
      </c>
      <c r="D811" s="46" t="s">
        <v>773</v>
      </c>
      <c r="E811" s="156" t="s">
        <v>45</v>
      </c>
      <c r="F811" s="157" t="s">
        <v>1257</v>
      </c>
      <c r="G811" s="156">
        <v>4.2</v>
      </c>
      <c r="H811" s="162">
        <v>4.2</v>
      </c>
      <c r="I811" s="156"/>
      <c r="J811" s="156"/>
      <c r="K811" s="156"/>
      <c r="L811" s="157" t="s">
        <v>994</v>
      </c>
      <c r="M811" s="156">
        <v>8</v>
      </c>
      <c r="N811" s="156">
        <v>0.0016</v>
      </c>
      <c r="O811" s="156">
        <v>0.0016</v>
      </c>
      <c r="P811" s="156" t="s">
        <v>995</v>
      </c>
      <c r="Q811" s="156" t="s">
        <v>1250</v>
      </c>
      <c r="R811" s="46" t="s">
        <v>1000</v>
      </c>
      <c r="S811" s="40" t="s">
        <v>40</v>
      </c>
    </row>
    <row r="812" s="4" customFormat="1" ht="48" customHeight="1" spans="1:19">
      <c r="A812" s="46">
        <v>222</v>
      </c>
      <c r="B812" s="156" t="s">
        <v>997</v>
      </c>
      <c r="C812" s="156" t="s">
        <v>28</v>
      </c>
      <c r="D812" s="46" t="s">
        <v>773</v>
      </c>
      <c r="E812" s="156" t="s">
        <v>54</v>
      </c>
      <c r="F812" s="157" t="s">
        <v>1258</v>
      </c>
      <c r="G812" s="156">
        <v>3.51</v>
      </c>
      <c r="H812" s="162">
        <v>3.51</v>
      </c>
      <c r="I812" s="156"/>
      <c r="J812" s="156"/>
      <c r="K812" s="156"/>
      <c r="L812" s="157" t="s">
        <v>994</v>
      </c>
      <c r="M812" s="156">
        <v>8</v>
      </c>
      <c r="N812" s="156">
        <v>0.0015</v>
      </c>
      <c r="O812" s="156">
        <v>0.0015</v>
      </c>
      <c r="P812" s="156" t="s">
        <v>995</v>
      </c>
      <c r="Q812" s="156" t="s">
        <v>1250</v>
      </c>
      <c r="R812" s="46" t="s">
        <v>1000</v>
      </c>
      <c r="S812" s="40" t="s">
        <v>40</v>
      </c>
    </row>
    <row r="813" s="4" customFormat="1" ht="48" customHeight="1" spans="1:19">
      <c r="A813" s="46">
        <v>223</v>
      </c>
      <c r="B813" s="156" t="s">
        <v>997</v>
      </c>
      <c r="C813" s="156" t="s">
        <v>28</v>
      </c>
      <c r="D813" s="46" t="s">
        <v>773</v>
      </c>
      <c r="E813" s="156" t="s">
        <v>72</v>
      </c>
      <c r="F813" s="157" t="s">
        <v>1259</v>
      </c>
      <c r="G813" s="156">
        <v>1.62</v>
      </c>
      <c r="H813" s="162">
        <v>1.62</v>
      </c>
      <c r="I813" s="156"/>
      <c r="J813" s="156"/>
      <c r="K813" s="156"/>
      <c r="L813" s="157" t="s">
        <v>994</v>
      </c>
      <c r="M813" s="156">
        <v>4</v>
      </c>
      <c r="N813" s="156">
        <v>0.0006</v>
      </c>
      <c r="O813" s="156">
        <v>0.0006</v>
      </c>
      <c r="P813" s="156" t="s">
        <v>995</v>
      </c>
      <c r="Q813" s="156" t="s">
        <v>1250</v>
      </c>
      <c r="R813" s="46" t="s">
        <v>1000</v>
      </c>
      <c r="S813" s="40" t="s">
        <v>40</v>
      </c>
    </row>
    <row r="814" s="4" customFormat="1" ht="48" customHeight="1" spans="1:19">
      <c r="A814" s="46">
        <v>224</v>
      </c>
      <c r="B814" s="156" t="s">
        <v>997</v>
      </c>
      <c r="C814" s="156" t="s">
        <v>28</v>
      </c>
      <c r="D814" s="46" t="s">
        <v>773</v>
      </c>
      <c r="E814" s="156" t="s">
        <v>56</v>
      </c>
      <c r="F814" s="157" t="s">
        <v>1260</v>
      </c>
      <c r="G814" s="156">
        <v>3.09</v>
      </c>
      <c r="H814" s="162">
        <v>3.09</v>
      </c>
      <c r="I814" s="156"/>
      <c r="J814" s="156"/>
      <c r="K814" s="156"/>
      <c r="L814" s="157" t="s">
        <v>994</v>
      </c>
      <c r="M814" s="156">
        <v>6</v>
      </c>
      <c r="N814" s="156">
        <v>0.0011</v>
      </c>
      <c r="O814" s="156">
        <v>0.0011</v>
      </c>
      <c r="P814" s="156" t="s">
        <v>995</v>
      </c>
      <c r="Q814" s="156" t="s">
        <v>1250</v>
      </c>
      <c r="R814" s="46" t="s">
        <v>1000</v>
      </c>
      <c r="S814" s="40" t="s">
        <v>40</v>
      </c>
    </row>
    <row r="815" s="4" customFormat="1" ht="48" customHeight="1" spans="1:19">
      <c r="A815" s="46">
        <v>225</v>
      </c>
      <c r="B815" s="156" t="s">
        <v>997</v>
      </c>
      <c r="C815" s="156" t="s">
        <v>28</v>
      </c>
      <c r="D815" s="46" t="s">
        <v>773</v>
      </c>
      <c r="E815" s="156" t="s">
        <v>43</v>
      </c>
      <c r="F815" s="157" t="s">
        <v>1261</v>
      </c>
      <c r="G815" s="156">
        <v>4.65</v>
      </c>
      <c r="H815" s="162">
        <v>4.65</v>
      </c>
      <c r="I815" s="156"/>
      <c r="J815" s="156"/>
      <c r="K815" s="156"/>
      <c r="L815" s="157" t="s">
        <v>994</v>
      </c>
      <c r="M815" s="156">
        <v>15</v>
      </c>
      <c r="N815" s="163">
        <v>0.0022</v>
      </c>
      <c r="O815" s="163">
        <v>0.0022</v>
      </c>
      <c r="P815" s="156" t="s">
        <v>995</v>
      </c>
      <c r="Q815" s="156" t="s">
        <v>1250</v>
      </c>
      <c r="R815" s="46" t="s">
        <v>1000</v>
      </c>
      <c r="S815" s="40" t="s">
        <v>40</v>
      </c>
    </row>
    <row r="816" s="4" customFormat="1" ht="48" customHeight="1" spans="1:19">
      <c r="A816" s="46">
        <v>226</v>
      </c>
      <c r="B816" s="156" t="s">
        <v>997</v>
      </c>
      <c r="C816" s="156" t="s">
        <v>28</v>
      </c>
      <c r="D816" s="46" t="s">
        <v>773</v>
      </c>
      <c r="E816" s="156" t="s">
        <v>47</v>
      </c>
      <c r="F816" s="157" t="s">
        <v>1262</v>
      </c>
      <c r="G816" s="156">
        <v>2.04</v>
      </c>
      <c r="H816" s="162">
        <v>2.04</v>
      </c>
      <c r="I816" s="156"/>
      <c r="J816" s="156"/>
      <c r="K816" s="156"/>
      <c r="L816" s="157" t="s">
        <v>994</v>
      </c>
      <c r="M816" s="156">
        <v>4</v>
      </c>
      <c r="N816" s="156">
        <v>0.0009</v>
      </c>
      <c r="O816" s="156">
        <v>0.0009</v>
      </c>
      <c r="P816" s="156" t="s">
        <v>995</v>
      </c>
      <c r="Q816" s="156" t="s">
        <v>1250</v>
      </c>
      <c r="R816" s="46" t="s">
        <v>1000</v>
      </c>
      <c r="S816" s="40" t="s">
        <v>40</v>
      </c>
    </row>
    <row r="817" s="4" customFormat="1" ht="48" customHeight="1" spans="1:19">
      <c r="A817" s="46">
        <v>227</v>
      </c>
      <c r="B817" s="156" t="s">
        <v>997</v>
      </c>
      <c r="C817" s="156" t="s">
        <v>28</v>
      </c>
      <c r="D817" s="46" t="s">
        <v>773</v>
      </c>
      <c r="E817" s="156" t="s">
        <v>66</v>
      </c>
      <c r="F817" s="157" t="s">
        <v>1263</v>
      </c>
      <c r="G817" s="156">
        <v>0.75</v>
      </c>
      <c r="H817" s="162">
        <v>0.75</v>
      </c>
      <c r="I817" s="156"/>
      <c r="J817" s="156"/>
      <c r="K817" s="156"/>
      <c r="L817" s="157" t="s">
        <v>994</v>
      </c>
      <c r="M817" s="156">
        <v>3</v>
      </c>
      <c r="N817" s="156">
        <v>0.0004</v>
      </c>
      <c r="O817" s="156">
        <v>0.0004</v>
      </c>
      <c r="P817" s="156" t="s">
        <v>995</v>
      </c>
      <c r="Q817" s="156" t="s">
        <v>1250</v>
      </c>
      <c r="R817" s="46" t="s">
        <v>1000</v>
      </c>
      <c r="S817" s="40" t="s">
        <v>40</v>
      </c>
    </row>
    <row r="818" s="4" customFormat="1" ht="48" customHeight="1" spans="1:19">
      <c r="A818" s="46">
        <v>228</v>
      </c>
      <c r="B818" s="156" t="s">
        <v>997</v>
      </c>
      <c r="C818" s="156" t="s">
        <v>28</v>
      </c>
      <c r="D818" s="46" t="s">
        <v>773</v>
      </c>
      <c r="E818" s="156" t="s">
        <v>64</v>
      </c>
      <c r="F818" s="157" t="s">
        <v>1264</v>
      </c>
      <c r="G818" s="156">
        <v>2.46</v>
      </c>
      <c r="H818" s="162">
        <v>2.46</v>
      </c>
      <c r="I818" s="156"/>
      <c r="J818" s="156"/>
      <c r="K818" s="156"/>
      <c r="L818" s="157" t="s">
        <v>994</v>
      </c>
      <c r="M818" s="156">
        <v>4</v>
      </c>
      <c r="N818" s="163">
        <v>0.0008</v>
      </c>
      <c r="O818" s="163">
        <v>0.0008</v>
      </c>
      <c r="P818" s="156" t="s">
        <v>995</v>
      </c>
      <c r="Q818" s="156" t="s">
        <v>1250</v>
      </c>
      <c r="R818" s="46" t="s">
        <v>1000</v>
      </c>
      <c r="S818" s="40" t="s">
        <v>40</v>
      </c>
    </row>
    <row r="819" s="4" customFormat="1" ht="48" customHeight="1" spans="1:19">
      <c r="A819" s="46">
        <v>229</v>
      </c>
      <c r="B819" s="156" t="s">
        <v>997</v>
      </c>
      <c r="C819" s="156" t="s">
        <v>28</v>
      </c>
      <c r="D819" s="46" t="s">
        <v>773</v>
      </c>
      <c r="E819" s="156" t="s">
        <v>50</v>
      </c>
      <c r="F819" s="157" t="s">
        <v>1265</v>
      </c>
      <c r="G819" s="156">
        <v>2.67</v>
      </c>
      <c r="H819" s="162">
        <v>2.67</v>
      </c>
      <c r="I819" s="156"/>
      <c r="J819" s="156"/>
      <c r="K819" s="156"/>
      <c r="L819" s="157" t="s">
        <v>994</v>
      </c>
      <c r="M819" s="156">
        <v>9</v>
      </c>
      <c r="N819" s="156">
        <v>0.0012</v>
      </c>
      <c r="O819" s="156">
        <v>0.0012</v>
      </c>
      <c r="P819" s="156" t="s">
        <v>995</v>
      </c>
      <c r="Q819" s="156" t="s">
        <v>1250</v>
      </c>
      <c r="R819" s="46" t="s">
        <v>1000</v>
      </c>
      <c r="S819" s="40" t="s">
        <v>40</v>
      </c>
    </row>
    <row r="820" s="4" customFormat="1" ht="48" customHeight="1" spans="1:19">
      <c r="A820" s="46">
        <v>230</v>
      </c>
      <c r="B820" s="156" t="s">
        <v>997</v>
      </c>
      <c r="C820" s="156" t="s">
        <v>28</v>
      </c>
      <c r="D820" s="46" t="s">
        <v>773</v>
      </c>
      <c r="E820" s="156" t="s">
        <v>52</v>
      </c>
      <c r="F820" s="157" t="s">
        <v>1266</v>
      </c>
      <c r="G820" s="156">
        <v>4.35</v>
      </c>
      <c r="H820" s="162">
        <v>4.35</v>
      </c>
      <c r="I820" s="156"/>
      <c r="J820" s="156"/>
      <c r="K820" s="156"/>
      <c r="L820" s="157" t="s">
        <v>994</v>
      </c>
      <c r="M820" s="156">
        <v>11</v>
      </c>
      <c r="N820" s="163">
        <v>0.002</v>
      </c>
      <c r="O820" s="163">
        <v>0.002</v>
      </c>
      <c r="P820" s="156" t="s">
        <v>995</v>
      </c>
      <c r="Q820" s="156" t="s">
        <v>1250</v>
      </c>
      <c r="R820" s="46" t="s">
        <v>1000</v>
      </c>
      <c r="S820" s="40" t="s">
        <v>40</v>
      </c>
    </row>
    <row r="821" s="4" customFormat="1" ht="48" customHeight="1" spans="1:19">
      <c r="A821" s="46">
        <v>231</v>
      </c>
      <c r="B821" s="156" t="s">
        <v>997</v>
      </c>
      <c r="C821" s="156" t="s">
        <v>28</v>
      </c>
      <c r="D821" s="46" t="s">
        <v>773</v>
      </c>
      <c r="E821" s="156" t="s">
        <v>76</v>
      </c>
      <c r="F821" s="157" t="s">
        <v>1267</v>
      </c>
      <c r="G821" s="156">
        <v>1.56</v>
      </c>
      <c r="H821" s="162">
        <v>1.56</v>
      </c>
      <c r="I821" s="156"/>
      <c r="J821" s="156"/>
      <c r="K821" s="156"/>
      <c r="L821" s="157" t="s">
        <v>994</v>
      </c>
      <c r="M821" s="156">
        <v>4</v>
      </c>
      <c r="N821" s="156">
        <v>0.0007</v>
      </c>
      <c r="O821" s="156">
        <v>0.0007</v>
      </c>
      <c r="P821" s="156" t="s">
        <v>995</v>
      </c>
      <c r="Q821" s="156" t="s">
        <v>1250</v>
      </c>
      <c r="R821" s="46" t="s">
        <v>1000</v>
      </c>
      <c r="S821" s="40" t="s">
        <v>40</v>
      </c>
    </row>
    <row r="822" s="4" customFormat="1" ht="48" customHeight="1" spans="1:19">
      <c r="A822" s="46">
        <v>232</v>
      </c>
      <c r="B822" s="156" t="s">
        <v>997</v>
      </c>
      <c r="C822" s="156" t="s">
        <v>28</v>
      </c>
      <c r="D822" s="46" t="s">
        <v>773</v>
      </c>
      <c r="E822" s="156" t="s">
        <v>58</v>
      </c>
      <c r="F822" s="157" t="s">
        <v>1268</v>
      </c>
      <c r="G822" s="156">
        <v>1.62</v>
      </c>
      <c r="H822" s="162">
        <v>1.62</v>
      </c>
      <c r="I822" s="156"/>
      <c r="J822" s="156"/>
      <c r="K822" s="156"/>
      <c r="L822" s="157" t="s">
        <v>994</v>
      </c>
      <c r="M822" s="156">
        <v>4</v>
      </c>
      <c r="N822" s="156">
        <v>0.0006</v>
      </c>
      <c r="O822" s="156">
        <v>0.0006</v>
      </c>
      <c r="P822" s="156" t="s">
        <v>995</v>
      </c>
      <c r="Q822" s="156" t="s">
        <v>1250</v>
      </c>
      <c r="R822" s="46" t="s">
        <v>1000</v>
      </c>
      <c r="S822" s="40" t="s">
        <v>40</v>
      </c>
    </row>
    <row r="823" s="4" customFormat="1" ht="48" customHeight="1" spans="1:19">
      <c r="A823" s="46">
        <v>233</v>
      </c>
      <c r="B823" s="156" t="s">
        <v>997</v>
      </c>
      <c r="C823" s="156" t="s">
        <v>28</v>
      </c>
      <c r="D823" s="46" t="s">
        <v>773</v>
      </c>
      <c r="E823" s="156" t="s">
        <v>74</v>
      </c>
      <c r="F823" s="157" t="s">
        <v>1269</v>
      </c>
      <c r="G823" s="156">
        <v>0.81</v>
      </c>
      <c r="H823" s="162">
        <v>0.81</v>
      </c>
      <c r="I823" s="156"/>
      <c r="J823" s="156"/>
      <c r="K823" s="156"/>
      <c r="L823" s="157" t="s">
        <v>994</v>
      </c>
      <c r="M823" s="156">
        <v>3</v>
      </c>
      <c r="N823" s="156">
        <v>0.0003</v>
      </c>
      <c r="O823" s="156">
        <v>0.0003</v>
      </c>
      <c r="P823" s="156" t="s">
        <v>995</v>
      </c>
      <c r="Q823" s="156" t="s">
        <v>1250</v>
      </c>
      <c r="R823" s="46" t="s">
        <v>1000</v>
      </c>
      <c r="S823" s="40" t="s">
        <v>40</v>
      </c>
    </row>
    <row r="824" s="4" customFormat="1" ht="48" customHeight="1" spans="1:19">
      <c r="A824" s="46">
        <v>234</v>
      </c>
      <c r="B824" s="156" t="s">
        <v>997</v>
      </c>
      <c r="C824" s="156" t="s">
        <v>28</v>
      </c>
      <c r="D824" s="46" t="s">
        <v>773</v>
      </c>
      <c r="E824" s="156" t="s">
        <v>78</v>
      </c>
      <c r="F824" s="157" t="s">
        <v>1270</v>
      </c>
      <c r="G824" s="156">
        <v>0.99</v>
      </c>
      <c r="H824" s="162">
        <v>0.99</v>
      </c>
      <c r="I824" s="156"/>
      <c r="J824" s="156"/>
      <c r="K824" s="156"/>
      <c r="L824" s="157" t="s">
        <v>994</v>
      </c>
      <c r="M824" s="156">
        <v>2</v>
      </c>
      <c r="N824" s="156">
        <v>0.0003</v>
      </c>
      <c r="O824" s="156">
        <v>0.0003</v>
      </c>
      <c r="P824" s="156" t="s">
        <v>995</v>
      </c>
      <c r="Q824" s="156" t="s">
        <v>1188</v>
      </c>
      <c r="R824" s="46" t="s">
        <v>1000</v>
      </c>
      <c r="S824" s="40" t="s">
        <v>40</v>
      </c>
    </row>
    <row r="825" s="4" customFormat="1" ht="48" customHeight="1" spans="1:19">
      <c r="A825" s="46">
        <v>235</v>
      </c>
      <c r="B825" s="156" t="s">
        <v>997</v>
      </c>
      <c r="C825" s="156" t="s">
        <v>28</v>
      </c>
      <c r="D825" s="46" t="s">
        <v>773</v>
      </c>
      <c r="E825" s="156" t="s">
        <v>36</v>
      </c>
      <c r="F825" s="157" t="s">
        <v>1271</v>
      </c>
      <c r="G825" s="156">
        <v>3.96</v>
      </c>
      <c r="H825" s="162">
        <v>3.96</v>
      </c>
      <c r="I825" s="156"/>
      <c r="J825" s="156"/>
      <c r="K825" s="156"/>
      <c r="L825" s="157" t="s">
        <v>994</v>
      </c>
      <c r="M825" s="156">
        <v>8</v>
      </c>
      <c r="N825" s="156">
        <v>0.0012</v>
      </c>
      <c r="O825" s="156">
        <v>0.0012</v>
      </c>
      <c r="P825" s="156" t="s">
        <v>995</v>
      </c>
      <c r="Q825" s="156" t="s">
        <v>1188</v>
      </c>
      <c r="R825" s="46" t="s">
        <v>1000</v>
      </c>
      <c r="S825" s="40" t="s">
        <v>40</v>
      </c>
    </row>
    <row r="826" s="4" customFormat="1" ht="48" customHeight="1" spans="1:19">
      <c r="A826" s="46">
        <v>236</v>
      </c>
      <c r="B826" s="156" t="s">
        <v>997</v>
      </c>
      <c r="C826" s="156" t="s">
        <v>28</v>
      </c>
      <c r="D826" s="46" t="s">
        <v>773</v>
      </c>
      <c r="E826" s="156" t="s">
        <v>70</v>
      </c>
      <c r="F826" s="157" t="s">
        <v>1272</v>
      </c>
      <c r="G826" s="156">
        <v>0.33</v>
      </c>
      <c r="H826" s="162">
        <v>0.33</v>
      </c>
      <c r="I826" s="156"/>
      <c r="J826" s="156"/>
      <c r="K826" s="156"/>
      <c r="L826" s="157" t="s">
        <v>994</v>
      </c>
      <c r="M826" s="156">
        <v>1</v>
      </c>
      <c r="N826" s="156">
        <v>0.0001</v>
      </c>
      <c r="O826" s="156">
        <v>0.0001</v>
      </c>
      <c r="P826" s="156" t="s">
        <v>995</v>
      </c>
      <c r="Q826" s="156" t="s">
        <v>1188</v>
      </c>
      <c r="R826" s="46" t="s">
        <v>1000</v>
      </c>
      <c r="S826" s="40" t="s">
        <v>40</v>
      </c>
    </row>
    <row r="827" s="4" customFormat="1" ht="48" customHeight="1" spans="1:19">
      <c r="A827" s="46">
        <v>237</v>
      </c>
      <c r="B827" s="156" t="s">
        <v>997</v>
      </c>
      <c r="C827" s="156" t="s">
        <v>28</v>
      </c>
      <c r="D827" s="46" t="s">
        <v>773</v>
      </c>
      <c r="E827" s="156" t="s">
        <v>60</v>
      </c>
      <c r="F827" s="157" t="s">
        <v>1273</v>
      </c>
      <c r="G827" s="156">
        <v>5.28</v>
      </c>
      <c r="H827" s="162">
        <v>5.28</v>
      </c>
      <c r="I827" s="156"/>
      <c r="J827" s="156"/>
      <c r="K827" s="156"/>
      <c r="L827" s="157" t="s">
        <v>994</v>
      </c>
      <c r="M827" s="156">
        <v>8</v>
      </c>
      <c r="N827" s="156">
        <v>0.0016</v>
      </c>
      <c r="O827" s="156">
        <v>0.0016</v>
      </c>
      <c r="P827" s="156" t="s">
        <v>995</v>
      </c>
      <c r="Q827" s="156" t="s">
        <v>1188</v>
      </c>
      <c r="R827" s="46" t="s">
        <v>1000</v>
      </c>
      <c r="S827" s="40" t="s">
        <v>40</v>
      </c>
    </row>
    <row r="828" s="4" customFormat="1" ht="48" customHeight="1" spans="1:19">
      <c r="A828" s="46">
        <v>238</v>
      </c>
      <c r="B828" s="156" t="s">
        <v>997</v>
      </c>
      <c r="C828" s="156" t="s">
        <v>28</v>
      </c>
      <c r="D828" s="46" t="s">
        <v>773</v>
      </c>
      <c r="E828" s="156" t="s">
        <v>68</v>
      </c>
      <c r="F828" s="157" t="s">
        <v>1274</v>
      </c>
      <c r="G828" s="156">
        <v>0.66</v>
      </c>
      <c r="H828" s="162">
        <v>0.66</v>
      </c>
      <c r="I828" s="156"/>
      <c r="J828" s="156"/>
      <c r="K828" s="156"/>
      <c r="L828" s="157" t="s">
        <v>994</v>
      </c>
      <c r="M828" s="156">
        <v>2</v>
      </c>
      <c r="N828" s="156">
        <v>0.0002</v>
      </c>
      <c r="O828" s="156">
        <v>0.0002</v>
      </c>
      <c r="P828" s="156" t="s">
        <v>995</v>
      </c>
      <c r="Q828" s="156" t="s">
        <v>1188</v>
      </c>
      <c r="R828" s="46" t="s">
        <v>1000</v>
      </c>
      <c r="S828" s="40" t="s">
        <v>40</v>
      </c>
    </row>
    <row r="829" s="4" customFormat="1" ht="48" customHeight="1" spans="1:19">
      <c r="A829" s="46">
        <v>239</v>
      </c>
      <c r="B829" s="156" t="s">
        <v>997</v>
      </c>
      <c r="C829" s="156" t="s">
        <v>28</v>
      </c>
      <c r="D829" s="46" t="s">
        <v>773</v>
      </c>
      <c r="E829" s="156" t="s">
        <v>41</v>
      </c>
      <c r="F829" s="157" t="s">
        <v>1275</v>
      </c>
      <c r="G829" s="156">
        <v>1.98</v>
      </c>
      <c r="H829" s="162">
        <v>1.98</v>
      </c>
      <c r="I829" s="156"/>
      <c r="J829" s="156"/>
      <c r="K829" s="156"/>
      <c r="L829" s="157" t="s">
        <v>994</v>
      </c>
      <c r="M829" s="156">
        <v>5</v>
      </c>
      <c r="N829" s="156">
        <v>0.0006</v>
      </c>
      <c r="O829" s="156">
        <v>0.0006</v>
      </c>
      <c r="P829" s="156" t="s">
        <v>995</v>
      </c>
      <c r="Q829" s="156" t="s">
        <v>1188</v>
      </c>
      <c r="R829" s="46" t="s">
        <v>1000</v>
      </c>
      <c r="S829" s="40" t="s">
        <v>40</v>
      </c>
    </row>
    <row r="830" s="4" customFormat="1" ht="48" customHeight="1" spans="1:19">
      <c r="A830" s="46">
        <v>240</v>
      </c>
      <c r="B830" s="156" t="s">
        <v>997</v>
      </c>
      <c r="C830" s="156" t="s">
        <v>28</v>
      </c>
      <c r="D830" s="46" t="s">
        <v>773</v>
      </c>
      <c r="E830" s="156" t="s">
        <v>62</v>
      </c>
      <c r="F830" s="157" t="s">
        <v>1276</v>
      </c>
      <c r="G830" s="156">
        <v>3.3</v>
      </c>
      <c r="H830" s="162">
        <v>3.3</v>
      </c>
      <c r="I830" s="156"/>
      <c r="J830" s="156"/>
      <c r="K830" s="156"/>
      <c r="L830" s="157" t="s">
        <v>994</v>
      </c>
      <c r="M830" s="156">
        <v>5</v>
      </c>
      <c r="N830" s="156">
        <v>0.001</v>
      </c>
      <c r="O830" s="156">
        <v>0.001</v>
      </c>
      <c r="P830" s="156" t="s">
        <v>995</v>
      </c>
      <c r="Q830" s="156" t="s">
        <v>1188</v>
      </c>
      <c r="R830" s="46" t="s">
        <v>1000</v>
      </c>
      <c r="S830" s="40" t="s">
        <v>40</v>
      </c>
    </row>
    <row r="831" s="4" customFormat="1" ht="48" customHeight="1" spans="1:19">
      <c r="A831" s="46">
        <v>241</v>
      </c>
      <c r="B831" s="156" t="s">
        <v>997</v>
      </c>
      <c r="C831" s="156" t="s">
        <v>28</v>
      </c>
      <c r="D831" s="46" t="s">
        <v>773</v>
      </c>
      <c r="E831" s="156" t="s">
        <v>45</v>
      </c>
      <c r="F831" s="157" t="s">
        <v>1277</v>
      </c>
      <c r="G831" s="156">
        <v>1.32</v>
      </c>
      <c r="H831" s="162">
        <v>1.32</v>
      </c>
      <c r="I831" s="156"/>
      <c r="J831" s="156"/>
      <c r="K831" s="156"/>
      <c r="L831" s="157" t="s">
        <v>994</v>
      </c>
      <c r="M831" s="156">
        <v>3</v>
      </c>
      <c r="N831" s="156">
        <v>0.0004</v>
      </c>
      <c r="O831" s="156">
        <v>0.0004</v>
      </c>
      <c r="P831" s="156" t="s">
        <v>995</v>
      </c>
      <c r="Q831" s="156" t="s">
        <v>1188</v>
      </c>
      <c r="R831" s="46" t="s">
        <v>1000</v>
      </c>
      <c r="S831" s="40" t="s">
        <v>40</v>
      </c>
    </row>
    <row r="832" s="4" customFormat="1" ht="48" customHeight="1" spans="1:19">
      <c r="A832" s="46">
        <v>242</v>
      </c>
      <c r="B832" s="156" t="s">
        <v>997</v>
      </c>
      <c r="C832" s="156" t="s">
        <v>28</v>
      </c>
      <c r="D832" s="46" t="s">
        <v>773</v>
      </c>
      <c r="E832" s="156" t="s">
        <v>54</v>
      </c>
      <c r="F832" s="157" t="s">
        <v>1278</v>
      </c>
      <c r="G832" s="156">
        <v>1.98</v>
      </c>
      <c r="H832" s="162">
        <v>1.98</v>
      </c>
      <c r="I832" s="156"/>
      <c r="J832" s="156"/>
      <c r="K832" s="156"/>
      <c r="L832" s="157" t="s">
        <v>994</v>
      </c>
      <c r="M832" s="156">
        <v>3</v>
      </c>
      <c r="N832" s="156">
        <v>0.0006</v>
      </c>
      <c r="O832" s="156">
        <v>0.0006</v>
      </c>
      <c r="P832" s="156" t="s">
        <v>995</v>
      </c>
      <c r="Q832" s="156" t="s">
        <v>1188</v>
      </c>
      <c r="R832" s="46" t="s">
        <v>1000</v>
      </c>
      <c r="S832" s="40" t="s">
        <v>40</v>
      </c>
    </row>
    <row r="833" s="4" customFormat="1" ht="48" customHeight="1" spans="1:19">
      <c r="A833" s="46">
        <v>243</v>
      </c>
      <c r="B833" s="156" t="s">
        <v>997</v>
      </c>
      <c r="C833" s="156" t="s">
        <v>28</v>
      </c>
      <c r="D833" s="46" t="s">
        <v>773</v>
      </c>
      <c r="E833" s="156" t="s">
        <v>72</v>
      </c>
      <c r="F833" s="157" t="s">
        <v>1279</v>
      </c>
      <c r="G833" s="156">
        <v>2.64</v>
      </c>
      <c r="H833" s="162">
        <v>2.64</v>
      </c>
      <c r="I833" s="156"/>
      <c r="J833" s="156"/>
      <c r="K833" s="156"/>
      <c r="L833" s="157" t="s">
        <v>994</v>
      </c>
      <c r="M833" s="156">
        <v>6</v>
      </c>
      <c r="N833" s="156">
        <v>0.0008</v>
      </c>
      <c r="O833" s="156">
        <v>0.0008</v>
      </c>
      <c r="P833" s="156" t="s">
        <v>995</v>
      </c>
      <c r="Q833" s="156" t="s">
        <v>1188</v>
      </c>
      <c r="R833" s="46" t="s">
        <v>1000</v>
      </c>
      <c r="S833" s="40" t="s">
        <v>40</v>
      </c>
    </row>
    <row r="834" s="4" customFormat="1" ht="48" customHeight="1" spans="1:19">
      <c r="A834" s="46">
        <v>244</v>
      </c>
      <c r="B834" s="156" t="s">
        <v>997</v>
      </c>
      <c r="C834" s="156" t="s">
        <v>28</v>
      </c>
      <c r="D834" s="46" t="s">
        <v>773</v>
      </c>
      <c r="E834" s="156" t="s">
        <v>56</v>
      </c>
      <c r="F834" s="157" t="s">
        <v>1280</v>
      </c>
      <c r="G834" s="156">
        <v>3.3</v>
      </c>
      <c r="H834" s="162">
        <v>3.3</v>
      </c>
      <c r="I834" s="156"/>
      <c r="J834" s="156"/>
      <c r="K834" s="156"/>
      <c r="L834" s="157" t="s">
        <v>994</v>
      </c>
      <c r="M834" s="156">
        <v>7</v>
      </c>
      <c r="N834" s="156">
        <v>0.001</v>
      </c>
      <c r="O834" s="156">
        <v>0.001</v>
      </c>
      <c r="P834" s="156" t="s">
        <v>995</v>
      </c>
      <c r="Q834" s="156" t="s">
        <v>1188</v>
      </c>
      <c r="R834" s="46" t="s">
        <v>1000</v>
      </c>
      <c r="S834" s="40" t="s">
        <v>40</v>
      </c>
    </row>
    <row r="835" s="4" customFormat="1" ht="48" customHeight="1" spans="1:19">
      <c r="A835" s="46">
        <v>245</v>
      </c>
      <c r="B835" s="156" t="s">
        <v>997</v>
      </c>
      <c r="C835" s="156" t="s">
        <v>28</v>
      </c>
      <c r="D835" s="46" t="s">
        <v>773</v>
      </c>
      <c r="E835" s="156" t="s">
        <v>43</v>
      </c>
      <c r="F835" s="157" t="s">
        <v>1281</v>
      </c>
      <c r="G835" s="156">
        <v>1.65</v>
      </c>
      <c r="H835" s="162">
        <v>1.65</v>
      </c>
      <c r="I835" s="156"/>
      <c r="J835" s="156"/>
      <c r="K835" s="156"/>
      <c r="L835" s="157" t="s">
        <v>994</v>
      </c>
      <c r="M835" s="156">
        <v>5</v>
      </c>
      <c r="N835" s="156">
        <v>0.0005</v>
      </c>
      <c r="O835" s="156">
        <v>0.0005</v>
      </c>
      <c r="P835" s="156" t="s">
        <v>995</v>
      </c>
      <c r="Q835" s="156" t="s">
        <v>1188</v>
      </c>
      <c r="R835" s="46" t="s">
        <v>1000</v>
      </c>
      <c r="S835" s="40" t="s">
        <v>40</v>
      </c>
    </row>
    <row r="836" s="4" customFormat="1" ht="48" customHeight="1" spans="1:19">
      <c r="A836" s="46">
        <v>246</v>
      </c>
      <c r="B836" s="156" t="s">
        <v>997</v>
      </c>
      <c r="C836" s="156" t="s">
        <v>28</v>
      </c>
      <c r="D836" s="46" t="s">
        <v>773</v>
      </c>
      <c r="E836" s="156" t="s">
        <v>47</v>
      </c>
      <c r="F836" s="157" t="s">
        <v>1282</v>
      </c>
      <c r="G836" s="156">
        <v>0.33</v>
      </c>
      <c r="H836" s="162">
        <v>0.33</v>
      </c>
      <c r="I836" s="156"/>
      <c r="J836" s="156"/>
      <c r="K836" s="156"/>
      <c r="L836" s="157" t="s">
        <v>994</v>
      </c>
      <c r="M836" s="156">
        <v>1</v>
      </c>
      <c r="N836" s="156">
        <v>0.0001</v>
      </c>
      <c r="O836" s="156">
        <v>0.0001</v>
      </c>
      <c r="P836" s="156" t="s">
        <v>995</v>
      </c>
      <c r="Q836" s="156" t="s">
        <v>1188</v>
      </c>
      <c r="R836" s="46" t="s">
        <v>1000</v>
      </c>
      <c r="S836" s="40" t="s">
        <v>40</v>
      </c>
    </row>
    <row r="837" s="4" customFormat="1" ht="48" customHeight="1" spans="1:19">
      <c r="A837" s="46">
        <v>247</v>
      </c>
      <c r="B837" s="156" t="s">
        <v>997</v>
      </c>
      <c r="C837" s="156" t="s">
        <v>28</v>
      </c>
      <c r="D837" s="46" t="s">
        <v>773</v>
      </c>
      <c r="E837" s="156" t="s">
        <v>64</v>
      </c>
      <c r="F837" s="157" t="s">
        <v>1283</v>
      </c>
      <c r="G837" s="156">
        <v>1.65</v>
      </c>
      <c r="H837" s="162">
        <v>1.65</v>
      </c>
      <c r="I837" s="156"/>
      <c r="J837" s="156"/>
      <c r="K837" s="156"/>
      <c r="L837" s="157" t="s">
        <v>994</v>
      </c>
      <c r="M837" s="156">
        <v>5</v>
      </c>
      <c r="N837" s="156">
        <v>0.0005</v>
      </c>
      <c r="O837" s="156">
        <v>0.0005</v>
      </c>
      <c r="P837" s="156" t="s">
        <v>995</v>
      </c>
      <c r="Q837" s="156" t="s">
        <v>1188</v>
      </c>
      <c r="R837" s="46" t="s">
        <v>1000</v>
      </c>
      <c r="S837" s="40" t="s">
        <v>40</v>
      </c>
    </row>
    <row r="838" s="4" customFormat="1" ht="48" customHeight="1" spans="1:19">
      <c r="A838" s="46">
        <v>248</v>
      </c>
      <c r="B838" s="156" t="s">
        <v>997</v>
      </c>
      <c r="C838" s="156" t="s">
        <v>28</v>
      </c>
      <c r="D838" s="46" t="s">
        <v>773</v>
      </c>
      <c r="E838" s="156" t="s">
        <v>1284</v>
      </c>
      <c r="F838" s="157" t="s">
        <v>1285</v>
      </c>
      <c r="G838" s="156">
        <v>0.99</v>
      </c>
      <c r="H838" s="162">
        <v>0.99</v>
      </c>
      <c r="I838" s="156"/>
      <c r="J838" s="156"/>
      <c r="K838" s="156"/>
      <c r="L838" s="157" t="s">
        <v>994</v>
      </c>
      <c r="M838" s="156">
        <v>2</v>
      </c>
      <c r="N838" s="156">
        <v>0.0003</v>
      </c>
      <c r="O838" s="156">
        <v>0.0003</v>
      </c>
      <c r="P838" s="156" t="s">
        <v>995</v>
      </c>
      <c r="Q838" s="156" t="s">
        <v>1188</v>
      </c>
      <c r="R838" s="46" t="s">
        <v>1000</v>
      </c>
      <c r="S838" s="40" t="s">
        <v>40</v>
      </c>
    </row>
    <row r="839" s="4" customFormat="1" ht="48" customHeight="1" spans="1:19">
      <c r="A839" s="46">
        <v>249</v>
      </c>
      <c r="B839" s="156" t="s">
        <v>997</v>
      </c>
      <c r="C839" s="156" t="s">
        <v>28</v>
      </c>
      <c r="D839" s="46" t="s">
        <v>773</v>
      </c>
      <c r="E839" s="156" t="s">
        <v>52</v>
      </c>
      <c r="F839" s="157" t="s">
        <v>1286</v>
      </c>
      <c r="G839" s="156">
        <v>0.99</v>
      </c>
      <c r="H839" s="162">
        <v>0.99</v>
      </c>
      <c r="I839" s="156"/>
      <c r="J839" s="156"/>
      <c r="K839" s="156"/>
      <c r="L839" s="157" t="s">
        <v>994</v>
      </c>
      <c r="M839" s="156">
        <v>3</v>
      </c>
      <c r="N839" s="156">
        <v>0.0003</v>
      </c>
      <c r="O839" s="156">
        <v>0.0003</v>
      </c>
      <c r="P839" s="156" t="s">
        <v>995</v>
      </c>
      <c r="Q839" s="156" t="s">
        <v>1188</v>
      </c>
      <c r="R839" s="46" t="s">
        <v>1000</v>
      </c>
      <c r="S839" s="40" t="s">
        <v>40</v>
      </c>
    </row>
    <row r="840" s="4" customFormat="1" ht="48" customHeight="1" spans="1:19">
      <c r="A840" s="46">
        <v>250</v>
      </c>
      <c r="B840" s="156" t="s">
        <v>997</v>
      </c>
      <c r="C840" s="156" t="s">
        <v>28</v>
      </c>
      <c r="D840" s="46" t="s">
        <v>773</v>
      </c>
      <c r="E840" s="156" t="s">
        <v>76</v>
      </c>
      <c r="F840" s="157" t="s">
        <v>1287</v>
      </c>
      <c r="G840" s="156">
        <v>1.98</v>
      </c>
      <c r="H840" s="162">
        <v>1.98</v>
      </c>
      <c r="I840" s="156"/>
      <c r="J840" s="156"/>
      <c r="K840" s="156"/>
      <c r="L840" s="157" t="s">
        <v>994</v>
      </c>
      <c r="M840" s="156">
        <v>4</v>
      </c>
      <c r="N840" s="156">
        <v>0.0006</v>
      </c>
      <c r="O840" s="156">
        <v>0.0006</v>
      </c>
      <c r="P840" s="156" t="s">
        <v>995</v>
      </c>
      <c r="Q840" s="156" t="s">
        <v>1188</v>
      </c>
      <c r="R840" s="46" t="s">
        <v>1000</v>
      </c>
      <c r="S840" s="40" t="s">
        <v>40</v>
      </c>
    </row>
    <row r="841" s="4" customFormat="1" ht="48" customHeight="1" spans="1:19">
      <c r="A841" s="46">
        <v>251</v>
      </c>
      <c r="B841" s="156" t="s">
        <v>997</v>
      </c>
      <c r="C841" s="156" t="s">
        <v>28</v>
      </c>
      <c r="D841" s="46" t="s">
        <v>773</v>
      </c>
      <c r="E841" s="156" t="s">
        <v>58</v>
      </c>
      <c r="F841" s="157" t="s">
        <v>1288</v>
      </c>
      <c r="G841" s="156">
        <v>0.99</v>
      </c>
      <c r="H841" s="162">
        <v>0.99</v>
      </c>
      <c r="I841" s="156"/>
      <c r="J841" s="156"/>
      <c r="K841" s="156"/>
      <c r="L841" s="157" t="s">
        <v>994</v>
      </c>
      <c r="M841" s="156">
        <v>3</v>
      </c>
      <c r="N841" s="156">
        <v>0.0003</v>
      </c>
      <c r="O841" s="156">
        <v>0.0003</v>
      </c>
      <c r="P841" s="156" t="s">
        <v>995</v>
      </c>
      <c r="Q841" s="156" t="s">
        <v>1188</v>
      </c>
      <c r="R841" s="46" t="s">
        <v>1000</v>
      </c>
      <c r="S841" s="40" t="s">
        <v>40</v>
      </c>
    </row>
    <row r="842" s="4" customFormat="1" ht="48" customHeight="1" spans="1:19">
      <c r="A842" s="46">
        <v>252</v>
      </c>
      <c r="B842" s="156" t="s">
        <v>997</v>
      </c>
      <c r="C842" s="156" t="s">
        <v>28</v>
      </c>
      <c r="D842" s="46" t="s">
        <v>773</v>
      </c>
      <c r="E842" s="156" t="s">
        <v>74</v>
      </c>
      <c r="F842" s="157" t="s">
        <v>1289</v>
      </c>
      <c r="G842" s="156">
        <v>0.66</v>
      </c>
      <c r="H842" s="162">
        <v>0.66</v>
      </c>
      <c r="I842" s="156"/>
      <c r="J842" s="156"/>
      <c r="K842" s="156"/>
      <c r="L842" s="157" t="s">
        <v>994</v>
      </c>
      <c r="M842" s="156">
        <v>2</v>
      </c>
      <c r="N842" s="156">
        <v>0.0002</v>
      </c>
      <c r="O842" s="156">
        <v>0.0002</v>
      </c>
      <c r="P842" s="156" t="s">
        <v>995</v>
      </c>
      <c r="Q842" s="156" t="s">
        <v>1188</v>
      </c>
      <c r="R842" s="46" t="s">
        <v>1000</v>
      </c>
      <c r="S842" s="40" t="s">
        <v>40</v>
      </c>
    </row>
    <row r="843" s="4" customFormat="1" ht="48" customHeight="1" spans="1:19">
      <c r="A843" s="46">
        <v>253</v>
      </c>
      <c r="B843" s="156" t="s">
        <v>997</v>
      </c>
      <c r="C843" s="156" t="s">
        <v>28</v>
      </c>
      <c r="D843" s="46" t="s">
        <v>773</v>
      </c>
      <c r="E843" s="156" t="s">
        <v>66</v>
      </c>
      <c r="F843" s="157" t="s">
        <v>1290</v>
      </c>
      <c r="G843" s="156">
        <v>0.99</v>
      </c>
      <c r="H843" s="162">
        <v>0.99</v>
      </c>
      <c r="I843" s="156"/>
      <c r="J843" s="156"/>
      <c r="K843" s="156"/>
      <c r="L843" s="157" t="s">
        <v>994</v>
      </c>
      <c r="M843" s="156">
        <v>3</v>
      </c>
      <c r="N843" s="156">
        <v>0.0003</v>
      </c>
      <c r="O843" s="156">
        <v>0.0003</v>
      </c>
      <c r="P843" s="156" t="s">
        <v>995</v>
      </c>
      <c r="Q843" s="156" t="s">
        <v>1188</v>
      </c>
      <c r="R843" s="46" t="s">
        <v>1000</v>
      </c>
      <c r="S843" s="40" t="s">
        <v>40</v>
      </c>
    </row>
    <row r="844" s="8" customFormat="1" ht="62.1" customHeight="1" spans="1:19">
      <c r="A844" s="47" t="s">
        <v>1291</v>
      </c>
      <c r="B844" s="116" t="s">
        <v>1292</v>
      </c>
      <c r="C844" s="116" t="s">
        <v>28</v>
      </c>
      <c r="D844" s="116" t="s">
        <v>1293</v>
      </c>
      <c r="E844" s="116" t="s">
        <v>30</v>
      </c>
      <c r="F844" s="164" t="s">
        <v>1294</v>
      </c>
      <c r="G844" s="47">
        <f>SUM(G845:G917)</f>
        <v>1363.05</v>
      </c>
      <c r="H844" s="49">
        <f t="shared" ref="H844:K844" si="54">SUM(H845:H917)</f>
        <v>1337.55</v>
      </c>
      <c r="I844" s="47">
        <f t="shared" si="54"/>
        <v>0</v>
      </c>
      <c r="J844" s="47">
        <f t="shared" si="54"/>
        <v>0</v>
      </c>
      <c r="K844" s="47">
        <f t="shared" si="54"/>
        <v>25.5</v>
      </c>
      <c r="L844" s="131" t="s">
        <v>1295</v>
      </c>
      <c r="M844" s="47">
        <v>251</v>
      </c>
      <c r="N844" s="47">
        <f>SUM(N845:N917)</f>
        <v>0.4882</v>
      </c>
      <c r="O844" s="47">
        <f>SUM(O845:O917)</f>
        <v>0.4882</v>
      </c>
      <c r="P844" s="116" t="s">
        <v>1296</v>
      </c>
      <c r="Q844" s="116" t="s">
        <v>1297</v>
      </c>
      <c r="R844" s="167"/>
      <c r="S844" s="36"/>
    </row>
    <row r="845" s="9" customFormat="1" ht="60" customHeight="1" spans="1:19">
      <c r="A845" s="49">
        <v>1</v>
      </c>
      <c r="B845" s="101" t="s">
        <v>1298</v>
      </c>
      <c r="C845" s="101" t="s">
        <v>28</v>
      </c>
      <c r="D845" s="101" t="s">
        <v>1293</v>
      </c>
      <c r="E845" s="101" t="s">
        <v>54</v>
      </c>
      <c r="F845" s="102" t="s">
        <v>1299</v>
      </c>
      <c r="G845" s="51">
        <v>46.2</v>
      </c>
      <c r="H845" s="51">
        <v>46.2</v>
      </c>
      <c r="I845" s="51"/>
      <c r="J845" s="51"/>
      <c r="K845" s="51"/>
      <c r="L845" s="118" t="s">
        <v>1295</v>
      </c>
      <c r="M845" s="107">
        <v>10</v>
      </c>
      <c r="N845" s="51">
        <v>0.0151</v>
      </c>
      <c r="O845" s="51">
        <v>0.0151</v>
      </c>
      <c r="P845" s="101" t="s">
        <v>1296</v>
      </c>
      <c r="Q845" s="101" t="s">
        <v>1297</v>
      </c>
      <c r="R845" s="162" t="s">
        <v>1000</v>
      </c>
      <c r="S845" s="46" t="s">
        <v>40</v>
      </c>
    </row>
    <row r="846" s="9" customFormat="1" ht="60" customHeight="1" spans="1:19">
      <c r="A846" s="49">
        <v>2</v>
      </c>
      <c r="B846" s="101" t="s">
        <v>1298</v>
      </c>
      <c r="C846" s="101" t="s">
        <v>1300</v>
      </c>
      <c r="D846" s="101" t="s">
        <v>1293</v>
      </c>
      <c r="E846" s="101" t="s">
        <v>54</v>
      </c>
      <c r="F846" s="102" t="s">
        <v>1301</v>
      </c>
      <c r="G846" s="51">
        <v>5.1</v>
      </c>
      <c r="H846" s="51">
        <v>5.1</v>
      </c>
      <c r="I846" s="51"/>
      <c r="J846" s="51"/>
      <c r="K846" s="51"/>
      <c r="L846" s="118" t="s">
        <v>1295</v>
      </c>
      <c r="M846" s="107">
        <v>10</v>
      </c>
      <c r="N846" s="51">
        <v>0.0034</v>
      </c>
      <c r="O846" s="51">
        <v>0.0034</v>
      </c>
      <c r="P846" s="101" t="s">
        <v>1296</v>
      </c>
      <c r="Q846" s="101" t="s">
        <v>1297</v>
      </c>
      <c r="R846" s="162" t="s">
        <v>1000</v>
      </c>
      <c r="S846" s="46" t="s">
        <v>40</v>
      </c>
    </row>
    <row r="847" s="9" customFormat="1" ht="60" customHeight="1" spans="1:19">
      <c r="A847" s="49">
        <v>3</v>
      </c>
      <c r="B847" s="101" t="s">
        <v>1298</v>
      </c>
      <c r="C847" s="101" t="s">
        <v>28</v>
      </c>
      <c r="D847" s="101" t="s">
        <v>1293</v>
      </c>
      <c r="E847" s="101" t="s">
        <v>52</v>
      </c>
      <c r="F847" s="102" t="s">
        <v>1302</v>
      </c>
      <c r="G847" s="51">
        <v>72</v>
      </c>
      <c r="H847" s="51">
        <v>72</v>
      </c>
      <c r="I847" s="51"/>
      <c r="J847" s="51"/>
      <c r="K847" s="51"/>
      <c r="L847" s="118" t="s">
        <v>1295</v>
      </c>
      <c r="M847" s="107">
        <v>13</v>
      </c>
      <c r="N847" s="51">
        <v>0.0239</v>
      </c>
      <c r="O847" s="51">
        <v>0.0239</v>
      </c>
      <c r="P847" s="101" t="s">
        <v>1296</v>
      </c>
      <c r="Q847" s="101" t="s">
        <v>1297</v>
      </c>
      <c r="R847" s="162" t="s">
        <v>1000</v>
      </c>
      <c r="S847" s="46" t="s">
        <v>40</v>
      </c>
    </row>
    <row r="848" s="9" customFormat="1" ht="60" customHeight="1" spans="1:19">
      <c r="A848" s="49">
        <v>4</v>
      </c>
      <c r="B848" s="101" t="s">
        <v>1298</v>
      </c>
      <c r="C848" s="101" t="s">
        <v>1300</v>
      </c>
      <c r="D848" s="101" t="s">
        <v>1293</v>
      </c>
      <c r="E848" s="101" t="s">
        <v>52</v>
      </c>
      <c r="F848" s="102" t="s">
        <v>1303</v>
      </c>
      <c r="G848" s="51">
        <v>3.15</v>
      </c>
      <c r="H848" s="51">
        <v>3.15</v>
      </c>
      <c r="I848" s="51"/>
      <c r="J848" s="51"/>
      <c r="K848" s="51"/>
      <c r="L848" s="118" t="s">
        <v>1295</v>
      </c>
      <c r="M848" s="107">
        <v>10</v>
      </c>
      <c r="N848" s="51">
        <v>0.0021</v>
      </c>
      <c r="O848" s="51">
        <v>0.0021</v>
      </c>
      <c r="P848" s="101" t="s">
        <v>1296</v>
      </c>
      <c r="Q848" s="101" t="s">
        <v>1297</v>
      </c>
      <c r="R848" s="162" t="s">
        <v>1000</v>
      </c>
      <c r="S848" s="46" t="s">
        <v>40</v>
      </c>
    </row>
    <row r="849" s="9" customFormat="1" ht="75.95" customHeight="1" spans="1:19">
      <c r="A849" s="49">
        <v>5</v>
      </c>
      <c r="B849" s="101" t="s">
        <v>1298</v>
      </c>
      <c r="C849" s="101" t="s">
        <v>28</v>
      </c>
      <c r="D849" s="101" t="s">
        <v>1293</v>
      </c>
      <c r="E849" s="165" t="s">
        <v>60</v>
      </c>
      <c r="F849" s="102" t="s">
        <v>1304</v>
      </c>
      <c r="G849" s="51">
        <v>133.5</v>
      </c>
      <c r="H849" s="51">
        <v>133.5</v>
      </c>
      <c r="I849" s="51"/>
      <c r="J849" s="51"/>
      <c r="K849" s="51"/>
      <c r="L849" s="118" t="s">
        <v>1295</v>
      </c>
      <c r="M849" s="165">
        <v>19</v>
      </c>
      <c r="N849" s="51">
        <v>0.0442</v>
      </c>
      <c r="O849" s="51">
        <v>0.0442</v>
      </c>
      <c r="P849" s="101" t="s">
        <v>1296</v>
      </c>
      <c r="Q849" s="101" t="s">
        <v>1297</v>
      </c>
      <c r="R849" s="162" t="s">
        <v>1000</v>
      </c>
      <c r="S849" s="46" t="s">
        <v>40</v>
      </c>
    </row>
    <row r="850" s="9" customFormat="1" ht="75.95" customHeight="1" spans="1:19">
      <c r="A850" s="49">
        <v>6</v>
      </c>
      <c r="B850" s="101" t="s">
        <v>1298</v>
      </c>
      <c r="C850" s="101" t="s">
        <v>1300</v>
      </c>
      <c r="D850" s="101" t="s">
        <v>1293</v>
      </c>
      <c r="E850" s="165" t="s">
        <v>60</v>
      </c>
      <c r="F850" s="102" t="s">
        <v>1305</v>
      </c>
      <c r="G850" s="51">
        <v>18.6</v>
      </c>
      <c r="H850" s="51">
        <v>18.6</v>
      </c>
      <c r="I850" s="51"/>
      <c r="J850" s="51"/>
      <c r="K850" s="51"/>
      <c r="L850" s="118" t="s">
        <v>1295</v>
      </c>
      <c r="M850" s="165">
        <v>18</v>
      </c>
      <c r="N850" s="51">
        <v>0.0122</v>
      </c>
      <c r="O850" s="51">
        <v>0.0122</v>
      </c>
      <c r="P850" s="101" t="s">
        <v>1296</v>
      </c>
      <c r="Q850" s="101" t="s">
        <v>1297</v>
      </c>
      <c r="R850" s="162" t="s">
        <v>1000</v>
      </c>
      <c r="S850" s="46" t="s">
        <v>40</v>
      </c>
    </row>
    <row r="851" s="9" customFormat="1" ht="60.95" customHeight="1" spans="1:19">
      <c r="A851" s="49">
        <v>7</v>
      </c>
      <c r="B851" s="101" t="s">
        <v>1298</v>
      </c>
      <c r="C851" s="101" t="s">
        <v>28</v>
      </c>
      <c r="D851" s="101" t="s">
        <v>1293</v>
      </c>
      <c r="E851" s="165" t="s">
        <v>58</v>
      </c>
      <c r="F851" s="102" t="s">
        <v>1306</v>
      </c>
      <c r="G851" s="51">
        <v>80.4</v>
      </c>
      <c r="H851" s="51">
        <v>80.4</v>
      </c>
      <c r="I851" s="51"/>
      <c r="J851" s="51"/>
      <c r="K851" s="51"/>
      <c r="L851" s="118" t="s">
        <v>1295</v>
      </c>
      <c r="M851" s="165">
        <v>13</v>
      </c>
      <c r="N851" s="51">
        <v>0.0265</v>
      </c>
      <c r="O851" s="51">
        <v>0.0265</v>
      </c>
      <c r="P851" s="101" t="s">
        <v>1296</v>
      </c>
      <c r="Q851" s="101" t="s">
        <v>1297</v>
      </c>
      <c r="R851" s="162" t="s">
        <v>1000</v>
      </c>
      <c r="S851" s="46" t="s">
        <v>40</v>
      </c>
    </row>
    <row r="852" s="9" customFormat="1" ht="60.95" customHeight="1" spans="1:19">
      <c r="A852" s="49">
        <v>8</v>
      </c>
      <c r="B852" s="101" t="s">
        <v>1298</v>
      </c>
      <c r="C852" s="101" t="s">
        <v>1300</v>
      </c>
      <c r="D852" s="101" t="s">
        <v>1293</v>
      </c>
      <c r="E852" s="165" t="s">
        <v>58</v>
      </c>
      <c r="F852" s="102" t="s">
        <v>1307</v>
      </c>
      <c r="G852" s="51">
        <v>7.05</v>
      </c>
      <c r="H852" s="51">
        <v>7.05</v>
      </c>
      <c r="I852" s="51"/>
      <c r="J852" s="51"/>
      <c r="K852" s="51"/>
      <c r="L852" s="118" t="s">
        <v>1295</v>
      </c>
      <c r="M852" s="165">
        <v>11</v>
      </c>
      <c r="N852" s="51">
        <v>0.0047</v>
      </c>
      <c r="O852" s="51">
        <v>0.0047</v>
      </c>
      <c r="P852" s="101" t="s">
        <v>1296</v>
      </c>
      <c r="Q852" s="101" t="s">
        <v>1297</v>
      </c>
      <c r="R852" s="162" t="s">
        <v>1000</v>
      </c>
      <c r="S852" s="46" t="s">
        <v>40</v>
      </c>
    </row>
    <row r="853" s="9" customFormat="1" ht="60.95" customHeight="1" spans="1:19">
      <c r="A853" s="49">
        <v>9</v>
      </c>
      <c r="B853" s="101" t="s">
        <v>1298</v>
      </c>
      <c r="C853" s="101" t="s">
        <v>28</v>
      </c>
      <c r="D853" s="101" t="s">
        <v>1293</v>
      </c>
      <c r="E853" s="165" t="s">
        <v>36</v>
      </c>
      <c r="F853" s="102" t="s">
        <v>1308</v>
      </c>
      <c r="G853" s="51">
        <v>64.8</v>
      </c>
      <c r="H853" s="51">
        <v>64.8</v>
      </c>
      <c r="I853" s="51"/>
      <c r="J853" s="51"/>
      <c r="K853" s="51"/>
      <c r="L853" s="118" t="s">
        <v>1295</v>
      </c>
      <c r="M853" s="51">
        <v>17</v>
      </c>
      <c r="N853" s="51">
        <v>0.0212</v>
      </c>
      <c r="O853" s="51">
        <v>0.0212</v>
      </c>
      <c r="P853" s="101" t="s">
        <v>1296</v>
      </c>
      <c r="Q853" s="101" t="s">
        <v>1297</v>
      </c>
      <c r="R853" s="162" t="s">
        <v>1000</v>
      </c>
      <c r="S853" s="46" t="s">
        <v>40</v>
      </c>
    </row>
    <row r="854" s="9" customFormat="1" ht="60.95" customHeight="1" spans="1:19">
      <c r="A854" s="49">
        <v>10</v>
      </c>
      <c r="B854" s="101" t="s">
        <v>1298</v>
      </c>
      <c r="C854" s="101" t="s">
        <v>1300</v>
      </c>
      <c r="D854" s="101" t="s">
        <v>1293</v>
      </c>
      <c r="E854" s="165" t="s">
        <v>36</v>
      </c>
      <c r="F854" s="102" t="s">
        <v>1309</v>
      </c>
      <c r="G854" s="51">
        <v>7.35</v>
      </c>
      <c r="H854" s="51">
        <v>7.35</v>
      </c>
      <c r="I854" s="51"/>
      <c r="J854" s="51"/>
      <c r="K854" s="51"/>
      <c r="L854" s="118" t="s">
        <v>1295</v>
      </c>
      <c r="M854" s="51">
        <v>13</v>
      </c>
      <c r="N854" s="51">
        <v>0.0049</v>
      </c>
      <c r="O854" s="51">
        <v>0.0049</v>
      </c>
      <c r="P854" s="101" t="s">
        <v>1296</v>
      </c>
      <c r="Q854" s="168" t="s">
        <v>1297</v>
      </c>
      <c r="R854" s="162" t="s">
        <v>1000</v>
      </c>
      <c r="S854" s="46" t="s">
        <v>40</v>
      </c>
    </row>
    <row r="855" s="9" customFormat="1" ht="60.95" customHeight="1" spans="1:19">
      <c r="A855" s="49">
        <v>11</v>
      </c>
      <c r="B855" s="101" t="s">
        <v>1298</v>
      </c>
      <c r="C855" s="101" t="s">
        <v>28</v>
      </c>
      <c r="D855" s="101" t="s">
        <v>1293</v>
      </c>
      <c r="E855" s="165" t="s">
        <v>78</v>
      </c>
      <c r="F855" s="102" t="s">
        <v>1310</v>
      </c>
      <c r="G855" s="51">
        <v>19.2</v>
      </c>
      <c r="H855" s="51">
        <v>19.2</v>
      </c>
      <c r="I855" s="51"/>
      <c r="J855" s="51"/>
      <c r="K855" s="51"/>
      <c r="L855" s="118" t="s">
        <v>1295</v>
      </c>
      <c r="M855" s="165">
        <v>1</v>
      </c>
      <c r="N855" s="51">
        <v>0.0064</v>
      </c>
      <c r="O855" s="51">
        <v>0.0064</v>
      </c>
      <c r="P855" s="101" t="s">
        <v>1296</v>
      </c>
      <c r="Q855" s="168" t="s">
        <v>1297</v>
      </c>
      <c r="R855" s="162" t="s">
        <v>1000</v>
      </c>
      <c r="S855" s="46" t="s">
        <v>40</v>
      </c>
    </row>
    <row r="856" s="9" customFormat="1" ht="54.95" customHeight="1" spans="1:19">
      <c r="A856" s="49">
        <v>12</v>
      </c>
      <c r="B856" s="101" t="s">
        <v>1298</v>
      </c>
      <c r="C856" s="101" t="s">
        <v>1300</v>
      </c>
      <c r="D856" s="101" t="s">
        <v>1293</v>
      </c>
      <c r="E856" s="165" t="s">
        <v>78</v>
      </c>
      <c r="F856" s="102" t="s">
        <v>1311</v>
      </c>
      <c r="G856" s="51">
        <v>0.6</v>
      </c>
      <c r="H856" s="51">
        <v>0.6</v>
      </c>
      <c r="I856" s="51"/>
      <c r="J856" s="51"/>
      <c r="K856" s="51"/>
      <c r="L856" s="118" t="s">
        <v>1295</v>
      </c>
      <c r="M856" s="165"/>
      <c r="N856" s="51">
        <v>0.0004</v>
      </c>
      <c r="O856" s="51">
        <v>0.0004</v>
      </c>
      <c r="P856" s="101" t="s">
        <v>1296</v>
      </c>
      <c r="Q856" s="168" t="s">
        <v>1297</v>
      </c>
      <c r="R856" s="162" t="s">
        <v>1000</v>
      </c>
      <c r="S856" s="46" t="s">
        <v>40</v>
      </c>
    </row>
    <row r="857" s="9" customFormat="1" ht="54.95" customHeight="1" spans="1:19">
      <c r="A857" s="49">
        <v>13</v>
      </c>
      <c r="B857" s="101" t="s">
        <v>1298</v>
      </c>
      <c r="C857" s="101" t="s">
        <v>28</v>
      </c>
      <c r="D857" s="101" t="s">
        <v>1293</v>
      </c>
      <c r="E857" s="165" t="s">
        <v>76</v>
      </c>
      <c r="F857" s="102" t="s">
        <v>1312</v>
      </c>
      <c r="G857" s="51">
        <v>45</v>
      </c>
      <c r="H857" s="51">
        <v>45</v>
      </c>
      <c r="I857" s="51"/>
      <c r="J857" s="51"/>
      <c r="K857" s="51"/>
      <c r="L857" s="118" t="s">
        <v>1295</v>
      </c>
      <c r="M857" s="107">
        <v>9</v>
      </c>
      <c r="N857" s="51">
        <v>0.0148</v>
      </c>
      <c r="O857" s="51">
        <v>0.0148</v>
      </c>
      <c r="P857" s="101" t="s">
        <v>1296</v>
      </c>
      <c r="Q857" s="168" t="s">
        <v>1297</v>
      </c>
      <c r="R857" s="162" t="s">
        <v>1000</v>
      </c>
      <c r="S857" s="46" t="s">
        <v>40</v>
      </c>
    </row>
    <row r="858" s="9" customFormat="1" ht="54.95" customHeight="1" spans="1:19">
      <c r="A858" s="49">
        <v>14</v>
      </c>
      <c r="B858" s="101" t="s">
        <v>1298</v>
      </c>
      <c r="C858" s="101" t="s">
        <v>1300</v>
      </c>
      <c r="D858" s="101" t="s">
        <v>1293</v>
      </c>
      <c r="E858" s="165" t="s">
        <v>76</v>
      </c>
      <c r="F858" s="102" t="s">
        <v>1313</v>
      </c>
      <c r="G858" s="51">
        <v>6.3</v>
      </c>
      <c r="H858" s="51">
        <v>6.3</v>
      </c>
      <c r="I858" s="51"/>
      <c r="J858" s="51"/>
      <c r="K858" s="51"/>
      <c r="L858" s="118" t="s">
        <v>1295</v>
      </c>
      <c r="M858" s="107">
        <v>8</v>
      </c>
      <c r="N858" s="51">
        <v>0.0042</v>
      </c>
      <c r="O858" s="51">
        <v>0.0042</v>
      </c>
      <c r="P858" s="101" t="s">
        <v>1296</v>
      </c>
      <c r="Q858" s="168" t="s">
        <v>1297</v>
      </c>
      <c r="R858" s="162" t="s">
        <v>1000</v>
      </c>
      <c r="S858" s="46" t="s">
        <v>40</v>
      </c>
    </row>
    <row r="859" s="9" customFormat="1" ht="54.95" customHeight="1" spans="1:19">
      <c r="A859" s="49">
        <v>15</v>
      </c>
      <c r="B859" s="101" t="s">
        <v>1298</v>
      </c>
      <c r="C859" s="101" t="s">
        <v>28</v>
      </c>
      <c r="D859" s="101" t="s">
        <v>1293</v>
      </c>
      <c r="E859" s="165" t="s">
        <v>41</v>
      </c>
      <c r="F859" s="102" t="s">
        <v>1314</v>
      </c>
      <c r="G859" s="51">
        <v>62.4</v>
      </c>
      <c r="H859" s="51">
        <v>62.4</v>
      </c>
      <c r="I859" s="51"/>
      <c r="J859" s="51"/>
      <c r="K859" s="51"/>
      <c r="L859" s="118" t="s">
        <v>1295</v>
      </c>
      <c r="M859" s="165">
        <v>10</v>
      </c>
      <c r="N859" s="51">
        <v>0.0207</v>
      </c>
      <c r="O859" s="51">
        <v>0.0207</v>
      </c>
      <c r="P859" s="101" t="s">
        <v>1296</v>
      </c>
      <c r="Q859" s="168" t="s">
        <v>1297</v>
      </c>
      <c r="R859" s="162" t="s">
        <v>1000</v>
      </c>
      <c r="S859" s="46" t="s">
        <v>40</v>
      </c>
    </row>
    <row r="860" s="9" customFormat="1" ht="54.95" customHeight="1" spans="1:19">
      <c r="A860" s="49">
        <v>16</v>
      </c>
      <c r="B860" s="101" t="s">
        <v>1298</v>
      </c>
      <c r="C860" s="101" t="s">
        <v>1300</v>
      </c>
      <c r="D860" s="101" t="s">
        <v>1293</v>
      </c>
      <c r="E860" s="165" t="s">
        <v>41</v>
      </c>
      <c r="F860" s="102" t="s">
        <v>1315</v>
      </c>
      <c r="G860" s="51">
        <v>2.25</v>
      </c>
      <c r="H860" s="51">
        <v>2.25</v>
      </c>
      <c r="I860" s="51"/>
      <c r="J860" s="51"/>
      <c r="K860" s="51"/>
      <c r="L860" s="118" t="s">
        <v>1295</v>
      </c>
      <c r="M860" s="165">
        <v>7</v>
      </c>
      <c r="N860" s="51">
        <v>0.0015</v>
      </c>
      <c r="O860" s="51">
        <v>0.0015</v>
      </c>
      <c r="P860" s="101" t="s">
        <v>1296</v>
      </c>
      <c r="Q860" s="168" t="s">
        <v>1297</v>
      </c>
      <c r="R860" s="162" t="s">
        <v>1000</v>
      </c>
      <c r="S860" s="46" t="s">
        <v>40</v>
      </c>
    </row>
    <row r="861" s="9" customFormat="1" ht="62.1" customHeight="1" spans="1:19">
      <c r="A861" s="49">
        <v>17</v>
      </c>
      <c r="B861" s="101" t="s">
        <v>1298</v>
      </c>
      <c r="C861" s="101" t="s">
        <v>28</v>
      </c>
      <c r="D861" s="101" t="s">
        <v>1293</v>
      </c>
      <c r="E861" s="165" t="s">
        <v>72</v>
      </c>
      <c r="F861" s="102" t="s">
        <v>1316</v>
      </c>
      <c r="G861" s="51">
        <v>70.8</v>
      </c>
      <c r="H861" s="51">
        <v>70.8</v>
      </c>
      <c r="I861" s="51"/>
      <c r="J861" s="51"/>
      <c r="K861" s="51"/>
      <c r="L861" s="118" t="s">
        <v>1295</v>
      </c>
      <c r="M861" s="107">
        <v>16</v>
      </c>
      <c r="N861" s="51">
        <v>0.0234</v>
      </c>
      <c r="O861" s="51">
        <v>0.0234</v>
      </c>
      <c r="P861" s="101" t="s">
        <v>1296</v>
      </c>
      <c r="Q861" s="168" t="s">
        <v>1297</v>
      </c>
      <c r="R861" s="162" t="s">
        <v>1000</v>
      </c>
      <c r="S861" s="46" t="s">
        <v>40</v>
      </c>
    </row>
    <row r="862" s="9" customFormat="1" ht="62.1" customHeight="1" spans="1:19">
      <c r="A862" s="49">
        <v>18</v>
      </c>
      <c r="B862" s="101" t="s">
        <v>1298</v>
      </c>
      <c r="C862" s="101" t="s">
        <v>1300</v>
      </c>
      <c r="D862" s="101" t="s">
        <v>1293</v>
      </c>
      <c r="E862" s="165" t="s">
        <v>72</v>
      </c>
      <c r="F862" s="102" t="s">
        <v>1317</v>
      </c>
      <c r="G862" s="51">
        <v>8.25</v>
      </c>
      <c r="H862" s="51">
        <v>8.25</v>
      </c>
      <c r="I862" s="51"/>
      <c r="J862" s="51"/>
      <c r="K862" s="51"/>
      <c r="L862" s="118" t="s">
        <v>1295</v>
      </c>
      <c r="M862" s="107">
        <v>16</v>
      </c>
      <c r="N862" s="51">
        <v>0.0055</v>
      </c>
      <c r="O862" s="51">
        <v>0.0055</v>
      </c>
      <c r="P862" s="101" t="s">
        <v>1296</v>
      </c>
      <c r="Q862" s="168" t="s">
        <v>1297</v>
      </c>
      <c r="R862" s="162" t="s">
        <v>1000</v>
      </c>
      <c r="S862" s="46" t="s">
        <v>40</v>
      </c>
    </row>
    <row r="863" s="9" customFormat="1" ht="54.95" customHeight="1" spans="1:19">
      <c r="A863" s="49">
        <v>19</v>
      </c>
      <c r="B863" s="101" t="s">
        <v>1298</v>
      </c>
      <c r="C863" s="101" t="s">
        <v>28</v>
      </c>
      <c r="D863" s="101" t="s">
        <v>1293</v>
      </c>
      <c r="E863" s="165" t="s">
        <v>45</v>
      </c>
      <c r="F863" s="102" t="s">
        <v>1318</v>
      </c>
      <c r="G863" s="51">
        <v>47.7</v>
      </c>
      <c r="H863" s="51">
        <v>47.7</v>
      </c>
      <c r="I863" s="51"/>
      <c r="J863" s="51"/>
      <c r="K863" s="51"/>
      <c r="L863" s="118" t="s">
        <v>1295</v>
      </c>
      <c r="M863" s="165">
        <v>10</v>
      </c>
      <c r="N863" s="51">
        <v>0.0157</v>
      </c>
      <c r="O863" s="51">
        <v>0.0157</v>
      </c>
      <c r="P863" s="101" t="s">
        <v>1296</v>
      </c>
      <c r="Q863" s="168" t="s">
        <v>1297</v>
      </c>
      <c r="R863" s="162" t="s">
        <v>1000</v>
      </c>
      <c r="S863" s="46" t="s">
        <v>40</v>
      </c>
    </row>
    <row r="864" s="9" customFormat="1" ht="54.95" customHeight="1" spans="1:19">
      <c r="A864" s="49">
        <v>20</v>
      </c>
      <c r="B864" s="101" t="s">
        <v>1298</v>
      </c>
      <c r="C864" s="101" t="s">
        <v>1300</v>
      </c>
      <c r="D864" s="101" t="s">
        <v>1293</v>
      </c>
      <c r="E864" s="165" t="s">
        <v>45</v>
      </c>
      <c r="F864" s="102" t="s">
        <v>1319</v>
      </c>
      <c r="G864" s="51">
        <v>0.15</v>
      </c>
      <c r="H864" s="51">
        <v>0.15</v>
      </c>
      <c r="I864" s="51"/>
      <c r="J864" s="51"/>
      <c r="K864" s="51"/>
      <c r="L864" s="118" t="s">
        <v>1295</v>
      </c>
      <c r="M864" s="165">
        <v>1</v>
      </c>
      <c r="N864" s="51">
        <v>0.0001</v>
      </c>
      <c r="O864" s="51">
        <v>0.0001</v>
      </c>
      <c r="P864" s="101" t="s">
        <v>1296</v>
      </c>
      <c r="Q864" s="168" t="s">
        <v>1297</v>
      </c>
      <c r="R864" s="162" t="s">
        <v>1000</v>
      </c>
      <c r="S864" s="46" t="s">
        <v>40</v>
      </c>
    </row>
    <row r="865" s="9" customFormat="1" ht="54.95" customHeight="1" spans="1:19">
      <c r="A865" s="49">
        <v>21</v>
      </c>
      <c r="B865" s="101" t="s">
        <v>1298</v>
      </c>
      <c r="C865" s="101" t="s">
        <v>28</v>
      </c>
      <c r="D865" s="101" t="s">
        <v>1293</v>
      </c>
      <c r="E865" s="165" t="s">
        <v>1320</v>
      </c>
      <c r="F865" s="102" t="s">
        <v>1321</v>
      </c>
      <c r="G865" s="51">
        <v>32.7</v>
      </c>
      <c r="H865" s="51">
        <v>32.7</v>
      </c>
      <c r="I865" s="51"/>
      <c r="J865" s="51"/>
      <c r="K865" s="51"/>
      <c r="L865" s="118" t="s">
        <v>1295</v>
      </c>
      <c r="M865" s="107">
        <v>8</v>
      </c>
      <c r="N865" s="51">
        <v>0.0108</v>
      </c>
      <c r="O865" s="51">
        <v>0.0108</v>
      </c>
      <c r="P865" s="101" t="s">
        <v>1296</v>
      </c>
      <c r="Q865" s="168" t="s">
        <v>1297</v>
      </c>
      <c r="R865" s="162" t="s">
        <v>1000</v>
      </c>
      <c r="S865" s="46" t="s">
        <v>40</v>
      </c>
    </row>
    <row r="866" s="9" customFormat="1" ht="54.95" customHeight="1" spans="1:19">
      <c r="A866" s="49">
        <v>22</v>
      </c>
      <c r="B866" s="101" t="s">
        <v>1298</v>
      </c>
      <c r="C866" s="101" t="s">
        <v>1300</v>
      </c>
      <c r="D866" s="101" t="s">
        <v>1293</v>
      </c>
      <c r="E866" s="165" t="s">
        <v>1320</v>
      </c>
      <c r="F866" s="102" t="s">
        <v>1322</v>
      </c>
      <c r="G866" s="51">
        <v>2.1</v>
      </c>
      <c r="H866" s="51">
        <v>2.1</v>
      </c>
      <c r="I866" s="51"/>
      <c r="J866" s="51"/>
      <c r="K866" s="51"/>
      <c r="L866" s="118" t="s">
        <v>1295</v>
      </c>
      <c r="M866" s="107">
        <v>6</v>
      </c>
      <c r="N866" s="51">
        <v>0.0014</v>
      </c>
      <c r="O866" s="51">
        <v>0.0014</v>
      </c>
      <c r="P866" s="101" t="s">
        <v>1296</v>
      </c>
      <c r="Q866" s="168" t="s">
        <v>1297</v>
      </c>
      <c r="R866" s="162" t="s">
        <v>1000</v>
      </c>
      <c r="S866" s="46" t="s">
        <v>40</v>
      </c>
    </row>
    <row r="867" s="9" customFormat="1" ht="80.1" customHeight="1" spans="1:19">
      <c r="A867" s="49">
        <v>23</v>
      </c>
      <c r="B867" s="101" t="s">
        <v>1298</v>
      </c>
      <c r="C867" s="101" t="s">
        <v>28</v>
      </c>
      <c r="D867" s="101" t="s">
        <v>1293</v>
      </c>
      <c r="E867" s="165" t="s">
        <v>70</v>
      </c>
      <c r="F867" s="102" t="s">
        <v>1323</v>
      </c>
      <c r="G867" s="51">
        <v>48.6</v>
      </c>
      <c r="H867" s="51">
        <v>48.6</v>
      </c>
      <c r="I867" s="51"/>
      <c r="J867" s="51"/>
      <c r="K867" s="51"/>
      <c r="L867" s="118" t="s">
        <v>1295</v>
      </c>
      <c r="M867" s="165">
        <v>2</v>
      </c>
      <c r="N867" s="51">
        <v>0.016</v>
      </c>
      <c r="O867" s="51">
        <v>0.016</v>
      </c>
      <c r="P867" s="101" t="s">
        <v>1296</v>
      </c>
      <c r="Q867" s="168" t="s">
        <v>1297</v>
      </c>
      <c r="R867" s="162" t="s">
        <v>1000</v>
      </c>
      <c r="S867" s="46" t="s">
        <v>40</v>
      </c>
    </row>
    <row r="868" s="9" customFormat="1" ht="80.1" customHeight="1" spans="1:19">
      <c r="A868" s="49">
        <v>24</v>
      </c>
      <c r="B868" s="101" t="s">
        <v>1298</v>
      </c>
      <c r="C868" s="101" t="s">
        <v>1300</v>
      </c>
      <c r="D868" s="101" t="s">
        <v>1293</v>
      </c>
      <c r="E868" s="165" t="s">
        <v>70</v>
      </c>
      <c r="F868" s="102" t="s">
        <v>1324</v>
      </c>
      <c r="G868" s="51">
        <v>3.6</v>
      </c>
      <c r="H868" s="51">
        <v>3.6</v>
      </c>
      <c r="I868" s="51"/>
      <c r="J868" s="51"/>
      <c r="K868" s="51"/>
      <c r="L868" s="118" t="s">
        <v>1295</v>
      </c>
      <c r="M868" s="165">
        <v>2</v>
      </c>
      <c r="N868" s="51">
        <v>0.0024</v>
      </c>
      <c r="O868" s="51">
        <v>0.0024</v>
      </c>
      <c r="P868" s="101" t="s">
        <v>1296</v>
      </c>
      <c r="Q868" s="168" t="s">
        <v>1297</v>
      </c>
      <c r="R868" s="162" t="s">
        <v>1000</v>
      </c>
      <c r="S868" s="46" t="s">
        <v>40</v>
      </c>
    </row>
    <row r="869" s="9" customFormat="1" ht="54.95" customHeight="1" spans="1:19">
      <c r="A869" s="49">
        <v>25</v>
      </c>
      <c r="B869" s="101" t="s">
        <v>1298</v>
      </c>
      <c r="C869" s="101" t="s">
        <v>28</v>
      </c>
      <c r="D869" s="101" t="s">
        <v>1293</v>
      </c>
      <c r="E869" s="165" t="s">
        <v>64</v>
      </c>
      <c r="F869" s="102" t="s">
        <v>1325</v>
      </c>
      <c r="G869" s="51">
        <v>53.7</v>
      </c>
      <c r="H869" s="51">
        <v>53.7</v>
      </c>
      <c r="I869" s="51"/>
      <c r="J869" s="51"/>
      <c r="K869" s="51"/>
      <c r="L869" s="118" t="s">
        <v>1295</v>
      </c>
      <c r="M869" s="107">
        <v>8</v>
      </c>
      <c r="N869" s="51">
        <v>0.0176</v>
      </c>
      <c r="O869" s="51">
        <v>0.0176</v>
      </c>
      <c r="P869" s="101" t="s">
        <v>1296</v>
      </c>
      <c r="Q869" s="168" t="s">
        <v>1297</v>
      </c>
      <c r="R869" s="162" t="s">
        <v>1000</v>
      </c>
      <c r="S869" s="46" t="s">
        <v>40</v>
      </c>
    </row>
    <row r="870" s="9" customFormat="1" ht="54.95" customHeight="1" spans="1:19">
      <c r="A870" s="49">
        <v>26</v>
      </c>
      <c r="B870" s="101" t="s">
        <v>1298</v>
      </c>
      <c r="C870" s="101" t="s">
        <v>1300</v>
      </c>
      <c r="D870" s="101" t="s">
        <v>1293</v>
      </c>
      <c r="E870" s="165" t="s">
        <v>64</v>
      </c>
      <c r="F870" s="102" t="s">
        <v>1326</v>
      </c>
      <c r="G870" s="51">
        <v>0.3</v>
      </c>
      <c r="H870" s="51">
        <v>0.3</v>
      </c>
      <c r="I870" s="51"/>
      <c r="J870" s="51"/>
      <c r="K870" s="51"/>
      <c r="L870" s="118" t="s">
        <v>1295</v>
      </c>
      <c r="M870" s="107">
        <v>2</v>
      </c>
      <c r="N870" s="51">
        <v>0.0002</v>
      </c>
      <c r="O870" s="51">
        <v>0.0002</v>
      </c>
      <c r="P870" s="101" t="s">
        <v>1296</v>
      </c>
      <c r="Q870" s="168" t="s">
        <v>1297</v>
      </c>
      <c r="R870" s="162" t="s">
        <v>1000</v>
      </c>
      <c r="S870" s="46" t="s">
        <v>40</v>
      </c>
    </row>
    <row r="871" s="9" customFormat="1" ht="54.95" customHeight="1" spans="1:19">
      <c r="A871" s="49">
        <v>27</v>
      </c>
      <c r="B871" s="101" t="s">
        <v>1298</v>
      </c>
      <c r="C871" s="101" t="s">
        <v>28</v>
      </c>
      <c r="D871" s="101" t="s">
        <v>1293</v>
      </c>
      <c r="E871" s="101" t="s">
        <v>47</v>
      </c>
      <c r="F871" s="102" t="s">
        <v>1327</v>
      </c>
      <c r="G871" s="51">
        <v>49.5</v>
      </c>
      <c r="H871" s="51">
        <v>49.5</v>
      </c>
      <c r="I871" s="51"/>
      <c r="J871" s="51"/>
      <c r="K871" s="51"/>
      <c r="L871" s="118" t="s">
        <v>1295</v>
      </c>
      <c r="M871" s="165">
        <v>10</v>
      </c>
      <c r="N871" s="51">
        <v>0.0161</v>
      </c>
      <c r="O871" s="51">
        <v>0.0161</v>
      </c>
      <c r="P871" s="101" t="s">
        <v>1296</v>
      </c>
      <c r="Q871" s="168" t="s">
        <v>1297</v>
      </c>
      <c r="R871" s="162" t="s">
        <v>1000</v>
      </c>
      <c r="S871" s="46" t="s">
        <v>40</v>
      </c>
    </row>
    <row r="872" s="9" customFormat="1" ht="54.95" customHeight="1" spans="1:19">
      <c r="A872" s="49">
        <v>28</v>
      </c>
      <c r="B872" s="101" t="s">
        <v>1298</v>
      </c>
      <c r="C872" s="101" t="s">
        <v>1300</v>
      </c>
      <c r="D872" s="101" t="s">
        <v>1293</v>
      </c>
      <c r="E872" s="101" t="s">
        <v>47</v>
      </c>
      <c r="F872" s="102" t="s">
        <v>1328</v>
      </c>
      <c r="G872" s="51">
        <v>3.45</v>
      </c>
      <c r="H872" s="51">
        <v>3.45</v>
      </c>
      <c r="I872" s="51"/>
      <c r="J872" s="51"/>
      <c r="K872" s="51"/>
      <c r="L872" s="118" t="s">
        <v>1295</v>
      </c>
      <c r="M872" s="165">
        <v>9</v>
      </c>
      <c r="N872" s="51">
        <v>0.0023</v>
      </c>
      <c r="O872" s="51">
        <v>0.0023</v>
      </c>
      <c r="P872" s="101" t="s">
        <v>1296</v>
      </c>
      <c r="Q872" s="168" t="s">
        <v>1297</v>
      </c>
      <c r="R872" s="162" t="s">
        <v>1000</v>
      </c>
      <c r="S872" s="46" t="s">
        <v>40</v>
      </c>
    </row>
    <row r="873" s="9" customFormat="1" ht="54.95" customHeight="1" spans="1:19">
      <c r="A873" s="49">
        <v>29</v>
      </c>
      <c r="B873" s="101" t="s">
        <v>1298</v>
      </c>
      <c r="C873" s="101" t="s">
        <v>28</v>
      </c>
      <c r="D873" s="101" t="s">
        <v>1293</v>
      </c>
      <c r="E873" s="101" t="s">
        <v>50</v>
      </c>
      <c r="F873" s="102" t="s">
        <v>1329</v>
      </c>
      <c r="G873" s="51">
        <v>65.4</v>
      </c>
      <c r="H873" s="51">
        <v>65.4</v>
      </c>
      <c r="I873" s="51"/>
      <c r="J873" s="51"/>
      <c r="K873" s="51"/>
      <c r="L873" s="118" t="s">
        <v>1295</v>
      </c>
      <c r="M873" s="107">
        <v>12</v>
      </c>
      <c r="N873" s="51">
        <v>0.0215</v>
      </c>
      <c r="O873" s="51">
        <v>0.0215</v>
      </c>
      <c r="P873" s="101" t="s">
        <v>1296</v>
      </c>
      <c r="Q873" s="168" t="s">
        <v>1297</v>
      </c>
      <c r="R873" s="162" t="s">
        <v>1000</v>
      </c>
      <c r="S873" s="46" t="s">
        <v>40</v>
      </c>
    </row>
    <row r="874" s="9" customFormat="1" ht="54.95" customHeight="1" spans="1:19">
      <c r="A874" s="49">
        <v>30</v>
      </c>
      <c r="B874" s="101" t="s">
        <v>1298</v>
      </c>
      <c r="C874" s="101" t="s">
        <v>1300</v>
      </c>
      <c r="D874" s="101" t="s">
        <v>1293</v>
      </c>
      <c r="E874" s="101" t="s">
        <v>50</v>
      </c>
      <c r="F874" s="102" t="s">
        <v>1330</v>
      </c>
      <c r="G874" s="51">
        <v>3</v>
      </c>
      <c r="H874" s="51">
        <v>3</v>
      </c>
      <c r="I874" s="51"/>
      <c r="J874" s="51"/>
      <c r="K874" s="51"/>
      <c r="L874" s="118" t="s">
        <v>1295</v>
      </c>
      <c r="M874" s="107">
        <v>10</v>
      </c>
      <c r="N874" s="51">
        <v>0.002</v>
      </c>
      <c r="O874" s="51">
        <v>0.002</v>
      </c>
      <c r="P874" s="101" t="s">
        <v>1296</v>
      </c>
      <c r="Q874" s="168" t="s">
        <v>1297</v>
      </c>
      <c r="R874" s="162" t="s">
        <v>1000</v>
      </c>
      <c r="S874" s="46" t="s">
        <v>40</v>
      </c>
    </row>
    <row r="875" s="9" customFormat="1" ht="54.95" customHeight="1" spans="1:19">
      <c r="A875" s="49">
        <v>31</v>
      </c>
      <c r="B875" s="101" t="s">
        <v>1298</v>
      </c>
      <c r="C875" s="101" t="s">
        <v>28</v>
      </c>
      <c r="D875" s="101" t="s">
        <v>1293</v>
      </c>
      <c r="E875" s="101" t="s">
        <v>56</v>
      </c>
      <c r="F875" s="102" t="s">
        <v>1331</v>
      </c>
      <c r="G875" s="51">
        <v>93</v>
      </c>
      <c r="H875" s="51">
        <v>93</v>
      </c>
      <c r="I875" s="51"/>
      <c r="J875" s="51"/>
      <c r="K875" s="51"/>
      <c r="L875" s="118" t="s">
        <v>1295</v>
      </c>
      <c r="M875" s="107">
        <v>16</v>
      </c>
      <c r="N875" s="51">
        <v>0.0306</v>
      </c>
      <c r="O875" s="51">
        <v>0.0306</v>
      </c>
      <c r="P875" s="101" t="s">
        <v>1296</v>
      </c>
      <c r="Q875" s="168" t="s">
        <v>1297</v>
      </c>
      <c r="R875" s="162" t="s">
        <v>1000</v>
      </c>
      <c r="S875" s="46" t="s">
        <v>40</v>
      </c>
    </row>
    <row r="876" s="9" customFormat="1" ht="54.95" customHeight="1" spans="1:19">
      <c r="A876" s="49">
        <v>32</v>
      </c>
      <c r="B876" s="101" t="s">
        <v>1298</v>
      </c>
      <c r="C876" s="101" t="s">
        <v>1300</v>
      </c>
      <c r="D876" s="101" t="s">
        <v>1293</v>
      </c>
      <c r="E876" s="101" t="s">
        <v>56</v>
      </c>
      <c r="F876" s="102" t="s">
        <v>1332</v>
      </c>
      <c r="G876" s="51">
        <v>2.1</v>
      </c>
      <c r="H876" s="51">
        <v>2.1</v>
      </c>
      <c r="I876" s="51"/>
      <c r="J876" s="51"/>
      <c r="K876" s="51"/>
      <c r="L876" s="118" t="s">
        <v>1295</v>
      </c>
      <c r="M876" s="107">
        <v>5</v>
      </c>
      <c r="N876" s="51">
        <v>0.0014</v>
      </c>
      <c r="O876" s="51">
        <v>0.0014</v>
      </c>
      <c r="P876" s="101" t="s">
        <v>1296</v>
      </c>
      <c r="Q876" s="168" t="s">
        <v>1297</v>
      </c>
      <c r="R876" s="162" t="s">
        <v>1000</v>
      </c>
      <c r="S876" s="46" t="s">
        <v>40</v>
      </c>
    </row>
    <row r="877" s="9" customFormat="1" ht="54.95" customHeight="1" spans="1:19">
      <c r="A877" s="49">
        <v>33</v>
      </c>
      <c r="B877" s="101" t="s">
        <v>1298</v>
      </c>
      <c r="C877" s="101" t="s">
        <v>28</v>
      </c>
      <c r="D877" s="101" t="s">
        <v>1293</v>
      </c>
      <c r="E877" s="101" t="s">
        <v>74</v>
      </c>
      <c r="F877" s="102" t="s">
        <v>1333</v>
      </c>
      <c r="G877" s="51">
        <v>32.4</v>
      </c>
      <c r="H877" s="51">
        <v>32.4</v>
      </c>
      <c r="I877" s="51"/>
      <c r="J877" s="51"/>
      <c r="K877" s="51"/>
      <c r="L877" s="118" t="s">
        <v>1295</v>
      </c>
      <c r="M877" s="107">
        <v>7</v>
      </c>
      <c r="N877" s="51">
        <v>0.0104</v>
      </c>
      <c r="O877" s="51">
        <v>0.0104</v>
      </c>
      <c r="P877" s="101" t="s">
        <v>1296</v>
      </c>
      <c r="Q877" s="168" t="s">
        <v>1297</v>
      </c>
      <c r="R877" s="162" t="s">
        <v>1000</v>
      </c>
      <c r="S877" s="46" t="s">
        <v>40</v>
      </c>
    </row>
    <row r="878" s="9" customFormat="1" ht="54.95" customHeight="1" spans="1:19">
      <c r="A878" s="49">
        <v>34</v>
      </c>
      <c r="B878" s="101" t="s">
        <v>1298</v>
      </c>
      <c r="C878" s="101" t="s">
        <v>1300</v>
      </c>
      <c r="D878" s="101" t="s">
        <v>1293</v>
      </c>
      <c r="E878" s="101" t="s">
        <v>74</v>
      </c>
      <c r="F878" s="102" t="s">
        <v>1334</v>
      </c>
      <c r="G878" s="51">
        <v>2.1</v>
      </c>
      <c r="H878" s="51">
        <v>2.1</v>
      </c>
      <c r="I878" s="51"/>
      <c r="J878" s="51"/>
      <c r="K878" s="51"/>
      <c r="L878" s="118" t="s">
        <v>1295</v>
      </c>
      <c r="M878" s="107">
        <v>5</v>
      </c>
      <c r="N878" s="51">
        <v>0.0014</v>
      </c>
      <c r="O878" s="51">
        <v>0.0014</v>
      </c>
      <c r="P878" s="101" t="s">
        <v>1296</v>
      </c>
      <c r="Q878" s="168" t="s">
        <v>1297</v>
      </c>
      <c r="R878" s="162" t="s">
        <v>1000</v>
      </c>
      <c r="S878" s="46" t="s">
        <v>40</v>
      </c>
    </row>
    <row r="879" s="9" customFormat="1" ht="66" customHeight="1" spans="1:19">
      <c r="A879" s="49">
        <v>35</v>
      </c>
      <c r="B879" s="101" t="s">
        <v>1298</v>
      </c>
      <c r="C879" s="101" t="s">
        <v>28</v>
      </c>
      <c r="D879" s="101" t="s">
        <v>1293</v>
      </c>
      <c r="E879" s="101" t="s">
        <v>43</v>
      </c>
      <c r="F879" s="102" t="s">
        <v>1335</v>
      </c>
      <c r="G879" s="51">
        <v>94.2</v>
      </c>
      <c r="H879" s="51">
        <v>94.2</v>
      </c>
      <c r="I879" s="51"/>
      <c r="J879" s="51"/>
      <c r="K879" s="51"/>
      <c r="L879" s="118" t="s">
        <v>1295</v>
      </c>
      <c r="M879" s="107">
        <v>17</v>
      </c>
      <c r="N879" s="51">
        <v>0.031</v>
      </c>
      <c r="O879" s="51">
        <v>0.031</v>
      </c>
      <c r="P879" s="101" t="s">
        <v>1296</v>
      </c>
      <c r="Q879" s="168" t="s">
        <v>1297</v>
      </c>
      <c r="R879" s="162" t="s">
        <v>1000</v>
      </c>
      <c r="S879" s="46" t="s">
        <v>40</v>
      </c>
    </row>
    <row r="880" s="9" customFormat="1" ht="66" customHeight="1" spans="1:19">
      <c r="A880" s="49">
        <v>36</v>
      </c>
      <c r="B880" s="101" t="s">
        <v>1298</v>
      </c>
      <c r="C880" s="101" t="s">
        <v>1300</v>
      </c>
      <c r="D880" s="101" t="s">
        <v>1293</v>
      </c>
      <c r="E880" s="101" t="s">
        <v>43</v>
      </c>
      <c r="F880" s="102" t="s">
        <v>1336</v>
      </c>
      <c r="G880" s="51">
        <v>5.1</v>
      </c>
      <c r="H880" s="51">
        <v>5.1</v>
      </c>
      <c r="I880" s="51"/>
      <c r="J880" s="51"/>
      <c r="K880" s="51"/>
      <c r="L880" s="118" t="s">
        <v>1295</v>
      </c>
      <c r="M880" s="107">
        <v>16</v>
      </c>
      <c r="N880" s="51">
        <v>0.0034</v>
      </c>
      <c r="O880" s="51">
        <v>0.0034</v>
      </c>
      <c r="P880" s="101" t="s">
        <v>1296</v>
      </c>
      <c r="Q880" s="168" t="s">
        <v>1297</v>
      </c>
      <c r="R880" s="162" t="s">
        <v>1000</v>
      </c>
      <c r="S880" s="46" t="s">
        <v>40</v>
      </c>
    </row>
    <row r="881" s="9" customFormat="1" ht="54.95" customHeight="1" spans="1:19">
      <c r="A881" s="49">
        <v>37</v>
      </c>
      <c r="B881" s="101" t="s">
        <v>1298</v>
      </c>
      <c r="C881" s="101" t="s">
        <v>28</v>
      </c>
      <c r="D881" s="101" t="s">
        <v>1293</v>
      </c>
      <c r="E881" s="101" t="s">
        <v>68</v>
      </c>
      <c r="F881" s="102" t="s">
        <v>1337</v>
      </c>
      <c r="G881" s="51">
        <v>45.6</v>
      </c>
      <c r="H881" s="51">
        <v>45.6</v>
      </c>
      <c r="I881" s="51"/>
      <c r="J881" s="51"/>
      <c r="K881" s="51"/>
      <c r="L881" s="118" t="s">
        <v>1295</v>
      </c>
      <c r="M881" s="107">
        <v>9</v>
      </c>
      <c r="N881" s="51">
        <v>0.0148</v>
      </c>
      <c r="O881" s="51">
        <v>0.0148</v>
      </c>
      <c r="P881" s="101" t="s">
        <v>1296</v>
      </c>
      <c r="Q881" s="168" t="s">
        <v>1297</v>
      </c>
      <c r="R881" s="162" t="s">
        <v>1000</v>
      </c>
      <c r="S881" s="46" t="s">
        <v>40</v>
      </c>
    </row>
    <row r="882" s="9" customFormat="1" ht="54.95" customHeight="1" spans="1:19">
      <c r="A882" s="49">
        <v>38</v>
      </c>
      <c r="B882" s="101" t="s">
        <v>1298</v>
      </c>
      <c r="C882" s="101" t="s">
        <v>1300</v>
      </c>
      <c r="D882" s="101" t="s">
        <v>1293</v>
      </c>
      <c r="E882" s="101" t="s">
        <v>68</v>
      </c>
      <c r="F882" s="102" t="s">
        <v>1338</v>
      </c>
      <c r="G882" s="51">
        <v>2.4</v>
      </c>
      <c r="H882" s="51">
        <v>2.4</v>
      </c>
      <c r="I882" s="51"/>
      <c r="J882" s="51"/>
      <c r="K882" s="51"/>
      <c r="L882" s="118" t="s">
        <v>1295</v>
      </c>
      <c r="M882" s="107">
        <v>7</v>
      </c>
      <c r="N882" s="51">
        <v>0.0016</v>
      </c>
      <c r="O882" s="51">
        <v>0.0016</v>
      </c>
      <c r="P882" s="101" t="s">
        <v>1296</v>
      </c>
      <c r="Q882" s="168" t="s">
        <v>1297</v>
      </c>
      <c r="R882" s="162" t="s">
        <v>1000</v>
      </c>
      <c r="S882" s="46" t="s">
        <v>40</v>
      </c>
    </row>
    <row r="883" s="9" customFormat="1" ht="54.95" customHeight="1" spans="1:19">
      <c r="A883" s="49">
        <v>39</v>
      </c>
      <c r="B883" s="101" t="s">
        <v>1298</v>
      </c>
      <c r="C883" s="101" t="s">
        <v>28</v>
      </c>
      <c r="D883" s="101" t="s">
        <v>1293</v>
      </c>
      <c r="E883" s="101" t="s">
        <v>62</v>
      </c>
      <c r="F883" s="102" t="s">
        <v>1339</v>
      </c>
      <c r="G883" s="51">
        <v>52.8</v>
      </c>
      <c r="H883" s="51">
        <v>52.8</v>
      </c>
      <c r="I883" s="51"/>
      <c r="J883" s="51"/>
      <c r="K883" s="51"/>
      <c r="L883" s="118" t="s">
        <v>1295</v>
      </c>
      <c r="M883" s="107">
        <v>8</v>
      </c>
      <c r="N883" s="51">
        <v>0.0174</v>
      </c>
      <c r="O883" s="51">
        <v>0.0174</v>
      </c>
      <c r="P883" s="101" t="s">
        <v>1296</v>
      </c>
      <c r="Q883" s="168" t="s">
        <v>1297</v>
      </c>
      <c r="R883" s="162" t="s">
        <v>1000</v>
      </c>
      <c r="S883" s="46" t="s">
        <v>40</v>
      </c>
    </row>
    <row r="884" s="9" customFormat="1" ht="54.95" customHeight="1" spans="1:19">
      <c r="A884" s="49">
        <v>40</v>
      </c>
      <c r="B884" s="101" t="s">
        <v>1298</v>
      </c>
      <c r="C884" s="101" t="s">
        <v>1300</v>
      </c>
      <c r="D884" s="101" t="s">
        <v>1293</v>
      </c>
      <c r="E884" s="101" t="s">
        <v>62</v>
      </c>
      <c r="F884" s="102" t="s">
        <v>1340</v>
      </c>
      <c r="G884" s="51">
        <v>4.2</v>
      </c>
      <c r="H884" s="51">
        <v>4.2</v>
      </c>
      <c r="I884" s="51"/>
      <c r="J884" s="51"/>
      <c r="K884" s="51"/>
      <c r="L884" s="118" t="s">
        <v>1295</v>
      </c>
      <c r="M884" s="107">
        <v>8</v>
      </c>
      <c r="N884" s="51">
        <v>0.0028</v>
      </c>
      <c r="O884" s="51">
        <v>0.0028</v>
      </c>
      <c r="P884" s="101" t="s">
        <v>1296</v>
      </c>
      <c r="Q884" s="168" t="s">
        <v>1297</v>
      </c>
      <c r="R884" s="162" t="s">
        <v>1000</v>
      </c>
      <c r="S884" s="46" t="s">
        <v>40</v>
      </c>
    </row>
    <row r="885" s="9" customFormat="1" ht="54.95" customHeight="1" spans="1:19">
      <c r="A885" s="49">
        <v>41</v>
      </c>
      <c r="B885" s="101" t="s">
        <v>1298</v>
      </c>
      <c r="C885" s="101" t="s">
        <v>1341</v>
      </c>
      <c r="D885" s="101" t="s">
        <v>1293</v>
      </c>
      <c r="E885" s="101" t="s">
        <v>54</v>
      </c>
      <c r="F885" s="102" t="s">
        <v>1342</v>
      </c>
      <c r="G885" s="101">
        <v>2.55</v>
      </c>
      <c r="H885" s="101">
        <v>2.55</v>
      </c>
      <c r="I885" s="166"/>
      <c r="J885" s="166"/>
      <c r="K885" s="166"/>
      <c r="L885" s="118" t="s">
        <v>1295</v>
      </c>
      <c r="M885" s="51">
        <v>8</v>
      </c>
      <c r="N885" s="51">
        <v>0.0017</v>
      </c>
      <c r="O885" s="51">
        <v>0.0017</v>
      </c>
      <c r="P885" s="51" t="s">
        <v>1296</v>
      </c>
      <c r="Q885" s="118" t="s">
        <v>54</v>
      </c>
      <c r="R885" s="162" t="s">
        <v>1000</v>
      </c>
      <c r="S885" s="50" t="s">
        <v>763</v>
      </c>
    </row>
    <row r="886" s="9" customFormat="1" ht="54.95" customHeight="1" spans="1:19">
      <c r="A886" s="49">
        <v>42</v>
      </c>
      <c r="B886" s="101" t="s">
        <v>1298</v>
      </c>
      <c r="C886" s="101" t="s">
        <v>1341</v>
      </c>
      <c r="D886" s="101" t="s">
        <v>1293</v>
      </c>
      <c r="E886" s="101" t="s">
        <v>36</v>
      </c>
      <c r="F886" s="102" t="s">
        <v>1343</v>
      </c>
      <c r="G886" s="51">
        <v>1.2</v>
      </c>
      <c r="H886" s="51">
        <v>1.2</v>
      </c>
      <c r="I886" s="51"/>
      <c r="J886" s="51"/>
      <c r="K886" s="51"/>
      <c r="L886" s="118" t="s">
        <v>1295</v>
      </c>
      <c r="M886" s="107">
        <v>3</v>
      </c>
      <c r="N886" s="51">
        <v>0.0005</v>
      </c>
      <c r="O886" s="51">
        <v>0.0005</v>
      </c>
      <c r="P886" s="101" t="s">
        <v>1296</v>
      </c>
      <c r="Q886" s="101" t="s">
        <v>36</v>
      </c>
      <c r="R886" s="162" t="s">
        <v>1000</v>
      </c>
      <c r="S886" s="50" t="s">
        <v>763</v>
      </c>
    </row>
    <row r="887" s="9" customFormat="1" ht="54.95" customHeight="1" spans="1:19">
      <c r="A887" s="49">
        <v>43</v>
      </c>
      <c r="B887" s="101" t="s">
        <v>1298</v>
      </c>
      <c r="C887" s="101" t="s">
        <v>1341</v>
      </c>
      <c r="D887" s="101" t="s">
        <v>1293</v>
      </c>
      <c r="E887" s="101" t="s">
        <v>155</v>
      </c>
      <c r="F887" s="102" t="s">
        <v>1344</v>
      </c>
      <c r="G887" s="51">
        <v>3.15</v>
      </c>
      <c r="H887" s="51">
        <v>3.15</v>
      </c>
      <c r="I887" s="51"/>
      <c r="J887" s="51"/>
      <c r="K887" s="51"/>
      <c r="L887" s="118" t="s">
        <v>1295</v>
      </c>
      <c r="M887" s="107">
        <v>7</v>
      </c>
      <c r="N887" s="51">
        <v>0.0018</v>
      </c>
      <c r="O887" s="51">
        <v>0.0018</v>
      </c>
      <c r="P887" s="101" t="s">
        <v>1296</v>
      </c>
      <c r="Q887" s="101" t="s">
        <v>155</v>
      </c>
      <c r="R887" s="162" t="s">
        <v>1000</v>
      </c>
      <c r="S887" s="50" t="s">
        <v>763</v>
      </c>
    </row>
    <row r="888" s="9" customFormat="1" ht="54.95" customHeight="1" spans="1:19">
      <c r="A888" s="49">
        <v>44</v>
      </c>
      <c r="B888" s="101" t="s">
        <v>1298</v>
      </c>
      <c r="C888" s="101" t="s">
        <v>1341</v>
      </c>
      <c r="D888" s="101" t="s">
        <v>1293</v>
      </c>
      <c r="E888" s="101" t="s">
        <v>66</v>
      </c>
      <c r="F888" s="102" t="s">
        <v>1345</v>
      </c>
      <c r="G888" s="51">
        <v>5.1</v>
      </c>
      <c r="H888" s="51">
        <v>5.1</v>
      </c>
      <c r="I888" s="51"/>
      <c r="J888" s="51"/>
      <c r="K888" s="51"/>
      <c r="L888" s="118" t="s">
        <v>1295</v>
      </c>
      <c r="M888" s="107">
        <v>6</v>
      </c>
      <c r="N888" s="51">
        <v>0.0022</v>
      </c>
      <c r="O888" s="51">
        <v>0.0022</v>
      </c>
      <c r="P888" s="101" t="s">
        <v>1296</v>
      </c>
      <c r="Q888" s="101" t="s">
        <v>66</v>
      </c>
      <c r="R888" s="162" t="s">
        <v>1000</v>
      </c>
      <c r="S888" s="50" t="s">
        <v>763</v>
      </c>
    </row>
    <row r="889" s="9" customFormat="1" ht="54.95" customHeight="1" spans="1:19">
      <c r="A889" s="49">
        <v>45</v>
      </c>
      <c r="B889" s="101" t="s">
        <v>1298</v>
      </c>
      <c r="C889" s="101" t="s">
        <v>1341</v>
      </c>
      <c r="D889" s="101" t="s">
        <v>1293</v>
      </c>
      <c r="E889" s="101" t="s">
        <v>43</v>
      </c>
      <c r="F889" s="102" t="s">
        <v>1346</v>
      </c>
      <c r="G889" s="51">
        <v>0.15</v>
      </c>
      <c r="H889" s="51">
        <v>0.15</v>
      </c>
      <c r="I889" s="51"/>
      <c r="J889" s="51"/>
      <c r="K889" s="51"/>
      <c r="L889" s="118" t="s">
        <v>1295</v>
      </c>
      <c r="M889" s="107">
        <v>1</v>
      </c>
      <c r="N889" s="51">
        <v>0.0001</v>
      </c>
      <c r="O889" s="51">
        <v>0.0001</v>
      </c>
      <c r="P889" s="101" t="s">
        <v>1296</v>
      </c>
      <c r="Q889" s="101" t="s">
        <v>43</v>
      </c>
      <c r="R889" s="162" t="s">
        <v>1000</v>
      </c>
      <c r="S889" s="50" t="s">
        <v>763</v>
      </c>
    </row>
    <row r="890" s="9" customFormat="1" ht="54.95" customHeight="1" spans="1:19">
      <c r="A890" s="49">
        <v>46</v>
      </c>
      <c r="B890" s="101" t="s">
        <v>1298</v>
      </c>
      <c r="C890" s="101" t="s">
        <v>1341</v>
      </c>
      <c r="D890" s="101" t="s">
        <v>1293</v>
      </c>
      <c r="E890" s="165" t="s">
        <v>72</v>
      </c>
      <c r="F890" s="102" t="s">
        <v>1347</v>
      </c>
      <c r="G890" s="51">
        <v>0.9</v>
      </c>
      <c r="H890" s="51">
        <v>0.9</v>
      </c>
      <c r="I890" s="51"/>
      <c r="J890" s="51"/>
      <c r="K890" s="51"/>
      <c r="L890" s="118" t="s">
        <v>1295</v>
      </c>
      <c r="M890" s="165">
        <v>3</v>
      </c>
      <c r="N890" s="51">
        <v>0.0003</v>
      </c>
      <c r="O890" s="51">
        <v>0.0003</v>
      </c>
      <c r="P890" s="101" t="s">
        <v>1296</v>
      </c>
      <c r="Q890" s="165" t="s">
        <v>72</v>
      </c>
      <c r="R890" s="162" t="s">
        <v>1000</v>
      </c>
      <c r="S890" s="50" t="s">
        <v>763</v>
      </c>
    </row>
    <row r="891" s="9" customFormat="1" ht="54.95" customHeight="1" spans="1:19">
      <c r="A891" s="49">
        <v>47</v>
      </c>
      <c r="B891" s="101" t="s">
        <v>1298</v>
      </c>
      <c r="C891" s="101" t="s">
        <v>1341</v>
      </c>
      <c r="D891" s="101" t="s">
        <v>1293</v>
      </c>
      <c r="E891" s="165" t="s">
        <v>47</v>
      </c>
      <c r="F891" s="102" t="s">
        <v>1348</v>
      </c>
      <c r="G891" s="51">
        <v>4.95</v>
      </c>
      <c r="H891" s="51">
        <v>4.95</v>
      </c>
      <c r="I891" s="51"/>
      <c r="J891" s="51"/>
      <c r="K891" s="51"/>
      <c r="L891" s="118" t="s">
        <v>1295</v>
      </c>
      <c r="M891" s="165">
        <v>7</v>
      </c>
      <c r="N891" s="51">
        <v>0.0021</v>
      </c>
      <c r="O891" s="51">
        <v>0.0021</v>
      </c>
      <c r="P891" s="101" t="s">
        <v>1296</v>
      </c>
      <c r="Q891" s="165" t="s">
        <v>47</v>
      </c>
      <c r="R891" s="162" t="s">
        <v>1000</v>
      </c>
      <c r="S891" s="50" t="s">
        <v>763</v>
      </c>
    </row>
    <row r="892" s="9" customFormat="1" ht="54.95" customHeight="1" spans="1:19">
      <c r="A892" s="49">
        <v>48</v>
      </c>
      <c r="B892" s="101" t="s">
        <v>1298</v>
      </c>
      <c r="C892" s="101" t="s">
        <v>1341</v>
      </c>
      <c r="D892" s="101" t="s">
        <v>1293</v>
      </c>
      <c r="E892" s="165" t="s">
        <v>62</v>
      </c>
      <c r="F892" s="102" t="s">
        <v>1349</v>
      </c>
      <c r="G892" s="51">
        <v>6</v>
      </c>
      <c r="H892" s="51">
        <v>6</v>
      </c>
      <c r="I892" s="51"/>
      <c r="J892" s="51"/>
      <c r="K892" s="51"/>
      <c r="L892" s="118" t="s">
        <v>1295</v>
      </c>
      <c r="M892" s="165">
        <v>7</v>
      </c>
      <c r="N892" s="51">
        <v>0.004</v>
      </c>
      <c r="O892" s="51">
        <v>0.004</v>
      </c>
      <c r="P892" s="101" t="s">
        <v>1296</v>
      </c>
      <c r="Q892" s="165" t="s">
        <v>62</v>
      </c>
      <c r="R892" s="162" t="s">
        <v>1000</v>
      </c>
      <c r="S892" s="50" t="s">
        <v>763</v>
      </c>
    </row>
    <row r="893" s="9" customFormat="1" ht="54.95" customHeight="1" spans="1:19">
      <c r="A893" s="49">
        <v>49</v>
      </c>
      <c r="B893" s="101" t="s">
        <v>1298</v>
      </c>
      <c r="C893" s="101" t="s">
        <v>1341</v>
      </c>
      <c r="D893" s="101" t="s">
        <v>1293</v>
      </c>
      <c r="E893" s="165" t="s">
        <v>50</v>
      </c>
      <c r="F893" s="102" t="s">
        <v>1350</v>
      </c>
      <c r="G893" s="51">
        <v>0.75</v>
      </c>
      <c r="H893" s="51">
        <v>0.75</v>
      </c>
      <c r="I893" s="51"/>
      <c r="J893" s="51"/>
      <c r="K893" s="51"/>
      <c r="L893" s="118" t="s">
        <v>1295</v>
      </c>
      <c r="M893" s="165">
        <v>3</v>
      </c>
      <c r="N893" s="51">
        <v>0.0003</v>
      </c>
      <c r="O893" s="51">
        <v>0.0003</v>
      </c>
      <c r="P893" s="101" t="s">
        <v>1296</v>
      </c>
      <c r="Q893" s="165" t="s">
        <v>50</v>
      </c>
      <c r="R893" s="162" t="s">
        <v>1000</v>
      </c>
      <c r="S893" s="50" t="s">
        <v>763</v>
      </c>
    </row>
    <row r="894" s="9" customFormat="1" ht="54.95" customHeight="1" spans="1:19">
      <c r="A894" s="49">
        <v>50</v>
      </c>
      <c r="B894" s="101" t="s">
        <v>1298</v>
      </c>
      <c r="C894" s="101" t="s">
        <v>1341</v>
      </c>
      <c r="D894" s="101" t="s">
        <v>1293</v>
      </c>
      <c r="E894" s="165" t="s">
        <v>45</v>
      </c>
      <c r="F894" s="102" t="s">
        <v>1351</v>
      </c>
      <c r="G894" s="51">
        <v>1.65</v>
      </c>
      <c r="H894" s="51">
        <v>1.65</v>
      </c>
      <c r="I894" s="51"/>
      <c r="J894" s="51"/>
      <c r="K894" s="51"/>
      <c r="L894" s="118" t="s">
        <v>1295</v>
      </c>
      <c r="M894" s="51">
        <v>4</v>
      </c>
      <c r="N894" s="51">
        <v>0.0008</v>
      </c>
      <c r="O894" s="51">
        <v>0.0008</v>
      </c>
      <c r="P894" s="101" t="s">
        <v>1296</v>
      </c>
      <c r="Q894" s="165" t="s">
        <v>45</v>
      </c>
      <c r="R894" s="162" t="s">
        <v>1000</v>
      </c>
      <c r="S894" s="50" t="s">
        <v>763</v>
      </c>
    </row>
    <row r="895" s="9" customFormat="1" ht="54.95" customHeight="1" spans="1:19">
      <c r="A895" s="49">
        <v>51</v>
      </c>
      <c r="B895" s="101" t="s">
        <v>1298</v>
      </c>
      <c r="C895" s="101" t="s">
        <v>1341</v>
      </c>
      <c r="D895" s="101" t="s">
        <v>1293</v>
      </c>
      <c r="E895" s="165" t="s">
        <v>76</v>
      </c>
      <c r="F895" s="102" t="s">
        <v>1352</v>
      </c>
      <c r="G895" s="51">
        <v>1.95</v>
      </c>
      <c r="H895" s="51">
        <v>1.95</v>
      </c>
      <c r="I895" s="51"/>
      <c r="J895" s="51"/>
      <c r="K895" s="51"/>
      <c r="L895" s="118" t="s">
        <v>1295</v>
      </c>
      <c r="M895" s="51">
        <v>3</v>
      </c>
      <c r="N895" s="51">
        <v>0.0007</v>
      </c>
      <c r="O895" s="51">
        <v>0.0007</v>
      </c>
      <c r="P895" s="101" t="s">
        <v>1296</v>
      </c>
      <c r="Q895" s="165" t="s">
        <v>76</v>
      </c>
      <c r="R895" s="162" t="s">
        <v>1000</v>
      </c>
      <c r="S895" s="50" t="s">
        <v>763</v>
      </c>
    </row>
    <row r="896" s="9" customFormat="1" ht="54.95" customHeight="1" spans="1:19">
      <c r="A896" s="49">
        <v>52</v>
      </c>
      <c r="B896" s="101" t="s">
        <v>1298</v>
      </c>
      <c r="C896" s="101" t="s">
        <v>1341</v>
      </c>
      <c r="D896" s="101" t="s">
        <v>1293</v>
      </c>
      <c r="E896" s="165" t="s">
        <v>52</v>
      </c>
      <c r="F896" s="102" t="s">
        <v>1353</v>
      </c>
      <c r="G896" s="51">
        <v>1.2</v>
      </c>
      <c r="H896" s="51">
        <v>1.2</v>
      </c>
      <c r="I896" s="51"/>
      <c r="J896" s="51"/>
      <c r="K896" s="51"/>
      <c r="L896" s="118" t="s">
        <v>1295</v>
      </c>
      <c r="M896" s="165">
        <v>4</v>
      </c>
      <c r="N896" s="51">
        <v>0.0004</v>
      </c>
      <c r="O896" s="51">
        <v>0.0004</v>
      </c>
      <c r="P896" s="101" t="s">
        <v>1296</v>
      </c>
      <c r="Q896" s="165" t="s">
        <v>52</v>
      </c>
      <c r="R896" s="162" t="s">
        <v>1000</v>
      </c>
      <c r="S896" s="50" t="s">
        <v>763</v>
      </c>
    </row>
    <row r="897" s="9" customFormat="1" ht="54.95" customHeight="1" spans="1:19">
      <c r="A897" s="49">
        <v>53</v>
      </c>
      <c r="B897" s="101" t="s">
        <v>1298</v>
      </c>
      <c r="C897" s="101" t="s">
        <v>1341</v>
      </c>
      <c r="D897" s="101" t="s">
        <v>1293</v>
      </c>
      <c r="E897" s="165" t="s">
        <v>74</v>
      </c>
      <c r="F897" s="102" t="s">
        <v>1354</v>
      </c>
      <c r="G897" s="51">
        <v>1.05</v>
      </c>
      <c r="H897" s="51">
        <v>1.05</v>
      </c>
      <c r="I897" s="51"/>
      <c r="J897" s="51"/>
      <c r="K897" s="51"/>
      <c r="L897" s="118" t="s">
        <v>1295</v>
      </c>
      <c r="M897" s="165">
        <v>3</v>
      </c>
      <c r="N897" s="51">
        <v>0.0006</v>
      </c>
      <c r="O897" s="51">
        <v>0.0006</v>
      </c>
      <c r="P897" s="101" t="s">
        <v>1296</v>
      </c>
      <c r="Q897" s="165" t="s">
        <v>74</v>
      </c>
      <c r="R897" s="162" t="s">
        <v>1000</v>
      </c>
      <c r="S897" s="50" t="s">
        <v>763</v>
      </c>
    </row>
    <row r="898" s="9" customFormat="1" ht="54.95" customHeight="1" spans="1:19">
      <c r="A898" s="49">
        <v>54</v>
      </c>
      <c r="B898" s="101" t="s">
        <v>1298</v>
      </c>
      <c r="C898" s="101" t="s">
        <v>1341</v>
      </c>
      <c r="D898" s="101" t="s">
        <v>1293</v>
      </c>
      <c r="E898" s="165" t="s">
        <v>70</v>
      </c>
      <c r="F898" s="102" t="s">
        <v>1355</v>
      </c>
      <c r="G898" s="51">
        <v>0.3</v>
      </c>
      <c r="H898" s="51">
        <v>0.3</v>
      </c>
      <c r="I898" s="51"/>
      <c r="J898" s="51"/>
      <c r="K898" s="51"/>
      <c r="L898" s="118" t="s">
        <v>1295</v>
      </c>
      <c r="M898" s="107"/>
      <c r="N898" s="51">
        <v>0.0002</v>
      </c>
      <c r="O898" s="51">
        <v>0.0002</v>
      </c>
      <c r="P898" s="101" t="s">
        <v>1296</v>
      </c>
      <c r="Q898" s="165" t="s">
        <v>70</v>
      </c>
      <c r="R898" s="162" t="s">
        <v>1000</v>
      </c>
      <c r="S898" s="50" t="s">
        <v>763</v>
      </c>
    </row>
    <row r="899" s="9" customFormat="1" ht="54.95" customHeight="1" spans="1:19">
      <c r="A899" s="49">
        <v>55</v>
      </c>
      <c r="B899" s="101" t="s">
        <v>1298</v>
      </c>
      <c r="C899" s="101" t="s">
        <v>1341</v>
      </c>
      <c r="D899" s="101" t="s">
        <v>1293</v>
      </c>
      <c r="E899" s="165" t="s">
        <v>60</v>
      </c>
      <c r="F899" s="102" t="s">
        <v>1356</v>
      </c>
      <c r="G899" s="51">
        <v>2.7</v>
      </c>
      <c r="H899" s="51">
        <v>2.7</v>
      </c>
      <c r="I899" s="51"/>
      <c r="J899" s="51"/>
      <c r="K899" s="51"/>
      <c r="L899" s="118" t="s">
        <v>1295</v>
      </c>
      <c r="M899" s="107">
        <v>6</v>
      </c>
      <c r="N899" s="51">
        <v>0.0011</v>
      </c>
      <c r="O899" s="51">
        <v>0.0011</v>
      </c>
      <c r="P899" s="101" t="s">
        <v>1296</v>
      </c>
      <c r="Q899" s="165" t="s">
        <v>60</v>
      </c>
      <c r="R899" s="162" t="s">
        <v>1000</v>
      </c>
      <c r="S899" s="50" t="s">
        <v>763</v>
      </c>
    </row>
    <row r="900" s="9" customFormat="1" ht="54.95" customHeight="1" spans="1:19">
      <c r="A900" s="49">
        <v>56</v>
      </c>
      <c r="B900" s="101" t="s">
        <v>1298</v>
      </c>
      <c r="C900" s="101" t="s">
        <v>1341</v>
      </c>
      <c r="D900" s="101" t="s">
        <v>1293</v>
      </c>
      <c r="E900" s="165" t="s">
        <v>56</v>
      </c>
      <c r="F900" s="102" t="s">
        <v>1357</v>
      </c>
      <c r="G900" s="51">
        <v>6.9</v>
      </c>
      <c r="H900" s="51">
        <v>6.9</v>
      </c>
      <c r="I900" s="51"/>
      <c r="J900" s="51"/>
      <c r="K900" s="51"/>
      <c r="L900" s="118" t="s">
        <v>1295</v>
      </c>
      <c r="M900" s="165">
        <v>14</v>
      </c>
      <c r="N900" s="51">
        <v>0.0044</v>
      </c>
      <c r="O900" s="51">
        <v>0.0044</v>
      </c>
      <c r="P900" s="101" t="s">
        <v>1296</v>
      </c>
      <c r="Q900" s="165" t="s">
        <v>56</v>
      </c>
      <c r="R900" s="162" t="s">
        <v>1000</v>
      </c>
      <c r="S900" s="50" t="s">
        <v>763</v>
      </c>
    </row>
    <row r="901" s="11" customFormat="1" ht="54.95" customHeight="1" spans="1:19">
      <c r="A901" s="49">
        <v>57</v>
      </c>
      <c r="B901" s="101" t="s">
        <v>1298</v>
      </c>
      <c r="C901" s="123" t="s">
        <v>1341</v>
      </c>
      <c r="D901" s="101" t="s">
        <v>1293</v>
      </c>
      <c r="E901" s="123" t="s">
        <v>54</v>
      </c>
      <c r="F901" s="124" t="s">
        <v>1358</v>
      </c>
      <c r="G901" s="123">
        <v>7.05</v>
      </c>
      <c r="H901" s="169"/>
      <c r="I901" s="169"/>
      <c r="J901" s="169"/>
      <c r="K901" s="123">
        <v>7.05</v>
      </c>
      <c r="L901" s="118" t="s">
        <v>1295</v>
      </c>
      <c r="M901" s="53">
        <v>11</v>
      </c>
      <c r="N901" s="53">
        <v>0.0035</v>
      </c>
      <c r="O901" s="53">
        <v>0.0035</v>
      </c>
      <c r="P901" s="53" t="s">
        <v>1296</v>
      </c>
      <c r="Q901" s="171" t="s">
        <v>54</v>
      </c>
      <c r="R901" s="162" t="s">
        <v>1000</v>
      </c>
      <c r="S901" s="53" t="s">
        <v>862</v>
      </c>
    </row>
    <row r="902" s="11" customFormat="1" ht="54.95" customHeight="1" spans="1:19">
      <c r="A902" s="49">
        <v>58</v>
      </c>
      <c r="B902" s="101" t="s">
        <v>1298</v>
      </c>
      <c r="C902" s="123" t="s">
        <v>1341</v>
      </c>
      <c r="D902" s="101" t="s">
        <v>1293</v>
      </c>
      <c r="E902" s="123" t="s">
        <v>52</v>
      </c>
      <c r="F902" s="124" t="s">
        <v>1359</v>
      </c>
      <c r="G902" s="123">
        <v>0.3</v>
      </c>
      <c r="H902" s="169"/>
      <c r="I902" s="169"/>
      <c r="J902" s="169"/>
      <c r="K902" s="123">
        <v>0.3</v>
      </c>
      <c r="L902" s="118" t="s">
        <v>1295</v>
      </c>
      <c r="M902" s="53">
        <v>1</v>
      </c>
      <c r="N902" s="53">
        <v>0.0001</v>
      </c>
      <c r="O902" s="53">
        <v>0.0001</v>
      </c>
      <c r="P902" s="53" t="s">
        <v>1296</v>
      </c>
      <c r="Q902" s="171" t="s">
        <v>52</v>
      </c>
      <c r="R902" s="162" t="s">
        <v>1000</v>
      </c>
      <c r="S902" s="53" t="s">
        <v>862</v>
      </c>
    </row>
    <row r="903" s="11" customFormat="1" ht="54.95" customHeight="1" spans="1:19">
      <c r="A903" s="49">
        <v>59</v>
      </c>
      <c r="B903" s="101" t="s">
        <v>1298</v>
      </c>
      <c r="C903" s="123" t="s">
        <v>1341</v>
      </c>
      <c r="D903" s="101" t="s">
        <v>1293</v>
      </c>
      <c r="E903" s="123" t="s">
        <v>60</v>
      </c>
      <c r="F903" s="124" t="s">
        <v>1360</v>
      </c>
      <c r="G903" s="123">
        <v>1.05</v>
      </c>
      <c r="H903" s="169"/>
      <c r="I903" s="169"/>
      <c r="J903" s="169"/>
      <c r="K903" s="123">
        <v>1.05</v>
      </c>
      <c r="L903" s="118" t="s">
        <v>1295</v>
      </c>
      <c r="M903" s="53">
        <v>3</v>
      </c>
      <c r="N903" s="53">
        <v>0.0004</v>
      </c>
      <c r="O903" s="53">
        <v>0.0004</v>
      </c>
      <c r="P903" s="53" t="s">
        <v>1296</v>
      </c>
      <c r="Q903" s="171" t="s">
        <v>60</v>
      </c>
      <c r="R903" s="162" t="s">
        <v>1000</v>
      </c>
      <c r="S903" s="53" t="s">
        <v>862</v>
      </c>
    </row>
    <row r="904" s="11" customFormat="1" ht="54.95" customHeight="1" spans="1:19">
      <c r="A904" s="49">
        <v>60</v>
      </c>
      <c r="B904" s="101" t="s">
        <v>1298</v>
      </c>
      <c r="C904" s="123" t="s">
        <v>1341</v>
      </c>
      <c r="D904" s="101" t="s">
        <v>1293</v>
      </c>
      <c r="E904" s="123" t="s">
        <v>58</v>
      </c>
      <c r="F904" s="124" t="s">
        <v>1361</v>
      </c>
      <c r="G904" s="123">
        <v>0.6</v>
      </c>
      <c r="H904" s="169"/>
      <c r="I904" s="169"/>
      <c r="J904" s="169"/>
      <c r="K904" s="123">
        <v>0.6</v>
      </c>
      <c r="L904" s="118" t="s">
        <v>1295</v>
      </c>
      <c r="M904" s="53">
        <v>2</v>
      </c>
      <c r="N904" s="53">
        <v>0.0002</v>
      </c>
      <c r="O904" s="53">
        <v>0.0002</v>
      </c>
      <c r="P904" s="53" t="s">
        <v>1296</v>
      </c>
      <c r="Q904" s="171" t="s">
        <v>58</v>
      </c>
      <c r="R904" s="162" t="s">
        <v>1000</v>
      </c>
      <c r="S904" s="53" t="s">
        <v>862</v>
      </c>
    </row>
    <row r="905" s="11" customFormat="1" ht="54.95" customHeight="1" spans="1:19">
      <c r="A905" s="49">
        <v>61</v>
      </c>
      <c r="B905" s="101" t="s">
        <v>1298</v>
      </c>
      <c r="C905" s="123" t="s">
        <v>1341</v>
      </c>
      <c r="D905" s="101" t="s">
        <v>1293</v>
      </c>
      <c r="E905" s="123" t="s">
        <v>36</v>
      </c>
      <c r="F905" s="124" t="s">
        <v>1362</v>
      </c>
      <c r="G905" s="123">
        <v>0.3</v>
      </c>
      <c r="H905" s="169"/>
      <c r="I905" s="169"/>
      <c r="J905" s="169"/>
      <c r="K905" s="123">
        <v>0.3</v>
      </c>
      <c r="L905" s="118" t="s">
        <v>1295</v>
      </c>
      <c r="M905" s="53">
        <v>1</v>
      </c>
      <c r="N905" s="53">
        <v>0.0001</v>
      </c>
      <c r="O905" s="53">
        <v>0.0001</v>
      </c>
      <c r="P905" s="53" t="s">
        <v>1296</v>
      </c>
      <c r="Q905" s="171" t="s">
        <v>36</v>
      </c>
      <c r="R905" s="162" t="s">
        <v>1000</v>
      </c>
      <c r="S905" s="53" t="s">
        <v>862</v>
      </c>
    </row>
    <row r="906" s="11" customFormat="1" ht="54.95" customHeight="1" spans="1:19">
      <c r="A906" s="49">
        <v>62</v>
      </c>
      <c r="B906" s="101" t="s">
        <v>1298</v>
      </c>
      <c r="C906" s="123" t="s">
        <v>1341</v>
      </c>
      <c r="D906" s="101" t="s">
        <v>1293</v>
      </c>
      <c r="E906" s="123" t="s">
        <v>78</v>
      </c>
      <c r="F906" s="124" t="s">
        <v>1363</v>
      </c>
      <c r="G906" s="123">
        <v>0.3</v>
      </c>
      <c r="H906" s="169"/>
      <c r="I906" s="169"/>
      <c r="J906" s="169"/>
      <c r="K906" s="123">
        <v>0.3</v>
      </c>
      <c r="L906" s="118" t="s">
        <v>1295</v>
      </c>
      <c r="M906" s="53">
        <v>1</v>
      </c>
      <c r="N906" s="53">
        <v>0.0001</v>
      </c>
      <c r="O906" s="53">
        <v>0.0001</v>
      </c>
      <c r="P906" s="53" t="s">
        <v>1296</v>
      </c>
      <c r="Q906" s="171" t="s">
        <v>78</v>
      </c>
      <c r="R906" s="162" t="s">
        <v>1000</v>
      </c>
      <c r="S906" s="53" t="s">
        <v>862</v>
      </c>
    </row>
    <row r="907" s="11" customFormat="1" ht="54.95" customHeight="1" spans="1:19">
      <c r="A907" s="49">
        <v>63</v>
      </c>
      <c r="B907" s="101" t="s">
        <v>1298</v>
      </c>
      <c r="C907" s="123" t="s">
        <v>1341</v>
      </c>
      <c r="D907" s="101" t="s">
        <v>1293</v>
      </c>
      <c r="E907" s="123" t="s">
        <v>76</v>
      </c>
      <c r="F907" s="124" t="s">
        <v>1364</v>
      </c>
      <c r="G907" s="123">
        <v>0.6</v>
      </c>
      <c r="H907" s="169"/>
      <c r="I907" s="169"/>
      <c r="J907" s="169"/>
      <c r="K907" s="123">
        <v>0.6</v>
      </c>
      <c r="L907" s="118" t="s">
        <v>1295</v>
      </c>
      <c r="M907" s="53">
        <v>1</v>
      </c>
      <c r="N907" s="53">
        <v>0.0002</v>
      </c>
      <c r="O907" s="53">
        <v>0.0002</v>
      </c>
      <c r="P907" s="53" t="s">
        <v>1296</v>
      </c>
      <c r="Q907" s="171" t="s">
        <v>76</v>
      </c>
      <c r="R907" s="162" t="s">
        <v>1000</v>
      </c>
      <c r="S907" s="53" t="s">
        <v>862</v>
      </c>
    </row>
    <row r="908" s="11" customFormat="1" ht="54.95" customHeight="1" spans="1:19">
      <c r="A908" s="49">
        <v>64</v>
      </c>
      <c r="B908" s="101" t="s">
        <v>1298</v>
      </c>
      <c r="C908" s="123" t="s">
        <v>1341</v>
      </c>
      <c r="D908" s="101" t="s">
        <v>1293</v>
      </c>
      <c r="E908" s="123" t="s">
        <v>41</v>
      </c>
      <c r="F908" s="124" t="s">
        <v>1365</v>
      </c>
      <c r="G908" s="123">
        <v>2.4</v>
      </c>
      <c r="H908" s="169"/>
      <c r="I908" s="169"/>
      <c r="J908" s="169"/>
      <c r="K908" s="123">
        <v>2.4</v>
      </c>
      <c r="L908" s="118" t="s">
        <v>1295</v>
      </c>
      <c r="M908" s="53">
        <v>1</v>
      </c>
      <c r="N908" s="53">
        <v>0.001</v>
      </c>
      <c r="O908" s="53">
        <v>0.001</v>
      </c>
      <c r="P908" s="53" t="s">
        <v>1296</v>
      </c>
      <c r="Q908" s="171" t="s">
        <v>41</v>
      </c>
      <c r="R908" s="162" t="s">
        <v>1000</v>
      </c>
      <c r="S908" s="53" t="s">
        <v>862</v>
      </c>
    </row>
    <row r="909" s="11" customFormat="1" ht="54.95" customHeight="1" spans="1:19">
      <c r="A909" s="49">
        <v>65</v>
      </c>
      <c r="B909" s="101" t="s">
        <v>1298</v>
      </c>
      <c r="C909" s="123" t="s">
        <v>1341</v>
      </c>
      <c r="D909" s="101" t="s">
        <v>1293</v>
      </c>
      <c r="E909" s="123" t="s">
        <v>72</v>
      </c>
      <c r="F909" s="124" t="s">
        <v>1366</v>
      </c>
      <c r="G909" s="123">
        <v>2.4</v>
      </c>
      <c r="H909" s="169"/>
      <c r="I909" s="169"/>
      <c r="J909" s="169"/>
      <c r="K909" s="123">
        <v>2.4</v>
      </c>
      <c r="L909" s="118" t="s">
        <v>1295</v>
      </c>
      <c r="M909" s="53">
        <v>7</v>
      </c>
      <c r="N909" s="53">
        <v>0.0008</v>
      </c>
      <c r="O909" s="53">
        <v>0.0008</v>
      </c>
      <c r="P909" s="53" t="s">
        <v>1296</v>
      </c>
      <c r="Q909" s="171" t="s">
        <v>72</v>
      </c>
      <c r="R909" s="162" t="s">
        <v>1000</v>
      </c>
      <c r="S909" s="53" t="s">
        <v>862</v>
      </c>
    </row>
    <row r="910" s="11" customFormat="1" ht="54.95" customHeight="1" spans="1:19">
      <c r="A910" s="49">
        <v>66</v>
      </c>
      <c r="B910" s="101" t="s">
        <v>1298</v>
      </c>
      <c r="C910" s="123" t="s">
        <v>1341</v>
      </c>
      <c r="D910" s="101" t="s">
        <v>1293</v>
      </c>
      <c r="E910" s="123" t="s">
        <v>45</v>
      </c>
      <c r="F910" s="124" t="s">
        <v>1367</v>
      </c>
      <c r="G910" s="123">
        <v>0.3</v>
      </c>
      <c r="H910" s="169"/>
      <c r="I910" s="169"/>
      <c r="J910" s="169"/>
      <c r="K910" s="123">
        <v>0.3</v>
      </c>
      <c r="L910" s="118" t="s">
        <v>1295</v>
      </c>
      <c r="M910" s="53">
        <v>1</v>
      </c>
      <c r="N910" s="53">
        <v>0.0001</v>
      </c>
      <c r="O910" s="53">
        <v>0.0001</v>
      </c>
      <c r="P910" s="53" t="s">
        <v>1296</v>
      </c>
      <c r="Q910" s="171" t="s">
        <v>45</v>
      </c>
      <c r="R910" s="162" t="s">
        <v>1000</v>
      </c>
      <c r="S910" s="53" t="s">
        <v>862</v>
      </c>
    </row>
    <row r="911" s="11" customFormat="1" ht="54.95" customHeight="1" spans="1:19">
      <c r="A911" s="49">
        <v>67</v>
      </c>
      <c r="B911" s="101" t="s">
        <v>1298</v>
      </c>
      <c r="C911" s="123" t="s">
        <v>1341</v>
      </c>
      <c r="D911" s="101" t="s">
        <v>1293</v>
      </c>
      <c r="E911" s="123" t="s">
        <v>70</v>
      </c>
      <c r="F911" s="124" t="s">
        <v>1368</v>
      </c>
      <c r="G911" s="123">
        <v>0.15</v>
      </c>
      <c r="H911" s="169"/>
      <c r="I911" s="169"/>
      <c r="J911" s="169"/>
      <c r="K911" s="123">
        <v>0.15</v>
      </c>
      <c r="L911" s="118" t="s">
        <v>1295</v>
      </c>
      <c r="M911" s="53"/>
      <c r="N911" s="53">
        <v>0.0001</v>
      </c>
      <c r="O911" s="53">
        <v>0.0001</v>
      </c>
      <c r="P911" s="53" t="s">
        <v>1296</v>
      </c>
      <c r="Q911" s="171" t="s">
        <v>70</v>
      </c>
      <c r="R911" s="162" t="s">
        <v>1000</v>
      </c>
      <c r="S911" s="53" t="s">
        <v>862</v>
      </c>
    </row>
    <row r="912" s="11" customFormat="1" ht="54.95" customHeight="1" spans="1:19">
      <c r="A912" s="49">
        <v>68</v>
      </c>
      <c r="B912" s="101" t="s">
        <v>1298</v>
      </c>
      <c r="C912" s="123" t="s">
        <v>1341</v>
      </c>
      <c r="D912" s="101" t="s">
        <v>1293</v>
      </c>
      <c r="E912" s="123" t="s">
        <v>155</v>
      </c>
      <c r="F912" s="124" t="s">
        <v>1369</v>
      </c>
      <c r="G912" s="123">
        <v>1.05</v>
      </c>
      <c r="H912" s="169"/>
      <c r="I912" s="169"/>
      <c r="J912" s="169"/>
      <c r="K912" s="123">
        <v>1.05</v>
      </c>
      <c r="L912" s="118" t="s">
        <v>1295</v>
      </c>
      <c r="M912" s="53">
        <v>5</v>
      </c>
      <c r="N912" s="53">
        <v>0.0006</v>
      </c>
      <c r="O912" s="53">
        <v>0.0006</v>
      </c>
      <c r="P912" s="53" t="s">
        <v>1296</v>
      </c>
      <c r="Q912" s="171" t="s">
        <v>155</v>
      </c>
      <c r="R912" s="162" t="s">
        <v>1000</v>
      </c>
      <c r="S912" s="53" t="s">
        <v>862</v>
      </c>
    </row>
    <row r="913" s="11" customFormat="1" ht="54.95" customHeight="1" spans="1:19">
      <c r="A913" s="49">
        <v>69</v>
      </c>
      <c r="B913" s="101" t="s">
        <v>1298</v>
      </c>
      <c r="C913" s="123" t="s">
        <v>1341</v>
      </c>
      <c r="D913" s="101" t="s">
        <v>1293</v>
      </c>
      <c r="E913" s="123" t="s">
        <v>50</v>
      </c>
      <c r="F913" s="124" t="s">
        <v>1370</v>
      </c>
      <c r="G913" s="123">
        <v>1.2</v>
      </c>
      <c r="H913" s="169"/>
      <c r="I913" s="169"/>
      <c r="J913" s="169"/>
      <c r="K913" s="123">
        <v>1.2</v>
      </c>
      <c r="L913" s="118" t="s">
        <v>1295</v>
      </c>
      <c r="M913" s="53">
        <v>3</v>
      </c>
      <c r="N913" s="53">
        <v>0.0004</v>
      </c>
      <c r="O913" s="53">
        <v>0.0004</v>
      </c>
      <c r="P913" s="53" t="s">
        <v>1296</v>
      </c>
      <c r="Q913" s="171" t="s">
        <v>50</v>
      </c>
      <c r="R913" s="162" t="s">
        <v>1000</v>
      </c>
      <c r="S913" s="53" t="s">
        <v>862</v>
      </c>
    </row>
    <row r="914" s="11" customFormat="1" ht="54.95" customHeight="1" spans="1:19">
      <c r="A914" s="49">
        <v>70</v>
      </c>
      <c r="B914" s="101" t="s">
        <v>1298</v>
      </c>
      <c r="C914" s="123" t="s">
        <v>1341</v>
      </c>
      <c r="D914" s="101" t="s">
        <v>1293</v>
      </c>
      <c r="E914" s="123" t="s">
        <v>56</v>
      </c>
      <c r="F914" s="124" t="s">
        <v>1371</v>
      </c>
      <c r="G914" s="123">
        <v>1.8</v>
      </c>
      <c r="H914" s="169"/>
      <c r="I914" s="169"/>
      <c r="J914" s="169"/>
      <c r="K914" s="123">
        <v>1.8</v>
      </c>
      <c r="L914" s="118" t="s">
        <v>1295</v>
      </c>
      <c r="M914" s="53">
        <v>6</v>
      </c>
      <c r="N914" s="53">
        <v>0.0008</v>
      </c>
      <c r="O914" s="53">
        <v>0.0008</v>
      </c>
      <c r="P914" s="53" t="s">
        <v>1296</v>
      </c>
      <c r="Q914" s="171" t="s">
        <v>56</v>
      </c>
      <c r="R914" s="162" t="s">
        <v>1000</v>
      </c>
      <c r="S914" s="53" t="s">
        <v>862</v>
      </c>
    </row>
    <row r="915" s="11" customFormat="1" ht="54.95" customHeight="1" spans="1:19">
      <c r="A915" s="49">
        <v>71</v>
      </c>
      <c r="B915" s="101" t="s">
        <v>1298</v>
      </c>
      <c r="C915" s="123" t="s">
        <v>1341</v>
      </c>
      <c r="D915" s="101" t="s">
        <v>1293</v>
      </c>
      <c r="E915" s="123" t="s">
        <v>43</v>
      </c>
      <c r="F915" s="124" t="s">
        <v>1372</v>
      </c>
      <c r="G915" s="123">
        <v>3</v>
      </c>
      <c r="H915" s="169"/>
      <c r="I915" s="169"/>
      <c r="J915" s="169"/>
      <c r="K915" s="123">
        <v>3</v>
      </c>
      <c r="L915" s="118" t="s">
        <v>1295</v>
      </c>
      <c r="M915" s="53">
        <v>7</v>
      </c>
      <c r="N915" s="53">
        <v>0.0014</v>
      </c>
      <c r="O915" s="53">
        <v>0.0014</v>
      </c>
      <c r="P915" s="53" t="s">
        <v>1296</v>
      </c>
      <c r="Q915" s="171" t="s">
        <v>43</v>
      </c>
      <c r="R915" s="162" t="s">
        <v>1000</v>
      </c>
      <c r="S915" s="53" t="s">
        <v>862</v>
      </c>
    </row>
    <row r="916" s="11" customFormat="1" ht="54.95" customHeight="1" spans="1:19">
      <c r="A916" s="49">
        <v>72</v>
      </c>
      <c r="B916" s="101" t="s">
        <v>1298</v>
      </c>
      <c r="C916" s="123" t="s">
        <v>1341</v>
      </c>
      <c r="D916" s="101" t="s">
        <v>1293</v>
      </c>
      <c r="E916" s="123" t="s">
        <v>62</v>
      </c>
      <c r="F916" s="124" t="s">
        <v>1373</v>
      </c>
      <c r="G916" s="123">
        <v>0.75</v>
      </c>
      <c r="H916" s="169"/>
      <c r="I916" s="169"/>
      <c r="J916" s="169"/>
      <c r="K916" s="123">
        <v>0.75</v>
      </c>
      <c r="L916" s="118" t="s">
        <v>1295</v>
      </c>
      <c r="M916" s="53">
        <v>2</v>
      </c>
      <c r="N916" s="53">
        <v>0.0003</v>
      </c>
      <c r="O916" s="53">
        <v>0.0003</v>
      </c>
      <c r="P916" s="53" t="s">
        <v>1296</v>
      </c>
      <c r="Q916" s="171" t="s">
        <v>62</v>
      </c>
      <c r="R916" s="162" t="s">
        <v>1000</v>
      </c>
      <c r="S916" s="53" t="s">
        <v>862</v>
      </c>
    </row>
    <row r="917" s="11" customFormat="1" ht="54.95" customHeight="1" spans="1:19">
      <c r="A917" s="49">
        <v>73</v>
      </c>
      <c r="B917" s="101" t="s">
        <v>1298</v>
      </c>
      <c r="C917" s="123" t="s">
        <v>1341</v>
      </c>
      <c r="D917" s="101" t="s">
        <v>1293</v>
      </c>
      <c r="E917" s="123" t="s">
        <v>68</v>
      </c>
      <c r="F917" s="124" t="s">
        <v>1374</v>
      </c>
      <c r="G917" s="123">
        <v>2.25</v>
      </c>
      <c r="H917" s="169"/>
      <c r="I917" s="169"/>
      <c r="J917" s="169"/>
      <c r="K917" s="123">
        <v>2.25</v>
      </c>
      <c r="L917" s="118" t="s">
        <v>1295</v>
      </c>
      <c r="M917" s="53">
        <v>5</v>
      </c>
      <c r="N917" s="53">
        <v>0.0009</v>
      </c>
      <c r="O917" s="53">
        <v>0.0009</v>
      </c>
      <c r="P917" s="53" t="s">
        <v>1296</v>
      </c>
      <c r="Q917" s="171" t="s">
        <v>68</v>
      </c>
      <c r="R917" s="162" t="s">
        <v>1000</v>
      </c>
      <c r="S917" s="53" t="s">
        <v>862</v>
      </c>
    </row>
    <row r="918" s="4" customFormat="1" ht="42" customHeight="1" spans="1:19">
      <c r="A918" s="47" t="s">
        <v>1375</v>
      </c>
      <c r="B918" s="36" t="s">
        <v>1376</v>
      </c>
      <c r="C918" s="44" t="s">
        <v>1377</v>
      </c>
      <c r="D918" s="36" t="s">
        <v>1378</v>
      </c>
      <c r="E918" s="47" t="s">
        <v>30</v>
      </c>
      <c r="F918" s="48" t="s">
        <v>1379</v>
      </c>
      <c r="G918" s="47">
        <f>SUM(G919:G981)</f>
        <v>4094</v>
      </c>
      <c r="H918" s="49">
        <f>SUM(H919:H981)</f>
        <v>1016.95</v>
      </c>
      <c r="I918" s="47">
        <f>SUM(I919:I981)</f>
        <v>3077.05</v>
      </c>
      <c r="J918" s="47">
        <f>SUM(J919:J981)</f>
        <v>0</v>
      </c>
      <c r="K918" s="47">
        <f>SUM(K919:K981)</f>
        <v>0</v>
      </c>
      <c r="L918" s="59" t="s">
        <v>1380</v>
      </c>
      <c r="M918" s="47">
        <f>SUM(M919:M981)</f>
        <v>182</v>
      </c>
      <c r="N918" s="47">
        <f>SUM(N919:N981)</f>
        <v>2.1856</v>
      </c>
      <c r="O918" s="47">
        <f>SUM(O919:O981)</f>
        <v>9.3446</v>
      </c>
      <c r="P918" s="47" t="s">
        <v>1381</v>
      </c>
      <c r="Q918" s="68" t="s">
        <v>1382</v>
      </c>
      <c r="R918" s="68"/>
      <c r="S918" s="36"/>
    </row>
    <row r="919" s="12" customFormat="1" ht="42" customHeight="1" spans="1:19">
      <c r="A919" s="46">
        <v>1</v>
      </c>
      <c r="B919" s="53" t="s">
        <v>1383</v>
      </c>
      <c r="C919" s="46" t="s">
        <v>1300</v>
      </c>
      <c r="D919" s="46" t="s">
        <v>1384</v>
      </c>
      <c r="E919" s="53" t="s">
        <v>43</v>
      </c>
      <c r="F919" s="137" t="s">
        <v>1385</v>
      </c>
      <c r="G919" s="53">
        <v>40</v>
      </c>
      <c r="H919" s="53"/>
      <c r="I919" s="53">
        <v>40</v>
      </c>
      <c r="J919" s="53"/>
      <c r="K919" s="53"/>
      <c r="L919" s="61" t="s">
        <v>1386</v>
      </c>
      <c r="M919" s="53">
        <v>1</v>
      </c>
      <c r="N919" s="53">
        <v>0.0032</v>
      </c>
      <c r="O919" s="53">
        <v>0.0142</v>
      </c>
      <c r="P919" s="53" t="s">
        <v>1381</v>
      </c>
      <c r="Q919" s="53" t="s">
        <v>1382</v>
      </c>
      <c r="R919" s="46" t="s">
        <v>1387</v>
      </c>
      <c r="S919" s="46" t="s">
        <v>40</v>
      </c>
    </row>
    <row r="920" s="12" customFormat="1" ht="42" customHeight="1" spans="1:19">
      <c r="A920" s="46">
        <v>2</v>
      </c>
      <c r="B920" s="53" t="s">
        <v>1383</v>
      </c>
      <c r="C920" s="46" t="s">
        <v>1300</v>
      </c>
      <c r="D920" s="46" t="s">
        <v>1384</v>
      </c>
      <c r="E920" s="53" t="s">
        <v>43</v>
      </c>
      <c r="F920" s="137" t="s">
        <v>1388</v>
      </c>
      <c r="G920" s="53">
        <v>60</v>
      </c>
      <c r="H920" s="53"/>
      <c r="I920" s="53">
        <v>60</v>
      </c>
      <c r="J920" s="53"/>
      <c r="K920" s="53"/>
      <c r="L920" s="61" t="s">
        <v>1389</v>
      </c>
      <c r="M920" s="53">
        <v>1</v>
      </c>
      <c r="N920" s="53">
        <v>0.005</v>
      </c>
      <c r="O920" s="53">
        <v>0.0224</v>
      </c>
      <c r="P920" s="53" t="s">
        <v>1381</v>
      </c>
      <c r="Q920" s="53" t="s">
        <v>1382</v>
      </c>
      <c r="R920" s="46" t="s">
        <v>1387</v>
      </c>
      <c r="S920" s="46" t="s">
        <v>40</v>
      </c>
    </row>
    <row r="921" s="12" customFormat="1" ht="42" customHeight="1" spans="1:19">
      <c r="A921" s="46">
        <v>3</v>
      </c>
      <c r="B921" s="53" t="s">
        <v>1383</v>
      </c>
      <c r="C921" s="46" t="s">
        <v>1300</v>
      </c>
      <c r="D921" s="46" t="s">
        <v>1384</v>
      </c>
      <c r="E921" s="53" t="s">
        <v>68</v>
      </c>
      <c r="F921" s="137" t="s">
        <v>1390</v>
      </c>
      <c r="G921" s="53">
        <v>45</v>
      </c>
      <c r="H921" s="53"/>
      <c r="I921" s="53">
        <v>45</v>
      </c>
      <c r="J921" s="53"/>
      <c r="K921" s="53"/>
      <c r="L921" s="61" t="s">
        <v>1391</v>
      </c>
      <c r="M921" s="53">
        <v>1</v>
      </c>
      <c r="N921" s="53">
        <v>0.0051</v>
      </c>
      <c r="O921" s="53">
        <v>0.0216</v>
      </c>
      <c r="P921" s="53" t="s">
        <v>1381</v>
      </c>
      <c r="Q921" s="53" t="s">
        <v>1382</v>
      </c>
      <c r="R921" s="46" t="s">
        <v>1387</v>
      </c>
      <c r="S921" s="46" t="s">
        <v>40</v>
      </c>
    </row>
    <row r="922" s="12" customFormat="1" ht="42" customHeight="1" spans="1:19">
      <c r="A922" s="46">
        <v>4</v>
      </c>
      <c r="B922" s="53" t="s">
        <v>1383</v>
      </c>
      <c r="C922" s="46" t="s">
        <v>1300</v>
      </c>
      <c r="D922" s="46" t="s">
        <v>1384</v>
      </c>
      <c r="E922" s="53" t="s">
        <v>45</v>
      </c>
      <c r="F922" s="137" t="s">
        <v>1392</v>
      </c>
      <c r="G922" s="53">
        <v>140</v>
      </c>
      <c r="H922" s="53">
        <v>129.95</v>
      </c>
      <c r="I922" s="53">
        <v>10.05</v>
      </c>
      <c r="J922" s="53"/>
      <c r="K922" s="53"/>
      <c r="L922" s="61" t="s">
        <v>1393</v>
      </c>
      <c r="M922" s="53">
        <v>2</v>
      </c>
      <c r="N922" s="53">
        <v>0.0058</v>
      </c>
      <c r="O922" s="53">
        <v>0.0241</v>
      </c>
      <c r="P922" s="53" t="s">
        <v>1381</v>
      </c>
      <c r="Q922" s="53" t="s">
        <v>1382</v>
      </c>
      <c r="R922" s="46" t="s">
        <v>1387</v>
      </c>
      <c r="S922" s="46" t="s">
        <v>40</v>
      </c>
    </row>
    <row r="923" s="12" customFormat="1" ht="42" customHeight="1" spans="1:19">
      <c r="A923" s="46">
        <v>5</v>
      </c>
      <c r="B923" s="53" t="s">
        <v>1383</v>
      </c>
      <c r="C923" s="46" t="s">
        <v>1300</v>
      </c>
      <c r="D923" s="46" t="s">
        <v>1384</v>
      </c>
      <c r="E923" s="53" t="s">
        <v>45</v>
      </c>
      <c r="F923" s="137" t="s">
        <v>1394</v>
      </c>
      <c r="G923" s="53">
        <v>210</v>
      </c>
      <c r="H923" s="53"/>
      <c r="I923" s="53">
        <v>210</v>
      </c>
      <c r="J923" s="53"/>
      <c r="K923" s="53"/>
      <c r="L923" s="61" t="s">
        <v>1395</v>
      </c>
      <c r="M923" s="53">
        <v>1</v>
      </c>
      <c r="N923" s="53">
        <v>0.0016</v>
      </c>
      <c r="O923" s="53">
        <v>0.006</v>
      </c>
      <c r="P923" s="53" t="s">
        <v>1381</v>
      </c>
      <c r="Q923" s="53" t="s">
        <v>1382</v>
      </c>
      <c r="R923" s="46" t="s">
        <v>1387</v>
      </c>
      <c r="S923" s="46" t="s">
        <v>40</v>
      </c>
    </row>
    <row r="924" s="12" customFormat="1" ht="42" customHeight="1" spans="1:19">
      <c r="A924" s="46">
        <v>6</v>
      </c>
      <c r="B924" s="53" t="s">
        <v>1383</v>
      </c>
      <c r="C924" s="46" t="s">
        <v>1300</v>
      </c>
      <c r="D924" s="46" t="s">
        <v>1384</v>
      </c>
      <c r="E924" s="53" t="s">
        <v>70</v>
      </c>
      <c r="F924" s="137" t="s">
        <v>1396</v>
      </c>
      <c r="G924" s="53">
        <v>150</v>
      </c>
      <c r="H924" s="53"/>
      <c r="I924" s="53">
        <v>150</v>
      </c>
      <c r="J924" s="53"/>
      <c r="K924" s="53"/>
      <c r="L924" s="61" t="s">
        <v>1397</v>
      </c>
      <c r="M924" s="53">
        <v>1</v>
      </c>
      <c r="N924" s="53">
        <v>0.0009</v>
      </c>
      <c r="O924" s="53">
        <v>0.0038</v>
      </c>
      <c r="P924" s="53" t="s">
        <v>1381</v>
      </c>
      <c r="Q924" s="53" t="s">
        <v>1382</v>
      </c>
      <c r="R924" s="46" t="s">
        <v>1387</v>
      </c>
      <c r="S924" s="46" t="s">
        <v>40</v>
      </c>
    </row>
    <row r="925" s="12" customFormat="1" ht="42" customHeight="1" spans="1:19">
      <c r="A925" s="46">
        <v>7</v>
      </c>
      <c r="B925" s="53" t="s">
        <v>1383</v>
      </c>
      <c r="C925" s="46" t="s">
        <v>1300</v>
      </c>
      <c r="D925" s="46" t="s">
        <v>1384</v>
      </c>
      <c r="E925" s="53" t="s">
        <v>68</v>
      </c>
      <c r="F925" s="137" t="s">
        <v>1398</v>
      </c>
      <c r="G925" s="53">
        <v>130</v>
      </c>
      <c r="H925" s="53"/>
      <c r="I925" s="53">
        <v>130</v>
      </c>
      <c r="J925" s="53"/>
      <c r="K925" s="53"/>
      <c r="L925" s="61" t="s">
        <v>1399</v>
      </c>
      <c r="M925" s="53">
        <v>1</v>
      </c>
      <c r="N925" s="53">
        <v>0.0087</v>
      </c>
      <c r="O925" s="53">
        <v>0.038</v>
      </c>
      <c r="P925" s="53" t="s">
        <v>1381</v>
      </c>
      <c r="Q925" s="53" t="s">
        <v>1382</v>
      </c>
      <c r="R925" s="46" t="s">
        <v>1387</v>
      </c>
      <c r="S925" s="46" t="s">
        <v>40</v>
      </c>
    </row>
    <row r="926" s="12" customFormat="1" ht="42" customHeight="1" spans="1:19">
      <c r="A926" s="46">
        <v>8</v>
      </c>
      <c r="B926" s="53" t="s">
        <v>1383</v>
      </c>
      <c r="C926" s="46" t="s">
        <v>1300</v>
      </c>
      <c r="D926" s="46" t="s">
        <v>1384</v>
      </c>
      <c r="E926" s="53" t="s">
        <v>52</v>
      </c>
      <c r="F926" s="137" t="s">
        <v>1400</v>
      </c>
      <c r="G926" s="53">
        <v>230</v>
      </c>
      <c r="H926" s="53"/>
      <c r="I926" s="53">
        <v>230</v>
      </c>
      <c r="J926" s="53"/>
      <c r="K926" s="53"/>
      <c r="L926" s="61" t="s">
        <v>1401</v>
      </c>
      <c r="M926" s="53">
        <v>1</v>
      </c>
      <c r="N926" s="53">
        <v>0.0018</v>
      </c>
      <c r="O926" s="53">
        <v>0.0085</v>
      </c>
      <c r="P926" s="53" t="s">
        <v>1381</v>
      </c>
      <c r="Q926" s="53" t="s">
        <v>1382</v>
      </c>
      <c r="R926" s="46" t="s">
        <v>1387</v>
      </c>
      <c r="S926" s="46" t="s">
        <v>40</v>
      </c>
    </row>
    <row r="927" s="12" customFormat="1" ht="42" customHeight="1" spans="1:19">
      <c r="A927" s="46">
        <v>9</v>
      </c>
      <c r="B927" s="53" t="s">
        <v>1383</v>
      </c>
      <c r="C927" s="46" t="s">
        <v>1300</v>
      </c>
      <c r="D927" s="46" t="s">
        <v>1384</v>
      </c>
      <c r="E927" s="53" t="s">
        <v>62</v>
      </c>
      <c r="F927" s="137" t="s">
        <v>1402</v>
      </c>
      <c r="G927" s="53">
        <v>200</v>
      </c>
      <c r="H927" s="53"/>
      <c r="I927" s="53">
        <v>200</v>
      </c>
      <c r="J927" s="53"/>
      <c r="K927" s="53"/>
      <c r="L927" s="61" t="s">
        <v>1403</v>
      </c>
      <c r="M927" s="53">
        <v>1</v>
      </c>
      <c r="N927" s="53">
        <v>0.0062</v>
      </c>
      <c r="O927" s="53">
        <v>0.0247</v>
      </c>
      <c r="P927" s="53" t="s">
        <v>1381</v>
      </c>
      <c r="Q927" s="53" t="s">
        <v>1382</v>
      </c>
      <c r="R927" s="46" t="s">
        <v>1387</v>
      </c>
      <c r="S927" s="46" t="s">
        <v>40</v>
      </c>
    </row>
    <row r="928" s="12" customFormat="1" ht="42" customHeight="1" spans="1:19">
      <c r="A928" s="46">
        <v>10</v>
      </c>
      <c r="B928" s="53" t="s">
        <v>1383</v>
      </c>
      <c r="C928" s="46" t="s">
        <v>1300</v>
      </c>
      <c r="D928" s="46" t="s">
        <v>1384</v>
      </c>
      <c r="E928" s="53" t="s">
        <v>70</v>
      </c>
      <c r="F928" s="137" t="s">
        <v>1404</v>
      </c>
      <c r="G928" s="53">
        <v>90</v>
      </c>
      <c r="H928" s="53"/>
      <c r="I928" s="53">
        <v>90</v>
      </c>
      <c r="J928" s="53"/>
      <c r="K928" s="53"/>
      <c r="L928" s="61" t="s">
        <v>1405</v>
      </c>
      <c r="M928" s="53">
        <v>1</v>
      </c>
      <c r="N928" s="53">
        <v>0.0011</v>
      </c>
      <c r="O928" s="53">
        <v>0.0053</v>
      </c>
      <c r="P928" s="53" t="s">
        <v>1381</v>
      </c>
      <c r="Q928" s="53" t="s">
        <v>1382</v>
      </c>
      <c r="R928" s="46" t="s">
        <v>1387</v>
      </c>
      <c r="S928" s="46" t="s">
        <v>40</v>
      </c>
    </row>
    <row r="929" s="12" customFormat="1" ht="42" customHeight="1" spans="1:19">
      <c r="A929" s="46">
        <v>11</v>
      </c>
      <c r="B929" s="53" t="s">
        <v>1383</v>
      </c>
      <c r="C929" s="46" t="s">
        <v>1300</v>
      </c>
      <c r="D929" s="46" t="s">
        <v>1384</v>
      </c>
      <c r="E929" s="53" t="s">
        <v>76</v>
      </c>
      <c r="F929" s="137" t="s">
        <v>1406</v>
      </c>
      <c r="G929" s="53">
        <v>40</v>
      </c>
      <c r="H929" s="53"/>
      <c r="I929" s="53">
        <v>40</v>
      </c>
      <c r="J929" s="53"/>
      <c r="K929" s="53"/>
      <c r="L929" s="61" t="s">
        <v>1407</v>
      </c>
      <c r="M929" s="53">
        <v>1</v>
      </c>
      <c r="N929" s="53">
        <v>0.0033</v>
      </c>
      <c r="O929" s="53">
        <v>0.0136</v>
      </c>
      <c r="P929" s="53" t="s">
        <v>1381</v>
      </c>
      <c r="Q929" s="53" t="s">
        <v>1382</v>
      </c>
      <c r="R929" s="46" t="s">
        <v>1387</v>
      </c>
      <c r="S929" s="46" t="s">
        <v>40</v>
      </c>
    </row>
    <row r="930" s="12" customFormat="1" ht="42" customHeight="1" spans="1:19">
      <c r="A930" s="46">
        <v>12</v>
      </c>
      <c r="B930" s="53" t="s">
        <v>1383</v>
      </c>
      <c r="C930" s="46" t="s">
        <v>1300</v>
      </c>
      <c r="D930" s="46" t="s">
        <v>1384</v>
      </c>
      <c r="E930" s="53" t="s">
        <v>54</v>
      </c>
      <c r="F930" s="137" t="s">
        <v>1408</v>
      </c>
      <c r="G930" s="53">
        <v>110</v>
      </c>
      <c r="H930" s="53"/>
      <c r="I930" s="53">
        <v>110</v>
      </c>
      <c r="J930" s="53"/>
      <c r="K930" s="53"/>
      <c r="L930" s="61" t="s">
        <v>1409</v>
      </c>
      <c r="M930" s="53">
        <v>1</v>
      </c>
      <c r="N930" s="53">
        <v>0.0045</v>
      </c>
      <c r="O930" s="53">
        <v>0.0162</v>
      </c>
      <c r="P930" s="53" t="s">
        <v>1381</v>
      </c>
      <c r="Q930" s="53" t="s">
        <v>1382</v>
      </c>
      <c r="R930" s="46" t="s">
        <v>1387</v>
      </c>
      <c r="S930" s="46" t="s">
        <v>40</v>
      </c>
    </row>
    <row r="931" s="12" customFormat="1" ht="42" customHeight="1" spans="1:19">
      <c r="A931" s="46">
        <v>13</v>
      </c>
      <c r="B931" s="53" t="s">
        <v>1383</v>
      </c>
      <c r="C931" s="53" t="s">
        <v>28</v>
      </c>
      <c r="D931" s="53" t="s">
        <v>1410</v>
      </c>
      <c r="E931" s="53" t="s">
        <v>36</v>
      </c>
      <c r="F931" s="54" t="s">
        <v>1411</v>
      </c>
      <c r="G931" s="53">
        <v>40</v>
      </c>
      <c r="H931" s="53"/>
      <c r="I931" s="53">
        <v>40</v>
      </c>
      <c r="J931" s="53"/>
      <c r="K931" s="53"/>
      <c r="L931" s="61" t="s">
        <v>1412</v>
      </c>
      <c r="M931" s="123">
        <v>1</v>
      </c>
      <c r="N931" s="77">
        <v>0.0092</v>
      </c>
      <c r="O931" s="77">
        <v>0.0418</v>
      </c>
      <c r="P931" s="53" t="s">
        <v>1381</v>
      </c>
      <c r="Q931" s="53" t="s">
        <v>1382</v>
      </c>
      <c r="R931" s="46" t="s">
        <v>1387</v>
      </c>
      <c r="S931" s="46" t="s">
        <v>40</v>
      </c>
    </row>
    <row r="932" s="12" customFormat="1" ht="42" customHeight="1" spans="1:19">
      <c r="A932" s="46">
        <v>14</v>
      </c>
      <c r="B932" s="53" t="s">
        <v>1383</v>
      </c>
      <c r="C932" s="53" t="s">
        <v>28</v>
      </c>
      <c r="D932" s="53" t="s">
        <v>1410</v>
      </c>
      <c r="E932" s="53" t="s">
        <v>43</v>
      </c>
      <c r="F932" s="54" t="s">
        <v>1413</v>
      </c>
      <c r="G932" s="53">
        <v>24</v>
      </c>
      <c r="H932" s="53"/>
      <c r="I932" s="53">
        <v>24</v>
      </c>
      <c r="J932" s="53"/>
      <c r="K932" s="53"/>
      <c r="L932" s="61" t="s">
        <v>1414</v>
      </c>
      <c r="M932" s="123">
        <v>6</v>
      </c>
      <c r="N932" s="77">
        <v>0.108</v>
      </c>
      <c r="O932" s="77">
        <v>0.4784</v>
      </c>
      <c r="P932" s="53" t="s">
        <v>1381</v>
      </c>
      <c r="Q932" s="53" t="s">
        <v>1382</v>
      </c>
      <c r="R932" s="46" t="s">
        <v>1387</v>
      </c>
      <c r="S932" s="46" t="s">
        <v>40</v>
      </c>
    </row>
    <row r="933" s="12" customFormat="1" ht="42" customHeight="1" spans="1:19">
      <c r="A933" s="46">
        <v>15</v>
      </c>
      <c r="B933" s="53" t="s">
        <v>1383</v>
      </c>
      <c r="C933" s="53" t="s">
        <v>28</v>
      </c>
      <c r="D933" s="53" t="s">
        <v>1410</v>
      </c>
      <c r="E933" s="53" t="s">
        <v>62</v>
      </c>
      <c r="F933" s="54" t="s">
        <v>1415</v>
      </c>
      <c r="G933" s="53">
        <v>3</v>
      </c>
      <c r="H933" s="53"/>
      <c r="I933" s="53">
        <v>3</v>
      </c>
      <c r="J933" s="53"/>
      <c r="K933" s="53"/>
      <c r="L933" s="61" t="s">
        <v>1416</v>
      </c>
      <c r="M933" s="53">
        <v>1</v>
      </c>
      <c r="N933" s="77">
        <v>0.0184</v>
      </c>
      <c r="O933" s="77">
        <v>0.0722</v>
      </c>
      <c r="P933" s="53" t="s">
        <v>1381</v>
      </c>
      <c r="Q933" s="53" t="s">
        <v>1382</v>
      </c>
      <c r="R933" s="46" t="s">
        <v>1387</v>
      </c>
      <c r="S933" s="46" t="s">
        <v>40</v>
      </c>
    </row>
    <row r="934" s="12" customFormat="1" ht="42" customHeight="1" spans="1:19">
      <c r="A934" s="46">
        <v>16</v>
      </c>
      <c r="B934" s="53" t="s">
        <v>1383</v>
      </c>
      <c r="C934" s="53" t="s">
        <v>28</v>
      </c>
      <c r="D934" s="53" t="s">
        <v>1410</v>
      </c>
      <c r="E934" s="53" t="s">
        <v>60</v>
      </c>
      <c r="F934" s="54" t="s">
        <v>1417</v>
      </c>
      <c r="G934" s="53">
        <v>9</v>
      </c>
      <c r="H934" s="53"/>
      <c r="I934" s="53">
        <v>9</v>
      </c>
      <c r="J934" s="53"/>
      <c r="K934" s="53"/>
      <c r="L934" s="61" t="s">
        <v>1418</v>
      </c>
      <c r="M934" s="123">
        <v>4</v>
      </c>
      <c r="N934" s="77">
        <v>0.0459</v>
      </c>
      <c r="O934" s="77">
        <v>0.2104</v>
      </c>
      <c r="P934" s="53" t="s">
        <v>1381</v>
      </c>
      <c r="Q934" s="53" t="s">
        <v>1382</v>
      </c>
      <c r="R934" s="46" t="s">
        <v>1387</v>
      </c>
      <c r="S934" s="46" t="s">
        <v>40</v>
      </c>
    </row>
    <row r="935" s="12" customFormat="1" ht="42" customHeight="1" spans="1:19">
      <c r="A935" s="46">
        <v>17</v>
      </c>
      <c r="B935" s="53" t="s">
        <v>1383</v>
      </c>
      <c r="C935" s="53" t="s">
        <v>28</v>
      </c>
      <c r="D935" s="53" t="s">
        <v>1410</v>
      </c>
      <c r="E935" s="53" t="s">
        <v>45</v>
      </c>
      <c r="F935" s="54" t="s">
        <v>1419</v>
      </c>
      <c r="G935" s="53">
        <v>13</v>
      </c>
      <c r="H935" s="53"/>
      <c r="I935" s="53">
        <v>13</v>
      </c>
      <c r="J935" s="53"/>
      <c r="K935" s="53"/>
      <c r="L935" s="61" t="s">
        <v>1420</v>
      </c>
      <c r="M935" s="123">
        <v>3</v>
      </c>
      <c r="N935" s="77">
        <v>0.0369</v>
      </c>
      <c r="O935" s="77">
        <v>0.1608</v>
      </c>
      <c r="P935" s="53" t="s">
        <v>1381</v>
      </c>
      <c r="Q935" s="53" t="s">
        <v>1382</v>
      </c>
      <c r="R935" s="46" t="s">
        <v>1387</v>
      </c>
      <c r="S935" s="46" t="s">
        <v>40</v>
      </c>
    </row>
    <row r="936" s="12" customFormat="1" ht="42" customHeight="1" spans="1:19">
      <c r="A936" s="46">
        <v>18</v>
      </c>
      <c r="B936" s="53" t="s">
        <v>1383</v>
      </c>
      <c r="C936" s="53" t="s">
        <v>28</v>
      </c>
      <c r="D936" s="53" t="s">
        <v>1410</v>
      </c>
      <c r="E936" s="53" t="s">
        <v>70</v>
      </c>
      <c r="F936" s="54" t="s">
        <v>1421</v>
      </c>
      <c r="G936" s="53">
        <v>55</v>
      </c>
      <c r="H936" s="53"/>
      <c r="I936" s="53">
        <v>55</v>
      </c>
      <c r="J936" s="53"/>
      <c r="K936" s="53"/>
      <c r="L936" s="61" t="s">
        <v>1422</v>
      </c>
      <c r="M936" s="123">
        <v>10</v>
      </c>
      <c r="N936" s="77">
        <v>0.0623</v>
      </c>
      <c r="O936" s="77">
        <v>0.2543</v>
      </c>
      <c r="P936" s="53" t="s">
        <v>1381</v>
      </c>
      <c r="Q936" s="53" t="s">
        <v>1382</v>
      </c>
      <c r="R936" s="46" t="s">
        <v>1387</v>
      </c>
      <c r="S936" s="46" t="s">
        <v>40</v>
      </c>
    </row>
    <row r="937" s="12" customFormat="1" ht="42" customHeight="1" spans="1:19">
      <c r="A937" s="46">
        <v>19</v>
      </c>
      <c r="B937" s="53" t="s">
        <v>1383</v>
      </c>
      <c r="C937" s="53" t="s">
        <v>28</v>
      </c>
      <c r="D937" s="53" t="s">
        <v>1410</v>
      </c>
      <c r="E937" s="53" t="s">
        <v>66</v>
      </c>
      <c r="F937" s="54" t="s">
        <v>1423</v>
      </c>
      <c r="G937" s="53">
        <v>62</v>
      </c>
      <c r="H937" s="53"/>
      <c r="I937" s="53">
        <v>62</v>
      </c>
      <c r="J937" s="53"/>
      <c r="K937" s="53"/>
      <c r="L937" s="61" t="s">
        <v>1424</v>
      </c>
      <c r="M937" s="123">
        <v>4</v>
      </c>
      <c r="N937" s="77">
        <v>0.0493</v>
      </c>
      <c r="O937" s="77">
        <v>0.2063</v>
      </c>
      <c r="P937" s="53" t="s">
        <v>1381</v>
      </c>
      <c r="Q937" s="53" t="s">
        <v>1382</v>
      </c>
      <c r="R937" s="46" t="s">
        <v>1387</v>
      </c>
      <c r="S937" s="46" t="s">
        <v>40</v>
      </c>
    </row>
    <row r="938" s="12" customFormat="1" ht="42" customHeight="1" spans="1:19">
      <c r="A938" s="46">
        <v>20</v>
      </c>
      <c r="B938" s="53" t="s">
        <v>1383</v>
      </c>
      <c r="C938" s="53" t="s">
        <v>28</v>
      </c>
      <c r="D938" s="53" t="s">
        <v>1410</v>
      </c>
      <c r="E938" s="53" t="s">
        <v>78</v>
      </c>
      <c r="F938" s="54" t="s">
        <v>1425</v>
      </c>
      <c r="G938" s="53">
        <v>36</v>
      </c>
      <c r="H938" s="53"/>
      <c r="I938" s="53">
        <v>36</v>
      </c>
      <c r="J938" s="53"/>
      <c r="K938" s="53"/>
      <c r="L938" s="61" t="s">
        <v>1426</v>
      </c>
      <c r="M938" s="123">
        <v>3</v>
      </c>
      <c r="N938" s="77">
        <v>0.0156</v>
      </c>
      <c r="O938" s="77">
        <v>0.0598</v>
      </c>
      <c r="P938" s="53" t="s">
        <v>1381</v>
      </c>
      <c r="Q938" s="53" t="s">
        <v>1382</v>
      </c>
      <c r="R938" s="46" t="s">
        <v>1387</v>
      </c>
      <c r="S938" s="46" t="s">
        <v>40</v>
      </c>
    </row>
    <row r="939" s="12" customFormat="1" ht="42" customHeight="1" spans="1:19">
      <c r="A939" s="46">
        <v>21</v>
      </c>
      <c r="B939" s="53" t="s">
        <v>1383</v>
      </c>
      <c r="C939" s="53" t="s">
        <v>28</v>
      </c>
      <c r="D939" s="53" t="s">
        <v>1410</v>
      </c>
      <c r="E939" s="53" t="s">
        <v>76</v>
      </c>
      <c r="F939" s="54" t="s">
        <v>1427</v>
      </c>
      <c r="G939" s="53">
        <v>96</v>
      </c>
      <c r="H939" s="53"/>
      <c r="I939" s="53">
        <v>96</v>
      </c>
      <c r="J939" s="53"/>
      <c r="K939" s="53"/>
      <c r="L939" s="61" t="s">
        <v>1428</v>
      </c>
      <c r="M939" s="53">
        <v>6</v>
      </c>
      <c r="N939" s="77">
        <v>0.0965</v>
      </c>
      <c r="O939" s="77">
        <v>0.4268</v>
      </c>
      <c r="P939" s="53" t="s">
        <v>1381</v>
      </c>
      <c r="Q939" s="53" t="s">
        <v>1382</v>
      </c>
      <c r="R939" s="46" t="s">
        <v>1387</v>
      </c>
      <c r="S939" s="46" t="s">
        <v>40</v>
      </c>
    </row>
    <row r="940" s="12" customFormat="1" ht="42" customHeight="1" spans="1:19">
      <c r="A940" s="46">
        <v>22</v>
      </c>
      <c r="B940" s="53" t="s">
        <v>1383</v>
      </c>
      <c r="C940" s="53" t="s">
        <v>28</v>
      </c>
      <c r="D940" s="53" t="s">
        <v>1410</v>
      </c>
      <c r="E940" s="53" t="s">
        <v>50</v>
      </c>
      <c r="F940" s="54" t="s">
        <v>1429</v>
      </c>
      <c r="G940" s="53">
        <v>52</v>
      </c>
      <c r="H940" s="53"/>
      <c r="I940" s="53">
        <v>52</v>
      </c>
      <c r="J940" s="53"/>
      <c r="K940" s="53"/>
      <c r="L940" s="61" t="s">
        <v>1430</v>
      </c>
      <c r="M940" s="123">
        <v>3</v>
      </c>
      <c r="N940" s="77">
        <v>0.0454</v>
      </c>
      <c r="O940" s="77">
        <v>0.1935</v>
      </c>
      <c r="P940" s="53" t="s">
        <v>1381</v>
      </c>
      <c r="Q940" s="53" t="s">
        <v>1382</v>
      </c>
      <c r="R940" s="46" t="s">
        <v>1387</v>
      </c>
      <c r="S940" s="46" t="s">
        <v>40</v>
      </c>
    </row>
    <row r="941" s="12" customFormat="1" ht="42" customHeight="1" spans="1:19">
      <c r="A941" s="46">
        <v>23</v>
      </c>
      <c r="B941" s="53" t="s">
        <v>1383</v>
      </c>
      <c r="C941" s="53" t="s">
        <v>28</v>
      </c>
      <c r="D941" s="53" t="s">
        <v>1410</v>
      </c>
      <c r="E941" s="53" t="s">
        <v>54</v>
      </c>
      <c r="F941" s="54" t="s">
        <v>1431</v>
      </c>
      <c r="G941" s="53">
        <v>64</v>
      </c>
      <c r="H941" s="53"/>
      <c r="I941" s="53">
        <v>64</v>
      </c>
      <c r="J941" s="53"/>
      <c r="K941" s="53"/>
      <c r="L941" s="61" t="s">
        <v>1432</v>
      </c>
      <c r="M941" s="123">
        <v>4</v>
      </c>
      <c r="N941" s="77">
        <v>0.056</v>
      </c>
      <c r="O941" s="77">
        <v>0.2355</v>
      </c>
      <c r="P941" s="53" t="s">
        <v>1381</v>
      </c>
      <c r="Q941" s="53" t="s">
        <v>1382</v>
      </c>
      <c r="R941" s="46" t="s">
        <v>1387</v>
      </c>
      <c r="S941" s="46" t="s">
        <v>40</v>
      </c>
    </row>
    <row r="942" s="12" customFormat="1" ht="42" customHeight="1" spans="1:19">
      <c r="A942" s="46">
        <v>24</v>
      </c>
      <c r="B942" s="53" t="s">
        <v>1383</v>
      </c>
      <c r="C942" s="53" t="s">
        <v>28</v>
      </c>
      <c r="D942" s="53" t="s">
        <v>1410</v>
      </c>
      <c r="E942" s="53" t="s">
        <v>68</v>
      </c>
      <c r="F942" s="54" t="s">
        <v>1433</v>
      </c>
      <c r="G942" s="53">
        <v>15</v>
      </c>
      <c r="H942" s="53"/>
      <c r="I942" s="53">
        <v>15</v>
      </c>
      <c r="J942" s="53"/>
      <c r="K942" s="53"/>
      <c r="L942" s="61" t="s">
        <v>1434</v>
      </c>
      <c r="M942" s="123">
        <v>3</v>
      </c>
      <c r="N942" s="77">
        <v>0.0361</v>
      </c>
      <c r="O942" s="77">
        <v>0.1509</v>
      </c>
      <c r="P942" s="53" t="s">
        <v>1381</v>
      </c>
      <c r="Q942" s="53" t="s">
        <v>1382</v>
      </c>
      <c r="R942" s="46" t="s">
        <v>1387</v>
      </c>
      <c r="S942" s="46" t="s">
        <v>40</v>
      </c>
    </row>
    <row r="943" s="12" customFormat="1" ht="42" customHeight="1" spans="1:19">
      <c r="A943" s="46">
        <v>25</v>
      </c>
      <c r="B943" s="53" t="s">
        <v>1383</v>
      </c>
      <c r="C943" s="53" t="s">
        <v>28</v>
      </c>
      <c r="D943" s="53" t="s">
        <v>1410</v>
      </c>
      <c r="E943" s="53" t="s">
        <v>74</v>
      </c>
      <c r="F943" s="54" t="s">
        <v>1435</v>
      </c>
      <c r="G943" s="53">
        <v>9</v>
      </c>
      <c r="H943" s="53"/>
      <c r="I943" s="53">
        <v>9</v>
      </c>
      <c r="J943" s="53"/>
      <c r="K943" s="53"/>
      <c r="L943" s="61" t="s">
        <v>1436</v>
      </c>
      <c r="M943" s="123">
        <v>3</v>
      </c>
      <c r="N943" s="77">
        <v>0.0388</v>
      </c>
      <c r="O943" s="77">
        <v>0.1692</v>
      </c>
      <c r="P943" s="53" t="s">
        <v>1381</v>
      </c>
      <c r="Q943" s="53" t="s">
        <v>1382</v>
      </c>
      <c r="R943" s="46" t="s">
        <v>1387</v>
      </c>
      <c r="S943" s="46" t="s">
        <v>40</v>
      </c>
    </row>
    <row r="944" s="12" customFormat="1" ht="42" customHeight="1" spans="1:19">
      <c r="A944" s="46">
        <v>26</v>
      </c>
      <c r="B944" s="53" t="s">
        <v>1383</v>
      </c>
      <c r="C944" s="53" t="s">
        <v>28</v>
      </c>
      <c r="D944" s="53" t="s">
        <v>1410</v>
      </c>
      <c r="E944" s="53" t="s">
        <v>47</v>
      </c>
      <c r="F944" s="54" t="s">
        <v>1437</v>
      </c>
      <c r="G944" s="53">
        <v>109</v>
      </c>
      <c r="H944" s="53"/>
      <c r="I944" s="53">
        <v>109</v>
      </c>
      <c r="J944" s="53"/>
      <c r="K944" s="53"/>
      <c r="L944" s="61" t="s">
        <v>1438</v>
      </c>
      <c r="M944" s="123">
        <v>7</v>
      </c>
      <c r="N944" s="77">
        <v>0.099</v>
      </c>
      <c r="O944" s="77">
        <v>0.4154</v>
      </c>
      <c r="P944" s="53" t="s">
        <v>1381</v>
      </c>
      <c r="Q944" s="53" t="s">
        <v>1382</v>
      </c>
      <c r="R944" s="46" t="s">
        <v>1387</v>
      </c>
      <c r="S944" s="46" t="s">
        <v>40</v>
      </c>
    </row>
    <row r="945" s="12" customFormat="1" ht="42" customHeight="1" spans="1:19">
      <c r="A945" s="46">
        <v>27</v>
      </c>
      <c r="B945" s="53" t="s">
        <v>1383</v>
      </c>
      <c r="C945" s="53" t="s">
        <v>28</v>
      </c>
      <c r="D945" s="53" t="s">
        <v>1410</v>
      </c>
      <c r="E945" s="53" t="s">
        <v>64</v>
      </c>
      <c r="F945" s="54" t="s">
        <v>1439</v>
      </c>
      <c r="G945" s="53">
        <v>5</v>
      </c>
      <c r="H945" s="53"/>
      <c r="I945" s="53">
        <v>5</v>
      </c>
      <c r="J945" s="53"/>
      <c r="K945" s="53"/>
      <c r="L945" s="61" t="s">
        <v>1440</v>
      </c>
      <c r="M945" s="123">
        <v>2</v>
      </c>
      <c r="N945" s="77">
        <v>0.0209</v>
      </c>
      <c r="O945" s="77">
        <v>0.0948</v>
      </c>
      <c r="P945" s="53" t="s">
        <v>1381</v>
      </c>
      <c r="Q945" s="53" t="s">
        <v>1382</v>
      </c>
      <c r="R945" s="46" t="s">
        <v>1387</v>
      </c>
      <c r="S945" s="46" t="s">
        <v>40</v>
      </c>
    </row>
    <row r="946" s="12" customFormat="1" ht="42" customHeight="1" spans="1:19">
      <c r="A946" s="46">
        <v>28</v>
      </c>
      <c r="B946" s="53" t="s">
        <v>1383</v>
      </c>
      <c r="C946" s="53" t="s">
        <v>28</v>
      </c>
      <c r="D946" s="53" t="s">
        <v>1410</v>
      </c>
      <c r="E946" s="53" t="s">
        <v>72</v>
      </c>
      <c r="F946" s="54" t="s">
        <v>1441</v>
      </c>
      <c r="G946" s="53">
        <v>60</v>
      </c>
      <c r="H946" s="53"/>
      <c r="I946" s="53">
        <v>60</v>
      </c>
      <c r="J946" s="53"/>
      <c r="K946" s="53"/>
      <c r="L946" s="61" t="s">
        <v>1442</v>
      </c>
      <c r="M946" s="123">
        <v>9</v>
      </c>
      <c r="N946" s="77">
        <v>0.1286</v>
      </c>
      <c r="O946" s="77">
        <v>0.5278</v>
      </c>
      <c r="P946" s="53" t="s">
        <v>1381</v>
      </c>
      <c r="Q946" s="53" t="s">
        <v>1382</v>
      </c>
      <c r="R946" s="46" t="s">
        <v>1387</v>
      </c>
      <c r="S946" s="46" t="s">
        <v>40</v>
      </c>
    </row>
    <row r="947" s="12" customFormat="1" ht="42" customHeight="1" spans="1:19">
      <c r="A947" s="46">
        <v>29</v>
      </c>
      <c r="B947" s="53" t="s">
        <v>1383</v>
      </c>
      <c r="C947" s="53" t="s">
        <v>28</v>
      </c>
      <c r="D947" s="53" t="s">
        <v>1410</v>
      </c>
      <c r="E947" s="53" t="s">
        <v>58</v>
      </c>
      <c r="F947" s="54" t="s">
        <v>1443</v>
      </c>
      <c r="G947" s="53">
        <v>14</v>
      </c>
      <c r="H947" s="53"/>
      <c r="I947" s="53">
        <v>14</v>
      </c>
      <c r="J947" s="53"/>
      <c r="K947" s="53"/>
      <c r="L947" s="61" t="s">
        <v>1444</v>
      </c>
      <c r="M947" s="123">
        <v>2</v>
      </c>
      <c r="N947" s="77">
        <v>0.0428</v>
      </c>
      <c r="O947" s="77">
        <v>0.1901</v>
      </c>
      <c r="P947" s="53" t="s">
        <v>1381</v>
      </c>
      <c r="Q947" s="53" t="s">
        <v>1382</v>
      </c>
      <c r="R947" s="46" t="s">
        <v>1387</v>
      </c>
      <c r="S947" s="46" t="s">
        <v>40</v>
      </c>
    </row>
    <row r="948" s="12" customFormat="1" ht="42" customHeight="1" spans="1:19">
      <c r="A948" s="46">
        <v>30</v>
      </c>
      <c r="B948" s="53" t="s">
        <v>1383</v>
      </c>
      <c r="C948" s="53" t="s">
        <v>28</v>
      </c>
      <c r="D948" s="53" t="s">
        <v>1410</v>
      </c>
      <c r="E948" s="53" t="s">
        <v>56</v>
      </c>
      <c r="F948" s="54" t="s">
        <v>1445</v>
      </c>
      <c r="G948" s="53">
        <v>71</v>
      </c>
      <c r="H948" s="53"/>
      <c r="I948" s="53">
        <v>71</v>
      </c>
      <c r="J948" s="53"/>
      <c r="K948" s="53"/>
      <c r="L948" s="61" t="s">
        <v>1446</v>
      </c>
      <c r="M948" s="123">
        <v>5</v>
      </c>
      <c r="N948" s="77">
        <v>0.0894</v>
      </c>
      <c r="O948" s="77">
        <v>0.3824</v>
      </c>
      <c r="P948" s="53" t="s">
        <v>1381</v>
      </c>
      <c r="Q948" s="53" t="s">
        <v>1382</v>
      </c>
      <c r="R948" s="46" t="s">
        <v>1387</v>
      </c>
      <c r="S948" s="46" t="s">
        <v>40</v>
      </c>
    </row>
    <row r="949" s="12" customFormat="1" ht="42" customHeight="1" spans="1:19">
      <c r="A949" s="46">
        <v>31</v>
      </c>
      <c r="B949" s="53" t="s">
        <v>1383</v>
      </c>
      <c r="C949" s="53" t="s">
        <v>28</v>
      </c>
      <c r="D949" s="53" t="s">
        <v>1410</v>
      </c>
      <c r="E949" s="53" t="s">
        <v>41</v>
      </c>
      <c r="F949" s="54" t="s">
        <v>1447</v>
      </c>
      <c r="G949" s="53">
        <v>30</v>
      </c>
      <c r="H949" s="53"/>
      <c r="I949" s="53">
        <v>30</v>
      </c>
      <c r="J949" s="53"/>
      <c r="K949" s="53"/>
      <c r="L949" s="61" t="s">
        <v>1448</v>
      </c>
      <c r="M949" s="123">
        <v>2</v>
      </c>
      <c r="N949" s="77">
        <v>0.0308</v>
      </c>
      <c r="O949" s="77">
        <v>0.128</v>
      </c>
      <c r="P949" s="53" t="s">
        <v>1381</v>
      </c>
      <c r="Q949" s="53" t="s">
        <v>1382</v>
      </c>
      <c r="R949" s="46" t="s">
        <v>1387</v>
      </c>
      <c r="S949" s="46" t="s">
        <v>40</v>
      </c>
    </row>
    <row r="950" s="12" customFormat="1" ht="42" customHeight="1" spans="1:19">
      <c r="A950" s="46">
        <v>32</v>
      </c>
      <c r="B950" s="53" t="s">
        <v>1383</v>
      </c>
      <c r="C950" s="53" t="s">
        <v>28</v>
      </c>
      <c r="D950" s="53" t="s">
        <v>1410</v>
      </c>
      <c r="E950" s="53" t="s">
        <v>72</v>
      </c>
      <c r="F950" s="54" t="s">
        <v>1449</v>
      </c>
      <c r="G950" s="53">
        <f>H950+I950</f>
        <v>116</v>
      </c>
      <c r="H950" s="53">
        <v>49</v>
      </c>
      <c r="I950" s="53">
        <v>67</v>
      </c>
      <c r="J950" s="53"/>
      <c r="K950" s="53"/>
      <c r="L950" s="61" t="s">
        <v>1450</v>
      </c>
      <c r="M950" s="123">
        <v>1</v>
      </c>
      <c r="N950" s="77">
        <v>0.015</v>
      </c>
      <c r="O950" s="77">
        <v>0.0694</v>
      </c>
      <c r="P950" s="53" t="s">
        <v>1381</v>
      </c>
      <c r="Q950" s="53" t="s">
        <v>1382</v>
      </c>
      <c r="R950" s="46" t="s">
        <v>1387</v>
      </c>
      <c r="S950" s="46" t="s">
        <v>40</v>
      </c>
    </row>
    <row r="951" s="12" customFormat="1" ht="42" customHeight="1" spans="1:19">
      <c r="A951" s="46">
        <v>33</v>
      </c>
      <c r="B951" s="53" t="s">
        <v>1383</v>
      </c>
      <c r="C951" s="53" t="s">
        <v>28</v>
      </c>
      <c r="D951" s="53" t="s">
        <v>1410</v>
      </c>
      <c r="E951" s="53" t="s">
        <v>58</v>
      </c>
      <c r="F951" s="54" t="s">
        <v>1451</v>
      </c>
      <c r="G951" s="53">
        <f>H951+I951</f>
        <v>86</v>
      </c>
      <c r="H951" s="53">
        <v>36</v>
      </c>
      <c r="I951" s="53">
        <v>50</v>
      </c>
      <c r="J951" s="53"/>
      <c r="K951" s="53"/>
      <c r="L951" s="61" t="s">
        <v>1452</v>
      </c>
      <c r="M951" s="123">
        <v>1</v>
      </c>
      <c r="N951" s="77">
        <v>0.0049</v>
      </c>
      <c r="O951" s="77">
        <v>0.0194</v>
      </c>
      <c r="P951" s="53" t="s">
        <v>1381</v>
      </c>
      <c r="Q951" s="53" t="s">
        <v>1382</v>
      </c>
      <c r="R951" s="46" t="s">
        <v>1387</v>
      </c>
      <c r="S951" s="46" t="s">
        <v>40</v>
      </c>
    </row>
    <row r="952" s="12" customFormat="1" ht="42" customHeight="1" spans="1:19">
      <c r="A952" s="46">
        <v>34</v>
      </c>
      <c r="B952" s="53" t="s">
        <v>1383</v>
      </c>
      <c r="C952" s="53" t="s">
        <v>28</v>
      </c>
      <c r="D952" s="53" t="s">
        <v>1410</v>
      </c>
      <c r="E952" s="53" t="s">
        <v>54</v>
      </c>
      <c r="F952" s="54" t="s">
        <v>1453</v>
      </c>
      <c r="G952" s="53">
        <f>H952+I952</f>
        <v>130</v>
      </c>
      <c r="H952" s="53">
        <v>55</v>
      </c>
      <c r="I952" s="53">
        <v>75</v>
      </c>
      <c r="J952" s="53"/>
      <c r="K952" s="53"/>
      <c r="L952" s="61" t="s">
        <v>1454</v>
      </c>
      <c r="M952" s="170">
        <v>1</v>
      </c>
      <c r="N952" s="77">
        <v>0.0124</v>
      </c>
      <c r="O952" s="77">
        <v>0.0531</v>
      </c>
      <c r="P952" s="53" t="s">
        <v>1381</v>
      </c>
      <c r="Q952" s="53" t="s">
        <v>1382</v>
      </c>
      <c r="R952" s="46" t="s">
        <v>1387</v>
      </c>
      <c r="S952" s="46" t="s">
        <v>40</v>
      </c>
    </row>
    <row r="953" s="12" customFormat="1" ht="42" customHeight="1" spans="1:19">
      <c r="A953" s="46">
        <v>35</v>
      </c>
      <c r="B953" s="53" t="s">
        <v>1383</v>
      </c>
      <c r="C953" s="53" t="s">
        <v>28</v>
      </c>
      <c r="D953" s="53" t="s">
        <v>1410</v>
      </c>
      <c r="E953" s="53" t="s">
        <v>1455</v>
      </c>
      <c r="F953" s="54" t="s">
        <v>1456</v>
      </c>
      <c r="G953" s="53">
        <v>41</v>
      </c>
      <c r="H953" s="53"/>
      <c r="I953" s="53">
        <v>41</v>
      </c>
      <c r="J953" s="53"/>
      <c r="K953" s="53"/>
      <c r="L953" s="61" t="s">
        <v>1448</v>
      </c>
      <c r="M953" s="123">
        <v>2</v>
      </c>
      <c r="N953" s="77">
        <v>0.0308</v>
      </c>
      <c r="O953" s="77">
        <v>0.1378</v>
      </c>
      <c r="P953" s="53" t="s">
        <v>1381</v>
      </c>
      <c r="Q953" s="53" t="s">
        <v>1382</v>
      </c>
      <c r="R953" s="46" t="s">
        <v>1387</v>
      </c>
      <c r="S953" s="46" t="s">
        <v>40</v>
      </c>
    </row>
    <row r="954" s="12" customFormat="1" ht="42" customHeight="1" spans="1:19">
      <c r="A954" s="46">
        <v>75</v>
      </c>
      <c r="B954" s="46" t="s">
        <v>1383</v>
      </c>
      <c r="C954" s="53" t="s">
        <v>28</v>
      </c>
      <c r="D954" s="53" t="s">
        <v>1410</v>
      </c>
      <c r="E954" s="46" t="s">
        <v>36</v>
      </c>
      <c r="F954" s="137" t="s">
        <v>1457</v>
      </c>
      <c r="G954" s="46">
        <v>75</v>
      </c>
      <c r="H954" s="53"/>
      <c r="I954" s="46">
        <v>75</v>
      </c>
      <c r="J954" s="53"/>
      <c r="K954" s="53"/>
      <c r="L954" s="61" t="s">
        <v>1412</v>
      </c>
      <c r="M954" s="123">
        <v>1</v>
      </c>
      <c r="N954" s="77">
        <v>0.0092</v>
      </c>
      <c r="O954" s="77">
        <v>0.0418</v>
      </c>
      <c r="P954" s="46" t="s">
        <v>1381</v>
      </c>
      <c r="Q954" s="46" t="s">
        <v>1382</v>
      </c>
      <c r="R954" s="46" t="s">
        <v>1387</v>
      </c>
      <c r="S954" s="40" t="s">
        <v>89</v>
      </c>
    </row>
    <row r="955" s="12" customFormat="1" ht="42" customHeight="1" spans="1:19">
      <c r="A955" s="46">
        <v>76</v>
      </c>
      <c r="B955" s="46" t="s">
        <v>1383</v>
      </c>
      <c r="C955" s="53" t="s">
        <v>28</v>
      </c>
      <c r="D955" s="53" t="s">
        <v>1410</v>
      </c>
      <c r="E955" s="46" t="s">
        <v>43</v>
      </c>
      <c r="F955" s="137" t="s">
        <v>1458</v>
      </c>
      <c r="G955" s="46">
        <v>35</v>
      </c>
      <c r="H955" s="53"/>
      <c r="I955" s="46">
        <v>35</v>
      </c>
      <c r="J955" s="53"/>
      <c r="K955" s="53"/>
      <c r="L955" s="61" t="s">
        <v>1414</v>
      </c>
      <c r="M955" s="123">
        <v>6</v>
      </c>
      <c r="N955" s="77">
        <v>0.108</v>
      </c>
      <c r="O955" s="77">
        <v>0.4784</v>
      </c>
      <c r="P955" s="46" t="s">
        <v>1381</v>
      </c>
      <c r="Q955" s="46" t="s">
        <v>1382</v>
      </c>
      <c r="R955" s="46" t="s">
        <v>1387</v>
      </c>
      <c r="S955" s="40" t="s">
        <v>89</v>
      </c>
    </row>
    <row r="956" s="12" customFormat="1" ht="42" customHeight="1" spans="1:19">
      <c r="A956" s="46">
        <v>77</v>
      </c>
      <c r="B956" s="46" t="s">
        <v>1383</v>
      </c>
      <c r="C956" s="53" t="s">
        <v>28</v>
      </c>
      <c r="D956" s="53" t="s">
        <v>1410</v>
      </c>
      <c r="E956" s="46" t="s">
        <v>62</v>
      </c>
      <c r="F956" s="137" t="s">
        <v>1459</v>
      </c>
      <c r="G956" s="46">
        <v>6</v>
      </c>
      <c r="H956" s="53"/>
      <c r="I956" s="46">
        <v>6</v>
      </c>
      <c r="J956" s="53"/>
      <c r="K956" s="53"/>
      <c r="L956" s="61" t="s">
        <v>1416</v>
      </c>
      <c r="M956" s="53">
        <v>1</v>
      </c>
      <c r="N956" s="77">
        <v>0.0184</v>
      </c>
      <c r="O956" s="77">
        <v>0.0722</v>
      </c>
      <c r="P956" s="46" t="s">
        <v>1381</v>
      </c>
      <c r="Q956" s="46" t="s">
        <v>1382</v>
      </c>
      <c r="R956" s="46" t="s">
        <v>1387</v>
      </c>
      <c r="S956" s="40" t="s">
        <v>89</v>
      </c>
    </row>
    <row r="957" s="12" customFormat="1" ht="42" customHeight="1" spans="1:19">
      <c r="A957" s="46">
        <v>78</v>
      </c>
      <c r="B957" s="46" t="s">
        <v>1383</v>
      </c>
      <c r="C957" s="53" t="s">
        <v>28</v>
      </c>
      <c r="D957" s="53" t="s">
        <v>1410</v>
      </c>
      <c r="E957" s="46" t="s">
        <v>60</v>
      </c>
      <c r="F957" s="137" t="s">
        <v>1460</v>
      </c>
      <c r="G957" s="46">
        <v>13</v>
      </c>
      <c r="H957" s="53"/>
      <c r="I957" s="46">
        <v>13</v>
      </c>
      <c r="J957" s="53"/>
      <c r="K957" s="53"/>
      <c r="L957" s="61" t="s">
        <v>1418</v>
      </c>
      <c r="M957" s="123">
        <v>4</v>
      </c>
      <c r="N957" s="77">
        <v>0.0459</v>
      </c>
      <c r="O957" s="77">
        <v>0.2104</v>
      </c>
      <c r="P957" s="46" t="s">
        <v>1381</v>
      </c>
      <c r="Q957" s="46" t="s">
        <v>1382</v>
      </c>
      <c r="R957" s="46" t="s">
        <v>1387</v>
      </c>
      <c r="S957" s="40" t="s">
        <v>89</v>
      </c>
    </row>
    <row r="958" s="12" customFormat="1" ht="42" customHeight="1" spans="1:19">
      <c r="A958" s="46">
        <v>79</v>
      </c>
      <c r="B958" s="46" t="s">
        <v>1383</v>
      </c>
      <c r="C958" s="53" t="s">
        <v>28</v>
      </c>
      <c r="D958" s="53" t="s">
        <v>1410</v>
      </c>
      <c r="E958" s="46" t="s">
        <v>45</v>
      </c>
      <c r="F958" s="137" t="s">
        <v>1461</v>
      </c>
      <c r="G958" s="46">
        <v>21</v>
      </c>
      <c r="H958" s="53"/>
      <c r="I958" s="46">
        <v>21</v>
      </c>
      <c r="J958" s="53"/>
      <c r="K958" s="53"/>
      <c r="L958" s="61" t="s">
        <v>1420</v>
      </c>
      <c r="M958" s="123">
        <v>3</v>
      </c>
      <c r="N958" s="77">
        <v>0.0369</v>
      </c>
      <c r="O958" s="77">
        <v>0.1608</v>
      </c>
      <c r="P958" s="46" t="s">
        <v>1381</v>
      </c>
      <c r="Q958" s="46" t="s">
        <v>1382</v>
      </c>
      <c r="R958" s="46" t="s">
        <v>1387</v>
      </c>
      <c r="S958" s="40" t="s">
        <v>89</v>
      </c>
    </row>
    <row r="959" s="12" customFormat="1" ht="42" customHeight="1" spans="1:19">
      <c r="A959" s="46">
        <v>80</v>
      </c>
      <c r="B959" s="46" t="s">
        <v>1383</v>
      </c>
      <c r="C959" s="53" t="s">
        <v>28</v>
      </c>
      <c r="D959" s="53" t="s">
        <v>1410</v>
      </c>
      <c r="E959" s="46" t="s">
        <v>70</v>
      </c>
      <c r="F959" s="137" t="s">
        <v>1462</v>
      </c>
      <c r="G959" s="46">
        <v>75</v>
      </c>
      <c r="H959" s="53"/>
      <c r="I959" s="46">
        <v>75</v>
      </c>
      <c r="J959" s="53"/>
      <c r="K959" s="53"/>
      <c r="L959" s="61" t="s">
        <v>1422</v>
      </c>
      <c r="M959" s="123">
        <v>10</v>
      </c>
      <c r="N959" s="77">
        <v>0.0623</v>
      </c>
      <c r="O959" s="77">
        <v>0.2543</v>
      </c>
      <c r="P959" s="46" t="s">
        <v>1381</v>
      </c>
      <c r="Q959" s="46" t="s">
        <v>1382</v>
      </c>
      <c r="R959" s="46" t="s">
        <v>1387</v>
      </c>
      <c r="S959" s="40" t="s">
        <v>89</v>
      </c>
    </row>
    <row r="960" s="12" customFormat="1" ht="42" customHeight="1" spans="1:19">
      <c r="A960" s="46">
        <v>81</v>
      </c>
      <c r="B960" s="46" t="s">
        <v>1383</v>
      </c>
      <c r="C960" s="53" t="s">
        <v>28</v>
      </c>
      <c r="D960" s="53" t="s">
        <v>1410</v>
      </c>
      <c r="E960" s="46" t="s">
        <v>66</v>
      </c>
      <c r="F960" s="137" t="s">
        <v>1463</v>
      </c>
      <c r="G960" s="46">
        <v>21</v>
      </c>
      <c r="H960" s="53"/>
      <c r="I960" s="46">
        <v>21</v>
      </c>
      <c r="J960" s="53"/>
      <c r="K960" s="53"/>
      <c r="L960" s="61" t="s">
        <v>1424</v>
      </c>
      <c r="M960" s="123">
        <v>4</v>
      </c>
      <c r="N960" s="77">
        <v>0.0493</v>
      </c>
      <c r="O960" s="77">
        <v>0.2063</v>
      </c>
      <c r="P960" s="46" t="s">
        <v>1381</v>
      </c>
      <c r="Q960" s="46" t="s">
        <v>1382</v>
      </c>
      <c r="R960" s="46" t="s">
        <v>1387</v>
      </c>
      <c r="S960" s="40" t="s">
        <v>89</v>
      </c>
    </row>
    <row r="961" s="12" customFormat="1" ht="42" customHeight="1" spans="1:19">
      <c r="A961" s="46">
        <v>82</v>
      </c>
      <c r="B961" s="46" t="s">
        <v>1383</v>
      </c>
      <c r="C961" s="53" t="s">
        <v>28</v>
      </c>
      <c r="D961" s="53" t="s">
        <v>1410</v>
      </c>
      <c r="E961" s="46" t="s">
        <v>76</v>
      </c>
      <c r="F961" s="137" t="s">
        <v>1464</v>
      </c>
      <c r="G961" s="46">
        <v>17</v>
      </c>
      <c r="H961" s="53"/>
      <c r="I961" s="46">
        <v>17</v>
      </c>
      <c r="J961" s="53"/>
      <c r="K961" s="53"/>
      <c r="L961" s="61" t="s">
        <v>1428</v>
      </c>
      <c r="M961" s="53">
        <v>6</v>
      </c>
      <c r="N961" s="77">
        <v>0.0965</v>
      </c>
      <c r="O961" s="77">
        <v>0.4268</v>
      </c>
      <c r="P961" s="46" t="s">
        <v>1381</v>
      </c>
      <c r="Q961" s="46" t="s">
        <v>1382</v>
      </c>
      <c r="R961" s="46" t="s">
        <v>1387</v>
      </c>
      <c r="S961" s="40" t="s">
        <v>89</v>
      </c>
    </row>
    <row r="962" s="12" customFormat="1" ht="42" customHeight="1" spans="1:19">
      <c r="A962" s="46">
        <v>83</v>
      </c>
      <c r="B962" s="46" t="s">
        <v>1383</v>
      </c>
      <c r="C962" s="53" t="s">
        <v>28</v>
      </c>
      <c r="D962" s="53" t="s">
        <v>1410</v>
      </c>
      <c r="E962" s="46" t="s">
        <v>50</v>
      </c>
      <c r="F962" s="137" t="s">
        <v>1465</v>
      </c>
      <c r="G962" s="46">
        <v>53</v>
      </c>
      <c r="H962" s="53"/>
      <c r="I962" s="46">
        <v>53</v>
      </c>
      <c r="J962" s="53"/>
      <c r="K962" s="53"/>
      <c r="L962" s="61" t="s">
        <v>1430</v>
      </c>
      <c r="M962" s="123">
        <v>3</v>
      </c>
      <c r="N962" s="77">
        <v>0.0454</v>
      </c>
      <c r="O962" s="77">
        <v>0.1935</v>
      </c>
      <c r="P962" s="46" t="s">
        <v>1381</v>
      </c>
      <c r="Q962" s="46" t="s">
        <v>1382</v>
      </c>
      <c r="R962" s="46" t="s">
        <v>1387</v>
      </c>
      <c r="S962" s="40" t="s">
        <v>89</v>
      </c>
    </row>
    <row r="963" s="12" customFormat="1" ht="42" customHeight="1" spans="1:19">
      <c r="A963" s="46">
        <v>84</v>
      </c>
      <c r="B963" s="46" t="s">
        <v>1383</v>
      </c>
      <c r="C963" s="53" t="s">
        <v>28</v>
      </c>
      <c r="D963" s="53" t="s">
        <v>1410</v>
      </c>
      <c r="E963" s="46" t="s">
        <v>54</v>
      </c>
      <c r="F963" s="137" t="s">
        <v>1466</v>
      </c>
      <c r="G963" s="46">
        <v>12</v>
      </c>
      <c r="H963" s="53"/>
      <c r="I963" s="46">
        <v>12</v>
      </c>
      <c r="J963" s="53"/>
      <c r="K963" s="53"/>
      <c r="L963" s="61" t="s">
        <v>1432</v>
      </c>
      <c r="M963" s="123">
        <v>4</v>
      </c>
      <c r="N963" s="77">
        <v>0.056</v>
      </c>
      <c r="O963" s="77">
        <v>0.2355</v>
      </c>
      <c r="P963" s="46" t="s">
        <v>1381</v>
      </c>
      <c r="Q963" s="46" t="s">
        <v>1382</v>
      </c>
      <c r="R963" s="46" t="s">
        <v>1387</v>
      </c>
      <c r="S963" s="40" t="s">
        <v>89</v>
      </c>
    </row>
    <row r="964" s="12" customFormat="1" ht="42" customHeight="1" spans="1:19">
      <c r="A964" s="46">
        <v>85</v>
      </c>
      <c r="B964" s="46" t="s">
        <v>1383</v>
      </c>
      <c r="C964" s="53" t="s">
        <v>28</v>
      </c>
      <c r="D964" s="53" t="s">
        <v>1410</v>
      </c>
      <c r="E964" s="46" t="s">
        <v>68</v>
      </c>
      <c r="F964" s="137" t="s">
        <v>1467</v>
      </c>
      <c r="G964" s="46">
        <v>9</v>
      </c>
      <c r="H964" s="53"/>
      <c r="I964" s="46">
        <v>9</v>
      </c>
      <c r="J964" s="53"/>
      <c r="K964" s="53"/>
      <c r="L964" s="61" t="s">
        <v>1434</v>
      </c>
      <c r="M964" s="123">
        <v>3</v>
      </c>
      <c r="N964" s="77">
        <v>0.0361</v>
      </c>
      <c r="O964" s="77">
        <v>0.1509</v>
      </c>
      <c r="P964" s="46" t="s">
        <v>1381</v>
      </c>
      <c r="Q964" s="46" t="s">
        <v>1382</v>
      </c>
      <c r="R964" s="46" t="s">
        <v>1387</v>
      </c>
      <c r="S964" s="40" t="s">
        <v>89</v>
      </c>
    </row>
    <row r="965" s="12" customFormat="1" ht="42" customHeight="1" spans="1:19">
      <c r="A965" s="46">
        <v>86</v>
      </c>
      <c r="B965" s="46" t="s">
        <v>1383</v>
      </c>
      <c r="C965" s="53" t="s">
        <v>28</v>
      </c>
      <c r="D965" s="53" t="s">
        <v>1410</v>
      </c>
      <c r="E965" s="46" t="s">
        <v>74</v>
      </c>
      <c r="F965" s="137" t="s">
        <v>1468</v>
      </c>
      <c r="G965" s="46">
        <v>6</v>
      </c>
      <c r="H965" s="53"/>
      <c r="I965" s="46">
        <v>6</v>
      </c>
      <c r="J965" s="53"/>
      <c r="K965" s="53"/>
      <c r="L965" s="61" t="s">
        <v>1436</v>
      </c>
      <c r="M965" s="123">
        <v>3</v>
      </c>
      <c r="N965" s="77">
        <v>0.0388</v>
      </c>
      <c r="O965" s="77">
        <v>0.1692</v>
      </c>
      <c r="P965" s="46" t="s">
        <v>1381</v>
      </c>
      <c r="Q965" s="46" t="s">
        <v>1382</v>
      </c>
      <c r="R965" s="46" t="s">
        <v>1387</v>
      </c>
      <c r="S965" s="40" t="s">
        <v>89</v>
      </c>
    </row>
    <row r="966" s="12" customFormat="1" ht="42" customHeight="1" spans="1:19">
      <c r="A966" s="46">
        <v>87</v>
      </c>
      <c r="B966" s="46" t="s">
        <v>1383</v>
      </c>
      <c r="C966" s="53" t="s">
        <v>28</v>
      </c>
      <c r="D966" s="53" t="s">
        <v>1410</v>
      </c>
      <c r="E966" s="46" t="s">
        <v>47</v>
      </c>
      <c r="F966" s="137" t="s">
        <v>1469</v>
      </c>
      <c r="G966" s="46">
        <v>92</v>
      </c>
      <c r="H966" s="53"/>
      <c r="I966" s="46">
        <v>92</v>
      </c>
      <c r="J966" s="53"/>
      <c r="K966" s="53"/>
      <c r="L966" s="61" t="s">
        <v>1438</v>
      </c>
      <c r="M966" s="123">
        <v>7</v>
      </c>
      <c r="N966" s="77">
        <v>0.099</v>
      </c>
      <c r="O966" s="77">
        <v>0.4154</v>
      </c>
      <c r="P966" s="46" t="s">
        <v>1381</v>
      </c>
      <c r="Q966" s="46" t="s">
        <v>1382</v>
      </c>
      <c r="R966" s="46" t="s">
        <v>1387</v>
      </c>
      <c r="S966" s="40" t="s">
        <v>89</v>
      </c>
    </row>
    <row r="967" s="12" customFormat="1" ht="42" customHeight="1" spans="1:19">
      <c r="A967" s="46">
        <v>88</v>
      </c>
      <c r="B967" s="46" t="s">
        <v>1383</v>
      </c>
      <c r="C967" s="53" t="s">
        <v>28</v>
      </c>
      <c r="D967" s="53" t="s">
        <v>1410</v>
      </c>
      <c r="E967" s="46" t="s">
        <v>72</v>
      </c>
      <c r="F967" s="137" t="s">
        <v>1470</v>
      </c>
      <c r="G967" s="46">
        <v>46</v>
      </c>
      <c r="H967" s="53"/>
      <c r="I967" s="46">
        <v>46</v>
      </c>
      <c r="J967" s="53"/>
      <c r="K967" s="53"/>
      <c r="L967" s="61" t="s">
        <v>1442</v>
      </c>
      <c r="M967" s="123">
        <v>9</v>
      </c>
      <c r="N967" s="77">
        <v>0.1286</v>
      </c>
      <c r="O967" s="77">
        <v>0.5278</v>
      </c>
      <c r="P967" s="46" t="s">
        <v>1381</v>
      </c>
      <c r="Q967" s="46" t="s">
        <v>1382</v>
      </c>
      <c r="R967" s="46" t="s">
        <v>1387</v>
      </c>
      <c r="S967" s="40" t="s">
        <v>89</v>
      </c>
    </row>
    <row r="968" s="12" customFormat="1" ht="42" customHeight="1" spans="1:19">
      <c r="A968" s="46">
        <v>89</v>
      </c>
      <c r="B968" s="46" t="s">
        <v>1383</v>
      </c>
      <c r="C968" s="53" t="s">
        <v>28</v>
      </c>
      <c r="D968" s="53" t="s">
        <v>1410</v>
      </c>
      <c r="E968" s="46" t="s">
        <v>58</v>
      </c>
      <c r="F968" s="137" t="s">
        <v>1471</v>
      </c>
      <c r="G968" s="46">
        <v>4</v>
      </c>
      <c r="H968" s="53"/>
      <c r="I968" s="46">
        <v>4</v>
      </c>
      <c r="J968" s="53"/>
      <c r="K968" s="53"/>
      <c r="L968" s="61" t="s">
        <v>1444</v>
      </c>
      <c r="M968" s="123">
        <v>2</v>
      </c>
      <c r="N968" s="77">
        <v>0.0428</v>
      </c>
      <c r="O968" s="77">
        <v>0.1901</v>
      </c>
      <c r="P968" s="46" t="s">
        <v>1381</v>
      </c>
      <c r="Q968" s="46" t="s">
        <v>1382</v>
      </c>
      <c r="R968" s="46" t="s">
        <v>1387</v>
      </c>
      <c r="S968" s="40" t="s">
        <v>89</v>
      </c>
    </row>
    <row r="969" s="12" customFormat="1" ht="42" customHeight="1" spans="1:19">
      <c r="A969" s="46">
        <v>90</v>
      </c>
      <c r="B969" s="46" t="s">
        <v>1383</v>
      </c>
      <c r="C969" s="53" t="s">
        <v>28</v>
      </c>
      <c r="D969" s="53" t="s">
        <v>1410</v>
      </c>
      <c r="E969" s="46" t="s">
        <v>56</v>
      </c>
      <c r="F969" s="137" t="s">
        <v>1472</v>
      </c>
      <c r="G969" s="46">
        <v>111</v>
      </c>
      <c r="H969" s="53"/>
      <c r="I969" s="46">
        <v>111</v>
      </c>
      <c r="J969" s="53"/>
      <c r="K969" s="53"/>
      <c r="L969" s="61" t="s">
        <v>1446</v>
      </c>
      <c r="M969" s="123">
        <v>5</v>
      </c>
      <c r="N969" s="77">
        <v>0.0894</v>
      </c>
      <c r="O969" s="77">
        <v>0.3824</v>
      </c>
      <c r="P969" s="46" t="s">
        <v>1381</v>
      </c>
      <c r="Q969" s="46" t="s">
        <v>1382</v>
      </c>
      <c r="R969" s="46" t="s">
        <v>1387</v>
      </c>
      <c r="S969" s="40" t="s">
        <v>89</v>
      </c>
    </row>
    <row r="970" s="12" customFormat="1" ht="42" customHeight="1" spans="1:19">
      <c r="A970" s="46">
        <v>91</v>
      </c>
      <c r="B970" s="46" t="s">
        <v>1383</v>
      </c>
      <c r="C970" s="53" t="s">
        <v>28</v>
      </c>
      <c r="D970" s="53" t="s">
        <v>1410</v>
      </c>
      <c r="E970" s="46" t="s">
        <v>72</v>
      </c>
      <c r="F970" s="137" t="s">
        <v>1473</v>
      </c>
      <c r="G970" s="46">
        <v>78</v>
      </c>
      <c r="H970" s="53"/>
      <c r="I970" s="46">
        <v>78</v>
      </c>
      <c r="J970" s="53"/>
      <c r="K970" s="53"/>
      <c r="L970" s="61" t="s">
        <v>1450</v>
      </c>
      <c r="M970" s="123">
        <v>1</v>
      </c>
      <c r="N970" s="77">
        <v>0.015</v>
      </c>
      <c r="O970" s="77">
        <v>0.0694</v>
      </c>
      <c r="P970" s="46" t="s">
        <v>1381</v>
      </c>
      <c r="Q970" s="46" t="s">
        <v>1382</v>
      </c>
      <c r="R970" s="46" t="s">
        <v>1387</v>
      </c>
      <c r="S970" s="40" t="s">
        <v>89</v>
      </c>
    </row>
    <row r="971" s="12" customFormat="1" ht="42" customHeight="1" spans="1:19">
      <c r="A971" s="46">
        <v>92</v>
      </c>
      <c r="B971" s="46" t="s">
        <v>1383</v>
      </c>
      <c r="C971" s="53" t="s">
        <v>28</v>
      </c>
      <c r="D971" s="53" t="s">
        <v>1410</v>
      </c>
      <c r="E971" s="46" t="s">
        <v>54</v>
      </c>
      <c r="F971" s="137" t="s">
        <v>1474</v>
      </c>
      <c r="G971" s="46">
        <v>88</v>
      </c>
      <c r="H971" s="53"/>
      <c r="I971" s="46">
        <v>88</v>
      </c>
      <c r="J971" s="53"/>
      <c r="K971" s="53"/>
      <c r="L971" s="61" t="s">
        <v>1454</v>
      </c>
      <c r="M971" s="170">
        <v>1</v>
      </c>
      <c r="N971" s="77">
        <v>0.0124</v>
      </c>
      <c r="O971" s="77">
        <v>0.0531</v>
      </c>
      <c r="P971" s="46" t="s">
        <v>1381</v>
      </c>
      <c r="Q971" s="46" t="s">
        <v>1382</v>
      </c>
      <c r="R971" s="46" t="s">
        <v>1387</v>
      </c>
      <c r="S971" s="40" t="s">
        <v>89</v>
      </c>
    </row>
    <row r="972" s="12" customFormat="1" ht="42" customHeight="1" spans="1:19">
      <c r="A972" s="46">
        <v>116</v>
      </c>
      <c r="B972" s="46" t="s">
        <v>1475</v>
      </c>
      <c r="C972" s="172" t="s">
        <v>1300</v>
      </c>
      <c r="D972" s="172" t="s">
        <v>1384</v>
      </c>
      <c r="E972" s="46" t="s">
        <v>43</v>
      </c>
      <c r="F972" s="137" t="s">
        <v>1476</v>
      </c>
      <c r="G972" s="46">
        <v>180</v>
      </c>
      <c r="H972" s="46">
        <v>180</v>
      </c>
      <c r="I972" s="46"/>
      <c r="J972" s="53"/>
      <c r="K972" s="53"/>
      <c r="L972" s="61" t="s">
        <v>1477</v>
      </c>
      <c r="M972" s="53">
        <v>1</v>
      </c>
      <c r="N972" s="53">
        <v>0.0015</v>
      </c>
      <c r="O972" s="77">
        <v>0.008</v>
      </c>
      <c r="P972" s="53" t="s">
        <v>1381</v>
      </c>
      <c r="Q972" s="53" t="s">
        <v>1382</v>
      </c>
      <c r="R972" s="46" t="s">
        <v>1387</v>
      </c>
      <c r="S972" s="53" t="s">
        <v>1478</v>
      </c>
    </row>
    <row r="973" s="12" customFormat="1" ht="42" customHeight="1" spans="1:19">
      <c r="A973" s="46">
        <v>117</v>
      </c>
      <c r="B973" s="46" t="s">
        <v>1475</v>
      </c>
      <c r="C973" s="172" t="s">
        <v>1300</v>
      </c>
      <c r="D973" s="172" t="s">
        <v>1384</v>
      </c>
      <c r="E973" s="46" t="s">
        <v>43</v>
      </c>
      <c r="F973" s="137" t="s">
        <v>1479</v>
      </c>
      <c r="G973" s="46">
        <v>200</v>
      </c>
      <c r="H973" s="46">
        <v>200</v>
      </c>
      <c r="I973" s="46"/>
      <c r="J973" s="53"/>
      <c r="K973" s="53"/>
      <c r="L973" s="61" t="s">
        <v>1389</v>
      </c>
      <c r="M973" s="53">
        <v>1</v>
      </c>
      <c r="N973" s="53">
        <v>0.0005</v>
      </c>
      <c r="O973" s="53">
        <v>0.0017</v>
      </c>
      <c r="P973" s="53" t="s">
        <v>1381</v>
      </c>
      <c r="Q973" s="53" t="s">
        <v>1382</v>
      </c>
      <c r="R973" s="46" t="s">
        <v>1387</v>
      </c>
      <c r="S973" s="53" t="s">
        <v>1478</v>
      </c>
    </row>
    <row r="974" s="12" customFormat="1" ht="42" customHeight="1" spans="1:19">
      <c r="A974" s="46">
        <v>118</v>
      </c>
      <c r="B974" s="46" t="s">
        <v>1475</v>
      </c>
      <c r="C974" s="172" t="s">
        <v>1300</v>
      </c>
      <c r="D974" s="172" t="s">
        <v>1384</v>
      </c>
      <c r="E974" s="46" t="s">
        <v>52</v>
      </c>
      <c r="F974" s="137" t="s">
        <v>1480</v>
      </c>
      <c r="G974" s="46">
        <v>30</v>
      </c>
      <c r="H974" s="46">
        <v>30</v>
      </c>
      <c r="I974" s="46"/>
      <c r="J974" s="53"/>
      <c r="K974" s="53"/>
      <c r="L974" s="61" t="s">
        <v>1481</v>
      </c>
      <c r="M974" s="53">
        <v>2</v>
      </c>
      <c r="N974" s="53">
        <v>0.0047</v>
      </c>
      <c r="O974" s="53">
        <v>0.0194</v>
      </c>
      <c r="P974" s="53" t="s">
        <v>1381</v>
      </c>
      <c r="Q974" s="53" t="s">
        <v>1382</v>
      </c>
      <c r="R974" s="46" t="s">
        <v>1387</v>
      </c>
      <c r="S974" s="53" t="s">
        <v>1478</v>
      </c>
    </row>
    <row r="975" s="12" customFormat="1" ht="42" customHeight="1" spans="1:19">
      <c r="A975" s="46">
        <v>119</v>
      </c>
      <c r="B975" s="46" t="s">
        <v>1475</v>
      </c>
      <c r="C975" s="172" t="s">
        <v>1300</v>
      </c>
      <c r="D975" s="172" t="s">
        <v>1384</v>
      </c>
      <c r="E975" s="46" t="s">
        <v>52</v>
      </c>
      <c r="F975" s="137" t="s">
        <v>1482</v>
      </c>
      <c r="G975" s="46">
        <v>176</v>
      </c>
      <c r="H975" s="46">
        <v>176</v>
      </c>
      <c r="I975" s="46"/>
      <c r="J975" s="53"/>
      <c r="K975" s="53"/>
      <c r="L975" s="61" t="s">
        <v>1483</v>
      </c>
      <c r="M975" s="53">
        <v>1</v>
      </c>
      <c r="N975" s="53">
        <v>0.0044</v>
      </c>
      <c r="O975" s="53">
        <v>0.0183</v>
      </c>
      <c r="P975" s="53" t="s">
        <v>1381</v>
      </c>
      <c r="Q975" s="53" t="s">
        <v>1382</v>
      </c>
      <c r="R975" s="46" t="s">
        <v>1387</v>
      </c>
      <c r="S975" s="53" t="s">
        <v>1478</v>
      </c>
    </row>
    <row r="976" s="12" customFormat="1" ht="48" customHeight="1" spans="1:19">
      <c r="A976" s="46">
        <v>120</v>
      </c>
      <c r="B976" s="46" t="s">
        <v>1475</v>
      </c>
      <c r="C976" s="172" t="s">
        <v>1300</v>
      </c>
      <c r="D976" s="172" t="s">
        <v>1384</v>
      </c>
      <c r="E976" s="46" t="s">
        <v>47</v>
      </c>
      <c r="F976" s="137" t="s">
        <v>1484</v>
      </c>
      <c r="G976" s="46">
        <v>80</v>
      </c>
      <c r="H976" s="46">
        <v>80</v>
      </c>
      <c r="I976" s="46"/>
      <c r="J976" s="53"/>
      <c r="K976" s="53"/>
      <c r="L976" s="61" t="s">
        <v>1485</v>
      </c>
      <c r="M976" s="53">
        <v>1</v>
      </c>
      <c r="N976" s="53">
        <v>0.0037</v>
      </c>
      <c r="O976" s="53">
        <v>0.0131</v>
      </c>
      <c r="P976" s="53" t="s">
        <v>1381</v>
      </c>
      <c r="Q976" s="53" t="s">
        <v>1382</v>
      </c>
      <c r="R976" s="46" t="s">
        <v>1387</v>
      </c>
      <c r="S976" s="53" t="s">
        <v>1478</v>
      </c>
    </row>
    <row r="977" s="12" customFormat="1" ht="48" customHeight="1" spans="1:19">
      <c r="A977" s="46">
        <v>121</v>
      </c>
      <c r="B977" s="46" t="s">
        <v>1475</v>
      </c>
      <c r="C977" s="172" t="s">
        <v>1300</v>
      </c>
      <c r="D977" s="172" t="s">
        <v>1384</v>
      </c>
      <c r="E977" s="46" t="s">
        <v>47</v>
      </c>
      <c r="F977" s="137" t="s">
        <v>1486</v>
      </c>
      <c r="G977" s="46">
        <v>15</v>
      </c>
      <c r="H977" s="46">
        <v>15</v>
      </c>
      <c r="I977" s="46"/>
      <c r="J977" s="53"/>
      <c r="K977" s="53"/>
      <c r="L977" s="61" t="s">
        <v>1485</v>
      </c>
      <c r="M977" s="170">
        <v>1</v>
      </c>
      <c r="N977" s="53">
        <v>0.0037</v>
      </c>
      <c r="O977" s="53">
        <v>0.0214</v>
      </c>
      <c r="P977" s="53" t="s">
        <v>1381</v>
      </c>
      <c r="Q977" s="53" t="s">
        <v>1382</v>
      </c>
      <c r="R977" s="46" t="s">
        <v>1387</v>
      </c>
      <c r="S977" s="53" t="s">
        <v>1478</v>
      </c>
    </row>
    <row r="978" s="12" customFormat="1" ht="48" customHeight="1" spans="1:19">
      <c r="A978" s="46">
        <v>122</v>
      </c>
      <c r="B978" s="46" t="s">
        <v>1475</v>
      </c>
      <c r="C978" s="53" t="s">
        <v>28</v>
      </c>
      <c r="D978" s="53" t="s">
        <v>1410</v>
      </c>
      <c r="E978" s="173" t="s">
        <v>60</v>
      </c>
      <c r="F978" s="137" t="s">
        <v>1487</v>
      </c>
      <c r="G978" s="159">
        <v>11</v>
      </c>
      <c r="H978" s="159">
        <v>11</v>
      </c>
      <c r="I978" s="159"/>
      <c r="J978" s="53"/>
      <c r="K978" s="53"/>
      <c r="L978" s="61" t="s">
        <v>1481</v>
      </c>
      <c r="M978" s="51">
        <v>1</v>
      </c>
      <c r="N978" s="51">
        <v>0.0047</v>
      </c>
      <c r="O978" s="51">
        <v>0.0218</v>
      </c>
      <c r="P978" s="53" t="s">
        <v>1381</v>
      </c>
      <c r="Q978" s="53" t="s">
        <v>1382</v>
      </c>
      <c r="R978" s="46" t="s">
        <v>1488</v>
      </c>
      <c r="S978" s="53" t="s">
        <v>702</v>
      </c>
    </row>
    <row r="979" s="12" customFormat="1" ht="48" customHeight="1" spans="1:19">
      <c r="A979" s="46">
        <v>123</v>
      </c>
      <c r="B979" s="46" t="s">
        <v>1475</v>
      </c>
      <c r="C979" s="53" t="s">
        <v>28</v>
      </c>
      <c r="D979" s="53" t="s">
        <v>1410</v>
      </c>
      <c r="E979" s="173" t="s">
        <v>78</v>
      </c>
      <c r="F979" s="137" t="s">
        <v>1489</v>
      </c>
      <c r="G979" s="159">
        <v>10</v>
      </c>
      <c r="H979" s="159">
        <v>10</v>
      </c>
      <c r="I979" s="159"/>
      <c r="J979" s="53"/>
      <c r="K979" s="53"/>
      <c r="L979" s="61" t="s">
        <v>1490</v>
      </c>
      <c r="M979" s="51">
        <v>3</v>
      </c>
      <c r="N979" s="51">
        <v>0.0261</v>
      </c>
      <c r="O979" s="51">
        <v>0.1036</v>
      </c>
      <c r="P979" s="53" t="s">
        <v>1381</v>
      </c>
      <c r="Q979" s="53" t="s">
        <v>1382</v>
      </c>
      <c r="R979" s="46" t="s">
        <v>1488</v>
      </c>
      <c r="S979" s="53" t="s">
        <v>702</v>
      </c>
    </row>
    <row r="980" s="12" customFormat="1" ht="50" customHeight="1" spans="1:19">
      <c r="A980" s="46">
        <v>124</v>
      </c>
      <c r="B980" s="46" t="s">
        <v>1475</v>
      </c>
      <c r="C980" s="53" t="s">
        <v>28</v>
      </c>
      <c r="D980" s="53" t="s">
        <v>1410</v>
      </c>
      <c r="E980" s="173" t="s">
        <v>52</v>
      </c>
      <c r="F980" s="137" t="s">
        <v>1491</v>
      </c>
      <c r="G980" s="159">
        <v>13</v>
      </c>
      <c r="H980" s="159">
        <v>13</v>
      </c>
      <c r="I980" s="159"/>
      <c r="J980" s="53"/>
      <c r="K980" s="53"/>
      <c r="L980" s="61" t="s">
        <v>1492</v>
      </c>
      <c r="M980" s="51">
        <v>1</v>
      </c>
      <c r="N980" s="51">
        <v>0.0019</v>
      </c>
      <c r="O980" s="51">
        <v>0.0061</v>
      </c>
      <c r="P980" s="53" t="s">
        <v>1381</v>
      </c>
      <c r="Q980" s="53" t="s">
        <v>1382</v>
      </c>
      <c r="R980" s="46" t="s">
        <v>1488</v>
      </c>
      <c r="S980" s="53" t="s">
        <v>702</v>
      </c>
    </row>
    <row r="981" s="12" customFormat="1" ht="50" customHeight="1" spans="1:19">
      <c r="A981" s="46">
        <v>125</v>
      </c>
      <c r="B981" s="46" t="s">
        <v>1475</v>
      </c>
      <c r="C981" s="53" t="s">
        <v>28</v>
      </c>
      <c r="D981" s="53" t="s">
        <v>1410</v>
      </c>
      <c r="E981" s="173" t="s">
        <v>56</v>
      </c>
      <c r="F981" s="137" t="s">
        <v>1493</v>
      </c>
      <c r="G981" s="159">
        <v>32</v>
      </c>
      <c r="H981" s="159">
        <v>32</v>
      </c>
      <c r="I981" s="159"/>
      <c r="J981" s="53"/>
      <c r="K981" s="53"/>
      <c r="L981" s="61" t="s">
        <v>1494</v>
      </c>
      <c r="M981" s="51">
        <v>1</v>
      </c>
      <c r="N981" s="51">
        <v>0.0042</v>
      </c>
      <c r="O981" s="51">
        <v>0.0164</v>
      </c>
      <c r="P981" s="53" t="s">
        <v>1381</v>
      </c>
      <c r="Q981" s="53" t="s">
        <v>1382</v>
      </c>
      <c r="R981" s="46" t="s">
        <v>1488</v>
      </c>
      <c r="S981" s="53" t="s">
        <v>702</v>
      </c>
    </row>
    <row r="982" s="13" customFormat="1" ht="50" customHeight="1" spans="1:19">
      <c r="A982" s="47" t="s">
        <v>1495</v>
      </c>
      <c r="B982" s="81" t="s">
        <v>1496</v>
      </c>
      <c r="C982" s="47" t="s">
        <v>28</v>
      </c>
      <c r="D982" s="47" t="s">
        <v>219</v>
      </c>
      <c r="E982" s="47" t="s">
        <v>1497</v>
      </c>
      <c r="F982" s="174" t="s">
        <v>1498</v>
      </c>
      <c r="G982" s="81">
        <v>320</v>
      </c>
      <c r="H982" s="175">
        <v>320</v>
      </c>
      <c r="I982" s="44"/>
      <c r="J982" s="44"/>
      <c r="K982" s="44"/>
      <c r="L982" s="59" t="s">
        <v>477</v>
      </c>
      <c r="M982" s="81">
        <v>155</v>
      </c>
      <c r="N982" s="81">
        <v>0.4227</v>
      </c>
      <c r="O982" s="81">
        <v>1.77534</v>
      </c>
      <c r="P982" s="47" t="s">
        <v>267</v>
      </c>
      <c r="Q982" s="47" t="s">
        <v>34</v>
      </c>
      <c r="R982" s="64"/>
      <c r="S982" s="47"/>
    </row>
    <row r="983" s="9" customFormat="1" ht="50" customHeight="1" spans="1:19">
      <c r="A983" s="176" t="s">
        <v>1499</v>
      </c>
      <c r="B983" s="51" t="s">
        <v>571</v>
      </c>
      <c r="C983" s="51" t="s">
        <v>28</v>
      </c>
      <c r="D983" s="51" t="s">
        <v>219</v>
      </c>
      <c r="E983" s="51" t="s">
        <v>72</v>
      </c>
      <c r="F983" s="60" t="s">
        <v>1500</v>
      </c>
      <c r="G983" s="122">
        <v>4.512</v>
      </c>
      <c r="H983" s="122">
        <v>4.512</v>
      </c>
      <c r="I983" s="117"/>
      <c r="J983" s="117"/>
      <c r="K983" s="117"/>
      <c r="L983" s="60" t="s">
        <v>573</v>
      </c>
      <c r="M983" s="51">
        <v>6</v>
      </c>
      <c r="N983" s="51">
        <v>0.0112</v>
      </c>
      <c r="O983" s="51">
        <f t="shared" ref="O983:O998" si="55">N983*4.2</f>
        <v>0.04704</v>
      </c>
      <c r="P983" s="51" t="s">
        <v>267</v>
      </c>
      <c r="Q983" s="51" t="s">
        <v>49</v>
      </c>
      <c r="R983" s="50" t="s">
        <v>1501</v>
      </c>
      <c r="S983" s="53" t="s">
        <v>702</v>
      </c>
    </row>
    <row r="984" s="9" customFormat="1" ht="50" customHeight="1" spans="1:19">
      <c r="A984" s="176" t="s">
        <v>1502</v>
      </c>
      <c r="B984" s="51" t="s">
        <v>571</v>
      </c>
      <c r="C984" s="51" t="s">
        <v>28</v>
      </c>
      <c r="D984" s="51" t="s">
        <v>219</v>
      </c>
      <c r="E984" s="51" t="s">
        <v>76</v>
      </c>
      <c r="F984" s="60" t="s">
        <v>1503</v>
      </c>
      <c r="G984" s="122">
        <v>10.036</v>
      </c>
      <c r="H984" s="122">
        <v>10.036</v>
      </c>
      <c r="I984" s="117"/>
      <c r="J984" s="117"/>
      <c r="K984" s="117"/>
      <c r="L984" s="60" t="s">
        <v>573</v>
      </c>
      <c r="M984" s="51">
        <v>9</v>
      </c>
      <c r="N984" s="51">
        <v>0.025</v>
      </c>
      <c r="O984" s="51">
        <f t="shared" si="55"/>
        <v>0.105</v>
      </c>
      <c r="P984" s="51" t="s">
        <v>267</v>
      </c>
      <c r="Q984" s="51" t="s">
        <v>49</v>
      </c>
      <c r="R984" s="50" t="s">
        <v>1501</v>
      </c>
      <c r="S984" s="53" t="s">
        <v>702</v>
      </c>
    </row>
    <row r="985" s="9" customFormat="1" ht="50" customHeight="1" spans="1:19">
      <c r="A985" s="176" t="s">
        <v>1504</v>
      </c>
      <c r="B985" s="51" t="s">
        <v>571</v>
      </c>
      <c r="C985" s="51" t="s">
        <v>28</v>
      </c>
      <c r="D985" s="51" t="s">
        <v>219</v>
      </c>
      <c r="E985" s="51" t="s">
        <v>43</v>
      </c>
      <c r="F985" s="60" t="s">
        <v>1505</v>
      </c>
      <c r="G985" s="122">
        <v>19.6</v>
      </c>
      <c r="H985" s="122">
        <v>19.6</v>
      </c>
      <c r="I985" s="117"/>
      <c r="J985" s="117"/>
      <c r="K985" s="117"/>
      <c r="L985" s="60" t="s">
        <v>573</v>
      </c>
      <c r="M985" s="51">
        <v>14</v>
      </c>
      <c r="N985" s="51">
        <v>0.049</v>
      </c>
      <c r="O985" s="51">
        <f t="shared" si="55"/>
        <v>0.2058</v>
      </c>
      <c r="P985" s="51" t="s">
        <v>267</v>
      </c>
      <c r="Q985" s="51" t="s">
        <v>38</v>
      </c>
      <c r="R985" s="50" t="s">
        <v>1501</v>
      </c>
      <c r="S985" s="53" t="s">
        <v>702</v>
      </c>
    </row>
    <row r="986" s="9" customFormat="1" ht="50" customHeight="1" spans="1:19">
      <c r="A986" s="176" t="s">
        <v>1506</v>
      </c>
      <c r="B986" s="51" t="s">
        <v>571</v>
      </c>
      <c r="C986" s="51" t="s">
        <v>28</v>
      </c>
      <c r="D986" s="51" t="s">
        <v>219</v>
      </c>
      <c r="E986" s="51" t="s">
        <v>78</v>
      </c>
      <c r="F986" s="60" t="s">
        <v>1507</v>
      </c>
      <c r="G986" s="122">
        <v>7.04</v>
      </c>
      <c r="H986" s="122">
        <v>7.04</v>
      </c>
      <c r="I986" s="117"/>
      <c r="J986" s="117"/>
      <c r="K986" s="117"/>
      <c r="L986" s="60" t="s">
        <v>573</v>
      </c>
      <c r="M986" s="51">
        <v>10</v>
      </c>
      <c r="N986" s="51">
        <v>0.0176</v>
      </c>
      <c r="O986" s="51">
        <f t="shared" si="55"/>
        <v>0.07392</v>
      </c>
      <c r="P986" s="51" t="s">
        <v>267</v>
      </c>
      <c r="Q986" s="51" t="s">
        <v>38</v>
      </c>
      <c r="R986" s="50" t="s">
        <v>1501</v>
      </c>
      <c r="S986" s="53" t="s">
        <v>702</v>
      </c>
    </row>
    <row r="987" s="9" customFormat="1" ht="50" customHeight="1" spans="1:19">
      <c r="A987" s="176" t="s">
        <v>1508</v>
      </c>
      <c r="B987" s="51" t="s">
        <v>571</v>
      </c>
      <c r="C987" s="51" t="s">
        <v>28</v>
      </c>
      <c r="D987" s="51" t="s">
        <v>219</v>
      </c>
      <c r="E987" s="51" t="s">
        <v>62</v>
      </c>
      <c r="F987" s="60" t="s">
        <v>1509</v>
      </c>
      <c r="G987" s="122">
        <v>19.2</v>
      </c>
      <c r="H987" s="122">
        <v>19.2</v>
      </c>
      <c r="I987" s="117"/>
      <c r="J987" s="117"/>
      <c r="K987" s="117"/>
      <c r="L987" s="60" t="s">
        <v>573</v>
      </c>
      <c r="M987" s="51">
        <v>8</v>
      </c>
      <c r="N987" s="51">
        <v>0.032</v>
      </c>
      <c r="O987" s="51">
        <f t="shared" si="55"/>
        <v>0.1344</v>
      </c>
      <c r="P987" s="51" t="s">
        <v>267</v>
      </c>
      <c r="Q987" s="51" t="s">
        <v>38</v>
      </c>
      <c r="R987" s="50" t="s">
        <v>1501</v>
      </c>
      <c r="S987" s="53" t="s">
        <v>702</v>
      </c>
    </row>
    <row r="988" s="9" customFormat="1" ht="50" customHeight="1" spans="1:19">
      <c r="A988" s="176" t="s">
        <v>1510</v>
      </c>
      <c r="B988" s="51" t="s">
        <v>571</v>
      </c>
      <c r="C988" s="51" t="s">
        <v>28</v>
      </c>
      <c r="D988" s="51" t="s">
        <v>219</v>
      </c>
      <c r="E988" s="51" t="s">
        <v>54</v>
      </c>
      <c r="F988" s="60" t="s">
        <v>1511</v>
      </c>
      <c r="G988" s="122">
        <v>3.2</v>
      </c>
      <c r="H988" s="122">
        <v>3.2</v>
      </c>
      <c r="I988" s="117"/>
      <c r="J988" s="117"/>
      <c r="K988" s="117"/>
      <c r="L988" s="60" t="s">
        <v>573</v>
      </c>
      <c r="M988" s="51">
        <v>6</v>
      </c>
      <c r="N988" s="51">
        <v>0.008</v>
      </c>
      <c r="O988" s="51">
        <f t="shared" si="55"/>
        <v>0.0336</v>
      </c>
      <c r="P988" s="51" t="s">
        <v>267</v>
      </c>
      <c r="Q988" s="51" t="s">
        <v>38</v>
      </c>
      <c r="R988" s="50" t="s">
        <v>1501</v>
      </c>
      <c r="S988" s="53" t="s">
        <v>702</v>
      </c>
    </row>
    <row r="989" s="9" customFormat="1" ht="50" customHeight="1" spans="1:19">
      <c r="A989" s="176" t="s">
        <v>1512</v>
      </c>
      <c r="B989" s="51" t="s">
        <v>571</v>
      </c>
      <c r="C989" s="51" t="s">
        <v>28</v>
      </c>
      <c r="D989" s="51" t="s">
        <v>219</v>
      </c>
      <c r="E989" s="51" t="s">
        <v>70</v>
      </c>
      <c r="F989" s="60" t="s">
        <v>1513</v>
      </c>
      <c r="G989" s="122">
        <v>7.16</v>
      </c>
      <c r="H989" s="122">
        <v>7.16</v>
      </c>
      <c r="I989" s="117"/>
      <c r="J989" s="117"/>
      <c r="K989" s="117"/>
      <c r="L989" s="60" t="s">
        <v>573</v>
      </c>
      <c r="M989" s="51">
        <v>12</v>
      </c>
      <c r="N989" s="51">
        <v>0.0179</v>
      </c>
      <c r="O989" s="51">
        <f t="shared" si="55"/>
        <v>0.07518</v>
      </c>
      <c r="P989" s="51" t="s">
        <v>267</v>
      </c>
      <c r="Q989" s="51" t="s">
        <v>38</v>
      </c>
      <c r="R989" s="50" t="s">
        <v>1501</v>
      </c>
      <c r="S989" s="53" t="s">
        <v>702</v>
      </c>
    </row>
    <row r="990" s="9" customFormat="1" ht="50" customHeight="1" spans="1:19">
      <c r="A990" s="176" t="s">
        <v>1514</v>
      </c>
      <c r="B990" s="51" t="s">
        <v>571</v>
      </c>
      <c r="C990" s="51" t="s">
        <v>28</v>
      </c>
      <c r="D990" s="51" t="s">
        <v>219</v>
      </c>
      <c r="E990" s="51" t="s">
        <v>60</v>
      </c>
      <c r="F990" s="60" t="s">
        <v>1515</v>
      </c>
      <c r="G990" s="122">
        <v>4.72</v>
      </c>
      <c r="H990" s="122">
        <v>4.72</v>
      </c>
      <c r="I990" s="117"/>
      <c r="J990" s="117"/>
      <c r="K990" s="117"/>
      <c r="L990" s="60" t="s">
        <v>573</v>
      </c>
      <c r="M990" s="51">
        <v>8</v>
      </c>
      <c r="N990" s="51">
        <v>0.008</v>
      </c>
      <c r="O990" s="51">
        <f t="shared" si="55"/>
        <v>0.0336</v>
      </c>
      <c r="P990" s="51" t="s">
        <v>267</v>
      </c>
      <c r="Q990" s="51" t="s">
        <v>38</v>
      </c>
      <c r="R990" s="50" t="s">
        <v>1501</v>
      </c>
      <c r="S990" s="53" t="s">
        <v>702</v>
      </c>
    </row>
    <row r="991" s="9" customFormat="1" ht="50" customHeight="1" spans="1:19">
      <c r="A991" s="176" t="s">
        <v>1516</v>
      </c>
      <c r="B991" s="51" t="s">
        <v>571</v>
      </c>
      <c r="C991" s="51" t="s">
        <v>28</v>
      </c>
      <c r="D991" s="51" t="s">
        <v>219</v>
      </c>
      <c r="E991" s="51" t="s">
        <v>41</v>
      </c>
      <c r="F991" s="60" t="s">
        <v>1517</v>
      </c>
      <c r="G991" s="122">
        <v>24.336</v>
      </c>
      <c r="H991" s="122">
        <v>24.336</v>
      </c>
      <c r="I991" s="117"/>
      <c r="J991" s="117"/>
      <c r="K991" s="117"/>
      <c r="L991" s="60" t="s">
        <v>573</v>
      </c>
      <c r="M991" s="51">
        <v>10</v>
      </c>
      <c r="N991" s="51">
        <v>0.0304</v>
      </c>
      <c r="O991" s="51">
        <f t="shared" si="55"/>
        <v>0.12768</v>
      </c>
      <c r="P991" s="51" t="s">
        <v>267</v>
      </c>
      <c r="Q991" s="51" t="s">
        <v>38</v>
      </c>
      <c r="R991" s="50" t="s">
        <v>1501</v>
      </c>
      <c r="S991" s="53" t="s">
        <v>702</v>
      </c>
    </row>
    <row r="992" s="9" customFormat="1" ht="50" customHeight="1" spans="1:19">
      <c r="A992" s="176" t="s">
        <v>1518</v>
      </c>
      <c r="B992" s="51" t="s">
        <v>571</v>
      </c>
      <c r="C992" s="51" t="s">
        <v>28</v>
      </c>
      <c r="D992" s="51" t="s">
        <v>219</v>
      </c>
      <c r="E992" s="51" t="s">
        <v>68</v>
      </c>
      <c r="F992" s="60" t="s">
        <v>1519</v>
      </c>
      <c r="G992" s="122">
        <v>23.424</v>
      </c>
      <c r="H992" s="122">
        <v>23.424</v>
      </c>
      <c r="I992" s="117"/>
      <c r="J992" s="117"/>
      <c r="K992" s="117"/>
      <c r="L992" s="60" t="s">
        <v>573</v>
      </c>
      <c r="M992" s="51">
        <v>9</v>
      </c>
      <c r="N992" s="51">
        <v>0.003</v>
      </c>
      <c r="O992" s="51">
        <f t="shared" si="55"/>
        <v>0.0126</v>
      </c>
      <c r="P992" s="51" t="s">
        <v>267</v>
      </c>
      <c r="Q992" s="51" t="s">
        <v>49</v>
      </c>
      <c r="R992" s="50" t="s">
        <v>1501</v>
      </c>
      <c r="S992" s="53" t="s">
        <v>702</v>
      </c>
    </row>
    <row r="993" s="9" customFormat="1" ht="50" customHeight="1" spans="1:19">
      <c r="A993" s="176" t="s">
        <v>1520</v>
      </c>
      <c r="B993" s="51" t="s">
        <v>571</v>
      </c>
      <c r="C993" s="51" t="s">
        <v>28</v>
      </c>
      <c r="D993" s="51" t="s">
        <v>219</v>
      </c>
      <c r="E993" s="51" t="s">
        <v>74</v>
      </c>
      <c r="F993" s="60" t="s">
        <v>1521</v>
      </c>
      <c r="G993" s="122">
        <v>34.072</v>
      </c>
      <c r="H993" s="122">
        <v>34.072</v>
      </c>
      <c r="I993" s="117"/>
      <c r="J993" s="117"/>
      <c r="K993" s="117"/>
      <c r="L993" s="60" t="s">
        <v>573</v>
      </c>
      <c r="M993" s="51">
        <v>7</v>
      </c>
      <c r="N993" s="51">
        <v>0.034</v>
      </c>
      <c r="O993" s="51">
        <f t="shared" si="55"/>
        <v>0.1428</v>
      </c>
      <c r="P993" s="51" t="s">
        <v>267</v>
      </c>
      <c r="Q993" s="51" t="s">
        <v>49</v>
      </c>
      <c r="R993" s="50" t="s">
        <v>1501</v>
      </c>
      <c r="S993" s="53" t="s">
        <v>702</v>
      </c>
    </row>
    <row r="994" s="9" customFormat="1" ht="50" customHeight="1" spans="1:19">
      <c r="A994" s="176" t="s">
        <v>1522</v>
      </c>
      <c r="B994" s="51" t="s">
        <v>571</v>
      </c>
      <c r="C994" s="51" t="s">
        <v>28</v>
      </c>
      <c r="D994" s="51" t="s">
        <v>219</v>
      </c>
      <c r="E994" s="51" t="s">
        <v>50</v>
      </c>
      <c r="F994" s="60" t="s">
        <v>1523</v>
      </c>
      <c r="G994" s="122">
        <v>75.124</v>
      </c>
      <c r="H994" s="122">
        <v>75.124</v>
      </c>
      <c r="I994" s="117"/>
      <c r="J994" s="117"/>
      <c r="K994" s="117"/>
      <c r="L994" s="60" t="s">
        <v>573</v>
      </c>
      <c r="M994" s="51">
        <v>12</v>
      </c>
      <c r="N994" s="51">
        <v>0.0751</v>
      </c>
      <c r="O994" s="51">
        <f t="shared" si="55"/>
        <v>0.31542</v>
      </c>
      <c r="P994" s="51" t="s">
        <v>267</v>
      </c>
      <c r="Q994" s="51" t="s">
        <v>49</v>
      </c>
      <c r="R994" s="50" t="s">
        <v>1501</v>
      </c>
      <c r="S994" s="53" t="s">
        <v>702</v>
      </c>
    </row>
    <row r="995" s="9" customFormat="1" ht="50" customHeight="1" spans="1:19">
      <c r="A995" s="176" t="s">
        <v>1524</v>
      </c>
      <c r="B995" s="51" t="s">
        <v>571</v>
      </c>
      <c r="C995" s="51" t="s">
        <v>28</v>
      </c>
      <c r="D995" s="51" t="s">
        <v>219</v>
      </c>
      <c r="E995" s="51" t="s">
        <v>56</v>
      </c>
      <c r="F995" s="60" t="s">
        <v>1525</v>
      </c>
      <c r="G995" s="122">
        <v>48.2</v>
      </c>
      <c r="H995" s="122">
        <v>48.2</v>
      </c>
      <c r="I995" s="117"/>
      <c r="J995" s="117"/>
      <c r="K995" s="117"/>
      <c r="L995" s="60" t="s">
        <v>573</v>
      </c>
      <c r="M995" s="51">
        <v>16</v>
      </c>
      <c r="N995" s="51">
        <v>0.0482</v>
      </c>
      <c r="O995" s="51">
        <f t="shared" si="55"/>
        <v>0.20244</v>
      </c>
      <c r="P995" s="51" t="s">
        <v>267</v>
      </c>
      <c r="Q995" s="51" t="s">
        <v>38</v>
      </c>
      <c r="R995" s="50" t="s">
        <v>1501</v>
      </c>
      <c r="S995" s="53" t="s">
        <v>702</v>
      </c>
    </row>
    <row r="996" s="9" customFormat="1" ht="50" customHeight="1" spans="1:19">
      <c r="A996" s="176" t="s">
        <v>1526</v>
      </c>
      <c r="B996" s="51" t="s">
        <v>571</v>
      </c>
      <c r="C996" s="51" t="s">
        <v>28</v>
      </c>
      <c r="D996" s="51" t="s">
        <v>219</v>
      </c>
      <c r="E996" s="51" t="s">
        <v>58</v>
      </c>
      <c r="F996" s="60" t="s">
        <v>1527</v>
      </c>
      <c r="G996" s="122">
        <v>8.8</v>
      </c>
      <c r="H996" s="122">
        <v>8.8</v>
      </c>
      <c r="I996" s="117"/>
      <c r="J996" s="117"/>
      <c r="K996" s="117"/>
      <c r="L996" s="60" t="s">
        <v>573</v>
      </c>
      <c r="M996" s="51">
        <v>9</v>
      </c>
      <c r="N996" s="51">
        <v>0.011</v>
      </c>
      <c r="O996" s="51">
        <f t="shared" si="55"/>
        <v>0.0462</v>
      </c>
      <c r="P996" s="51" t="s">
        <v>267</v>
      </c>
      <c r="Q996" s="51" t="s">
        <v>38</v>
      </c>
      <c r="R996" s="50" t="s">
        <v>1501</v>
      </c>
      <c r="S996" s="53" t="s">
        <v>702</v>
      </c>
    </row>
    <row r="997" s="9" customFormat="1" ht="50" customHeight="1" spans="1:19">
      <c r="A997" s="176" t="s">
        <v>1528</v>
      </c>
      <c r="B997" s="51" t="s">
        <v>571</v>
      </c>
      <c r="C997" s="51" t="s">
        <v>28</v>
      </c>
      <c r="D997" s="51" t="s">
        <v>219</v>
      </c>
      <c r="E997" s="51" t="s">
        <v>47</v>
      </c>
      <c r="F997" s="60" t="s">
        <v>1529</v>
      </c>
      <c r="G997" s="122">
        <v>19.296</v>
      </c>
      <c r="H997" s="122">
        <v>19.296</v>
      </c>
      <c r="I997" s="117"/>
      <c r="J997" s="117"/>
      <c r="K997" s="117"/>
      <c r="L997" s="60" t="s">
        <v>573</v>
      </c>
      <c r="M997" s="51">
        <v>5</v>
      </c>
      <c r="N997" s="51">
        <v>0.0241</v>
      </c>
      <c r="O997" s="51">
        <f t="shared" si="55"/>
        <v>0.10122</v>
      </c>
      <c r="P997" s="51" t="s">
        <v>267</v>
      </c>
      <c r="Q997" s="51" t="s">
        <v>49</v>
      </c>
      <c r="R997" s="50" t="s">
        <v>1501</v>
      </c>
      <c r="S997" s="53" t="s">
        <v>702</v>
      </c>
    </row>
    <row r="998" s="9" customFormat="1" ht="50" customHeight="1" spans="1:19">
      <c r="A998" s="176" t="s">
        <v>1530</v>
      </c>
      <c r="B998" s="51" t="s">
        <v>571</v>
      </c>
      <c r="C998" s="51" t="s">
        <v>28</v>
      </c>
      <c r="D998" s="51" t="s">
        <v>219</v>
      </c>
      <c r="E998" s="51" t="s">
        <v>36</v>
      </c>
      <c r="F998" s="60" t="s">
        <v>1531</v>
      </c>
      <c r="G998" s="108">
        <v>11.28</v>
      </c>
      <c r="H998" s="108">
        <v>11.28</v>
      </c>
      <c r="I998" s="117"/>
      <c r="J998" s="117"/>
      <c r="K998" s="117"/>
      <c r="L998" s="60" t="s">
        <v>573</v>
      </c>
      <c r="M998" s="51">
        <v>14</v>
      </c>
      <c r="N998" s="51">
        <v>0.0282</v>
      </c>
      <c r="O998" s="51">
        <f t="shared" si="55"/>
        <v>0.11844</v>
      </c>
      <c r="P998" s="51" t="s">
        <v>267</v>
      </c>
      <c r="Q998" s="51" t="s">
        <v>49</v>
      </c>
      <c r="R998" s="50" t="s">
        <v>1501</v>
      </c>
      <c r="S998" s="53" t="s">
        <v>702</v>
      </c>
    </row>
    <row r="999" s="14" customFormat="1" ht="50" customHeight="1" spans="1:19">
      <c r="A999" s="47" t="s">
        <v>1532</v>
      </c>
      <c r="B999" s="177" t="s">
        <v>1533</v>
      </c>
      <c r="C999" s="178" t="s">
        <v>28</v>
      </c>
      <c r="D999" s="178" t="s">
        <v>219</v>
      </c>
      <c r="E999" s="178" t="s">
        <v>30</v>
      </c>
      <c r="F999" s="179" t="s">
        <v>1534</v>
      </c>
      <c r="G999" s="177">
        <v>436.2</v>
      </c>
      <c r="H999" s="108">
        <v>436.2</v>
      </c>
      <c r="I999" s="189"/>
      <c r="J999" s="189"/>
      <c r="K999" s="189"/>
      <c r="L999" s="190"/>
      <c r="M999" s="177">
        <v>191</v>
      </c>
      <c r="N999" s="177">
        <v>0.1454</v>
      </c>
      <c r="O999" s="177">
        <v>0.61068</v>
      </c>
      <c r="P999" s="178" t="s">
        <v>267</v>
      </c>
      <c r="Q999" s="178" t="s">
        <v>34</v>
      </c>
      <c r="R999" s="70"/>
      <c r="S999" s="178"/>
    </row>
    <row r="1000" s="9" customFormat="1" ht="50" customHeight="1" spans="1:19">
      <c r="A1000" s="180" t="s">
        <v>1499</v>
      </c>
      <c r="B1000" s="181" t="s">
        <v>1535</v>
      </c>
      <c r="C1000" s="51" t="s">
        <v>28</v>
      </c>
      <c r="D1000" s="51" t="s">
        <v>219</v>
      </c>
      <c r="E1000" s="181" t="s">
        <v>54</v>
      </c>
      <c r="F1000" s="182" t="s">
        <v>1536</v>
      </c>
      <c r="G1000" s="108">
        <f t="shared" ref="G1000:G1019" si="56">N1000*0.3*10000</f>
        <v>31.8</v>
      </c>
      <c r="H1000" s="108">
        <f t="shared" ref="H1000:H1019" si="57">O1000*0.3*10000</f>
        <v>133.56</v>
      </c>
      <c r="I1000" s="117"/>
      <c r="J1000" s="117"/>
      <c r="K1000" s="117"/>
      <c r="L1000" s="60" t="s">
        <v>1537</v>
      </c>
      <c r="M1000" s="108">
        <v>9</v>
      </c>
      <c r="N1000" s="191">
        <v>0.0106</v>
      </c>
      <c r="O1000" s="191">
        <v>0.04452</v>
      </c>
      <c r="P1000" s="51" t="s">
        <v>267</v>
      </c>
      <c r="Q1000" s="51" t="s">
        <v>34</v>
      </c>
      <c r="R1000" s="50" t="s">
        <v>1501</v>
      </c>
      <c r="S1000" s="53" t="s">
        <v>702</v>
      </c>
    </row>
    <row r="1001" s="9" customFormat="1" ht="50" customHeight="1" spans="1:19">
      <c r="A1001" s="180" t="s">
        <v>1502</v>
      </c>
      <c r="B1001" s="181" t="s">
        <v>1535</v>
      </c>
      <c r="C1001" s="51" t="s">
        <v>28</v>
      </c>
      <c r="D1001" s="51" t="s">
        <v>219</v>
      </c>
      <c r="E1001" s="181" t="s">
        <v>56</v>
      </c>
      <c r="F1001" s="182" t="s">
        <v>1538</v>
      </c>
      <c r="G1001" s="108">
        <f t="shared" si="56"/>
        <v>27.3</v>
      </c>
      <c r="H1001" s="108">
        <f t="shared" si="57"/>
        <v>114.66</v>
      </c>
      <c r="I1001" s="117"/>
      <c r="J1001" s="117"/>
      <c r="K1001" s="117"/>
      <c r="L1001" s="60" t="s">
        <v>1537</v>
      </c>
      <c r="M1001" s="108">
        <v>14</v>
      </c>
      <c r="N1001" s="191">
        <v>0.0091</v>
      </c>
      <c r="O1001" s="191">
        <v>0.03822</v>
      </c>
      <c r="P1001" s="51" t="s">
        <v>267</v>
      </c>
      <c r="Q1001" s="51" t="s">
        <v>34</v>
      </c>
      <c r="R1001" s="50" t="s">
        <v>1501</v>
      </c>
      <c r="S1001" s="53" t="s">
        <v>702</v>
      </c>
    </row>
    <row r="1002" s="9" customFormat="1" ht="50" customHeight="1" spans="1:19">
      <c r="A1002" s="180" t="s">
        <v>1504</v>
      </c>
      <c r="B1002" s="181" t="s">
        <v>1535</v>
      </c>
      <c r="C1002" s="51" t="s">
        <v>28</v>
      </c>
      <c r="D1002" s="51" t="s">
        <v>219</v>
      </c>
      <c r="E1002" s="181" t="s">
        <v>62</v>
      </c>
      <c r="F1002" s="182" t="s">
        <v>1539</v>
      </c>
      <c r="G1002" s="108">
        <f t="shared" si="56"/>
        <v>11.7</v>
      </c>
      <c r="H1002" s="108">
        <f t="shared" si="57"/>
        <v>49.14</v>
      </c>
      <c r="I1002" s="117"/>
      <c r="J1002" s="117"/>
      <c r="K1002" s="117"/>
      <c r="L1002" s="60" t="s">
        <v>1537</v>
      </c>
      <c r="M1002" s="108">
        <v>8</v>
      </c>
      <c r="N1002" s="191">
        <v>0.0039</v>
      </c>
      <c r="O1002" s="191">
        <v>0.01638</v>
      </c>
      <c r="P1002" s="51" t="s">
        <v>267</v>
      </c>
      <c r="Q1002" s="51" t="s">
        <v>34</v>
      </c>
      <c r="R1002" s="50" t="s">
        <v>1501</v>
      </c>
      <c r="S1002" s="53" t="s">
        <v>702</v>
      </c>
    </row>
    <row r="1003" s="9" customFormat="1" ht="50" customHeight="1" spans="1:19">
      <c r="A1003" s="180" t="s">
        <v>1506</v>
      </c>
      <c r="B1003" s="181" t="s">
        <v>1535</v>
      </c>
      <c r="C1003" s="51" t="s">
        <v>28</v>
      </c>
      <c r="D1003" s="51" t="s">
        <v>219</v>
      </c>
      <c r="E1003" s="181" t="s">
        <v>52</v>
      </c>
      <c r="F1003" s="182" t="s">
        <v>1540</v>
      </c>
      <c r="G1003" s="108">
        <f t="shared" si="56"/>
        <v>23.1</v>
      </c>
      <c r="H1003" s="108">
        <f t="shared" si="57"/>
        <v>97.02</v>
      </c>
      <c r="I1003" s="117"/>
      <c r="J1003" s="117"/>
      <c r="K1003" s="117"/>
      <c r="L1003" s="60" t="s">
        <v>1537</v>
      </c>
      <c r="M1003" s="108">
        <v>8</v>
      </c>
      <c r="N1003" s="191">
        <v>0.0077</v>
      </c>
      <c r="O1003" s="191">
        <v>0.03234</v>
      </c>
      <c r="P1003" s="51" t="s">
        <v>267</v>
      </c>
      <c r="Q1003" s="51" t="s">
        <v>34</v>
      </c>
      <c r="R1003" s="50" t="s">
        <v>1501</v>
      </c>
      <c r="S1003" s="53" t="s">
        <v>702</v>
      </c>
    </row>
    <row r="1004" s="9" customFormat="1" ht="50" customHeight="1" spans="1:19">
      <c r="A1004" s="180" t="s">
        <v>1508</v>
      </c>
      <c r="B1004" s="181" t="s">
        <v>1535</v>
      </c>
      <c r="C1004" s="51" t="s">
        <v>28</v>
      </c>
      <c r="D1004" s="51" t="s">
        <v>219</v>
      </c>
      <c r="E1004" s="181" t="s">
        <v>43</v>
      </c>
      <c r="F1004" s="182" t="s">
        <v>1541</v>
      </c>
      <c r="G1004" s="108">
        <f t="shared" si="56"/>
        <v>42.6</v>
      </c>
      <c r="H1004" s="108">
        <f t="shared" si="57"/>
        <v>178.92</v>
      </c>
      <c r="I1004" s="117"/>
      <c r="J1004" s="117"/>
      <c r="K1004" s="117"/>
      <c r="L1004" s="60" t="s">
        <v>1537</v>
      </c>
      <c r="M1004" s="108">
        <v>17</v>
      </c>
      <c r="N1004" s="191">
        <v>0.0142</v>
      </c>
      <c r="O1004" s="191">
        <v>0.05964</v>
      </c>
      <c r="P1004" s="51" t="s">
        <v>267</v>
      </c>
      <c r="Q1004" s="51" t="s">
        <v>34</v>
      </c>
      <c r="R1004" s="50" t="s">
        <v>1501</v>
      </c>
      <c r="S1004" s="53" t="s">
        <v>702</v>
      </c>
    </row>
    <row r="1005" s="9" customFormat="1" ht="50" customHeight="1" spans="1:19">
      <c r="A1005" s="180" t="s">
        <v>1510</v>
      </c>
      <c r="B1005" s="181" t="s">
        <v>1535</v>
      </c>
      <c r="C1005" s="51" t="s">
        <v>28</v>
      </c>
      <c r="D1005" s="51" t="s">
        <v>219</v>
      </c>
      <c r="E1005" s="181" t="s">
        <v>60</v>
      </c>
      <c r="F1005" s="182" t="s">
        <v>1542</v>
      </c>
      <c r="G1005" s="108">
        <f t="shared" si="56"/>
        <v>14.7</v>
      </c>
      <c r="H1005" s="108">
        <f t="shared" si="57"/>
        <v>61.74</v>
      </c>
      <c r="I1005" s="117"/>
      <c r="J1005" s="117"/>
      <c r="K1005" s="117"/>
      <c r="L1005" s="60" t="s">
        <v>1537</v>
      </c>
      <c r="M1005" s="108">
        <v>6</v>
      </c>
      <c r="N1005" s="191">
        <v>0.0049</v>
      </c>
      <c r="O1005" s="191">
        <v>0.02058</v>
      </c>
      <c r="P1005" s="51" t="s">
        <v>267</v>
      </c>
      <c r="Q1005" s="51" t="s">
        <v>34</v>
      </c>
      <c r="R1005" s="50" t="s">
        <v>1501</v>
      </c>
      <c r="S1005" s="53" t="s">
        <v>702</v>
      </c>
    </row>
    <row r="1006" s="9" customFormat="1" ht="50" customHeight="1" spans="1:19">
      <c r="A1006" s="180" t="s">
        <v>1512</v>
      </c>
      <c r="B1006" s="181" t="s">
        <v>1535</v>
      </c>
      <c r="C1006" s="51" t="s">
        <v>28</v>
      </c>
      <c r="D1006" s="51" t="s">
        <v>219</v>
      </c>
      <c r="E1006" s="181" t="s">
        <v>45</v>
      </c>
      <c r="F1006" s="182" t="s">
        <v>1543</v>
      </c>
      <c r="G1006" s="108">
        <f t="shared" si="56"/>
        <v>9.9</v>
      </c>
      <c r="H1006" s="108">
        <f t="shared" si="57"/>
        <v>41.58</v>
      </c>
      <c r="I1006" s="117"/>
      <c r="J1006" s="117"/>
      <c r="K1006" s="117"/>
      <c r="L1006" s="60" t="s">
        <v>1537</v>
      </c>
      <c r="M1006" s="108">
        <v>9</v>
      </c>
      <c r="N1006" s="191">
        <v>0.0033</v>
      </c>
      <c r="O1006" s="191">
        <v>0.01386</v>
      </c>
      <c r="P1006" s="51" t="s">
        <v>267</v>
      </c>
      <c r="Q1006" s="51" t="s">
        <v>34</v>
      </c>
      <c r="R1006" s="50" t="s">
        <v>1501</v>
      </c>
      <c r="S1006" s="53" t="s">
        <v>702</v>
      </c>
    </row>
    <row r="1007" s="9" customFormat="1" ht="50" customHeight="1" spans="1:19">
      <c r="A1007" s="180" t="s">
        <v>1514</v>
      </c>
      <c r="B1007" s="181" t="s">
        <v>1535</v>
      </c>
      <c r="C1007" s="51" t="s">
        <v>28</v>
      </c>
      <c r="D1007" s="51" t="s">
        <v>219</v>
      </c>
      <c r="E1007" s="181" t="s">
        <v>70</v>
      </c>
      <c r="F1007" s="182" t="s">
        <v>1544</v>
      </c>
      <c r="G1007" s="108">
        <f t="shared" si="56"/>
        <v>12.3</v>
      </c>
      <c r="H1007" s="108">
        <f t="shared" si="57"/>
        <v>51.66</v>
      </c>
      <c r="I1007" s="117"/>
      <c r="J1007" s="117"/>
      <c r="K1007" s="117"/>
      <c r="L1007" s="60" t="s">
        <v>1537</v>
      </c>
      <c r="M1007" s="108">
        <v>12</v>
      </c>
      <c r="N1007" s="191">
        <v>0.0041</v>
      </c>
      <c r="O1007" s="191">
        <v>0.01722</v>
      </c>
      <c r="P1007" s="51" t="s">
        <v>267</v>
      </c>
      <c r="Q1007" s="51" t="s">
        <v>34</v>
      </c>
      <c r="R1007" s="50" t="s">
        <v>1501</v>
      </c>
      <c r="S1007" s="53" t="s">
        <v>702</v>
      </c>
    </row>
    <row r="1008" s="9" customFormat="1" ht="50" customHeight="1" spans="1:19">
      <c r="A1008" s="180" t="s">
        <v>1516</v>
      </c>
      <c r="B1008" s="181" t="s">
        <v>1535</v>
      </c>
      <c r="C1008" s="51" t="s">
        <v>28</v>
      </c>
      <c r="D1008" s="51" t="s">
        <v>219</v>
      </c>
      <c r="E1008" s="181" t="s">
        <v>47</v>
      </c>
      <c r="F1008" s="182" t="s">
        <v>1545</v>
      </c>
      <c r="G1008" s="108">
        <f t="shared" si="56"/>
        <v>12.9</v>
      </c>
      <c r="H1008" s="108">
        <f t="shared" si="57"/>
        <v>54.18</v>
      </c>
      <c r="I1008" s="117"/>
      <c r="J1008" s="117"/>
      <c r="K1008" s="117"/>
      <c r="L1008" s="60" t="s">
        <v>1537</v>
      </c>
      <c r="M1008" s="108">
        <v>6</v>
      </c>
      <c r="N1008" s="191">
        <v>0.0043</v>
      </c>
      <c r="O1008" s="191">
        <v>0.01806</v>
      </c>
      <c r="P1008" s="51" t="s">
        <v>267</v>
      </c>
      <c r="Q1008" s="51" t="s">
        <v>34</v>
      </c>
      <c r="R1008" s="50" t="s">
        <v>1501</v>
      </c>
      <c r="S1008" s="53" t="s">
        <v>702</v>
      </c>
    </row>
    <row r="1009" s="9" customFormat="1" ht="50" customHeight="1" spans="1:19">
      <c r="A1009" s="180" t="s">
        <v>1518</v>
      </c>
      <c r="B1009" s="181" t="s">
        <v>1535</v>
      </c>
      <c r="C1009" s="51" t="s">
        <v>28</v>
      </c>
      <c r="D1009" s="51" t="s">
        <v>219</v>
      </c>
      <c r="E1009" s="181" t="s">
        <v>64</v>
      </c>
      <c r="F1009" s="182" t="s">
        <v>1546</v>
      </c>
      <c r="G1009" s="108">
        <f t="shared" si="56"/>
        <v>25.2</v>
      </c>
      <c r="H1009" s="108">
        <f t="shared" si="57"/>
        <v>105.84</v>
      </c>
      <c r="I1009" s="117"/>
      <c r="J1009" s="117"/>
      <c r="K1009" s="117"/>
      <c r="L1009" s="60" t="s">
        <v>1537</v>
      </c>
      <c r="M1009" s="108">
        <v>8</v>
      </c>
      <c r="N1009" s="191">
        <v>0.0084</v>
      </c>
      <c r="O1009" s="191">
        <v>0.03528</v>
      </c>
      <c r="P1009" s="51" t="s">
        <v>267</v>
      </c>
      <c r="Q1009" s="51" t="s">
        <v>34</v>
      </c>
      <c r="R1009" s="50" t="s">
        <v>1501</v>
      </c>
      <c r="S1009" s="53" t="s">
        <v>702</v>
      </c>
    </row>
    <row r="1010" s="9" customFormat="1" ht="50" customHeight="1" spans="1:19">
      <c r="A1010" s="180" t="s">
        <v>1520</v>
      </c>
      <c r="B1010" s="181" t="s">
        <v>1535</v>
      </c>
      <c r="C1010" s="51" t="s">
        <v>28</v>
      </c>
      <c r="D1010" s="51" t="s">
        <v>219</v>
      </c>
      <c r="E1010" s="181" t="s">
        <v>58</v>
      </c>
      <c r="F1010" s="182" t="s">
        <v>1547</v>
      </c>
      <c r="G1010" s="108">
        <f t="shared" si="56"/>
        <v>28.2</v>
      </c>
      <c r="H1010" s="108">
        <f t="shared" si="57"/>
        <v>118.44</v>
      </c>
      <c r="I1010" s="117"/>
      <c r="J1010" s="117"/>
      <c r="K1010" s="117"/>
      <c r="L1010" s="60" t="s">
        <v>1537</v>
      </c>
      <c r="M1010" s="108">
        <v>12</v>
      </c>
      <c r="N1010" s="191">
        <v>0.0094</v>
      </c>
      <c r="O1010" s="191">
        <v>0.03948</v>
      </c>
      <c r="P1010" s="51" t="s">
        <v>267</v>
      </c>
      <c r="Q1010" s="51" t="s">
        <v>34</v>
      </c>
      <c r="R1010" s="50" t="s">
        <v>1501</v>
      </c>
      <c r="S1010" s="53" t="s">
        <v>702</v>
      </c>
    </row>
    <row r="1011" s="9" customFormat="1" ht="50" customHeight="1" spans="1:19">
      <c r="A1011" s="180" t="s">
        <v>1522</v>
      </c>
      <c r="B1011" s="181" t="s">
        <v>1535</v>
      </c>
      <c r="C1011" s="51" t="s">
        <v>28</v>
      </c>
      <c r="D1011" s="51" t="s">
        <v>219</v>
      </c>
      <c r="E1011" s="181" t="s">
        <v>36</v>
      </c>
      <c r="F1011" s="182" t="s">
        <v>1548</v>
      </c>
      <c r="G1011" s="108">
        <f t="shared" si="56"/>
        <v>63</v>
      </c>
      <c r="H1011" s="108">
        <f t="shared" si="57"/>
        <v>264.6</v>
      </c>
      <c r="I1011" s="117"/>
      <c r="J1011" s="117"/>
      <c r="K1011" s="117"/>
      <c r="L1011" s="60" t="s">
        <v>1537</v>
      </c>
      <c r="M1011" s="108">
        <v>16</v>
      </c>
      <c r="N1011" s="191">
        <v>0.021</v>
      </c>
      <c r="O1011" s="191">
        <v>0.0882</v>
      </c>
      <c r="P1011" s="51" t="s">
        <v>267</v>
      </c>
      <c r="Q1011" s="51" t="s">
        <v>34</v>
      </c>
      <c r="R1011" s="50" t="s">
        <v>1501</v>
      </c>
      <c r="S1011" s="53" t="s">
        <v>702</v>
      </c>
    </row>
    <row r="1012" s="9" customFormat="1" ht="50" customHeight="1" spans="1:19">
      <c r="A1012" s="180" t="s">
        <v>1524</v>
      </c>
      <c r="B1012" s="181" t="s">
        <v>1535</v>
      </c>
      <c r="C1012" s="51" t="s">
        <v>28</v>
      </c>
      <c r="D1012" s="51" t="s">
        <v>219</v>
      </c>
      <c r="E1012" s="183" t="s">
        <v>74</v>
      </c>
      <c r="F1012" s="182" t="s">
        <v>1549</v>
      </c>
      <c r="G1012" s="108">
        <f t="shared" si="56"/>
        <v>11.7</v>
      </c>
      <c r="H1012" s="108">
        <f t="shared" si="57"/>
        <v>49.14</v>
      </c>
      <c r="I1012" s="117"/>
      <c r="J1012" s="117"/>
      <c r="K1012" s="117"/>
      <c r="L1012" s="60" t="s">
        <v>1537</v>
      </c>
      <c r="M1012" s="108">
        <v>5</v>
      </c>
      <c r="N1012" s="191">
        <v>0.0039</v>
      </c>
      <c r="O1012" s="191">
        <v>0.01638</v>
      </c>
      <c r="P1012" s="51" t="s">
        <v>267</v>
      </c>
      <c r="Q1012" s="51" t="s">
        <v>34</v>
      </c>
      <c r="R1012" s="50" t="s">
        <v>1501</v>
      </c>
      <c r="S1012" s="53" t="s">
        <v>702</v>
      </c>
    </row>
    <row r="1013" s="9" customFormat="1" ht="50" customHeight="1" spans="1:19">
      <c r="A1013" s="180" t="s">
        <v>1526</v>
      </c>
      <c r="B1013" s="181" t="s">
        <v>1535</v>
      </c>
      <c r="C1013" s="51" t="s">
        <v>28</v>
      </c>
      <c r="D1013" s="51" t="s">
        <v>219</v>
      </c>
      <c r="E1013" s="181" t="s">
        <v>66</v>
      </c>
      <c r="F1013" s="182" t="s">
        <v>1550</v>
      </c>
      <c r="G1013" s="108">
        <f t="shared" si="56"/>
        <v>30</v>
      </c>
      <c r="H1013" s="108">
        <f t="shared" si="57"/>
        <v>126</v>
      </c>
      <c r="I1013" s="117"/>
      <c r="J1013" s="117"/>
      <c r="K1013" s="117"/>
      <c r="L1013" s="60" t="s">
        <v>1537</v>
      </c>
      <c r="M1013" s="108">
        <v>8</v>
      </c>
      <c r="N1013" s="191">
        <v>0.01</v>
      </c>
      <c r="O1013" s="191">
        <v>0.042</v>
      </c>
      <c r="P1013" s="51" t="s">
        <v>267</v>
      </c>
      <c r="Q1013" s="51" t="s">
        <v>34</v>
      </c>
      <c r="R1013" s="50" t="s">
        <v>1501</v>
      </c>
      <c r="S1013" s="53" t="s">
        <v>702</v>
      </c>
    </row>
    <row r="1014" s="9" customFormat="1" ht="50" customHeight="1" spans="1:19">
      <c r="A1014" s="180" t="s">
        <v>1528</v>
      </c>
      <c r="B1014" s="181" t="s">
        <v>1535</v>
      </c>
      <c r="C1014" s="51" t="s">
        <v>28</v>
      </c>
      <c r="D1014" s="51" t="s">
        <v>219</v>
      </c>
      <c r="E1014" s="181" t="s">
        <v>78</v>
      </c>
      <c r="F1014" s="182" t="s">
        <v>1551</v>
      </c>
      <c r="G1014" s="108">
        <f t="shared" si="56"/>
        <v>6.9</v>
      </c>
      <c r="H1014" s="108">
        <f t="shared" si="57"/>
        <v>28.98</v>
      </c>
      <c r="I1014" s="117"/>
      <c r="J1014" s="117"/>
      <c r="K1014" s="117"/>
      <c r="L1014" s="60" t="s">
        <v>1537</v>
      </c>
      <c r="M1014" s="108">
        <v>6</v>
      </c>
      <c r="N1014" s="191">
        <v>0.0023</v>
      </c>
      <c r="O1014" s="191">
        <v>0.00966</v>
      </c>
      <c r="P1014" s="51" t="s">
        <v>267</v>
      </c>
      <c r="Q1014" s="51" t="s">
        <v>34</v>
      </c>
      <c r="R1014" s="50" t="s">
        <v>1501</v>
      </c>
      <c r="S1014" s="53" t="s">
        <v>702</v>
      </c>
    </row>
    <row r="1015" s="9" customFormat="1" ht="50" customHeight="1" spans="1:19">
      <c r="A1015" s="180" t="s">
        <v>1530</v>
      </c>
      <c r="B1015" s="181" t="s">
        <v>1535</v>
      </c>
      <c r="C1015" s="51" t="s">
        <v>28</v>
      </c>
      <c r="D1015" s="51" t="s">
        <v>219</v>
      </c>
      <c r="E1015" s="181" t="s">
        <v>68</v>
      </c>
      <c r="F1015" s="182" t="s">
        <v>1552</v>
      </c>
      <c r="G1015" s="108">
        <f t="shared" si="56"/>
        <v>24</v>
      </c>
      <c r="H1015" s="108">
        <f t="shared" si="57"/>
        <v>100.8</v>
      </c>
      <c r="I1015" s="117"/>
      <c r="J1015" s="117"/>
      <c r="K1015" s="117"/>
      <c r="L1015" s="60" t="s">
        <v>1537</v>
      </c>
      <c r="M1015" s="108">
        <v>9</v>
      </c>
      <c r="N1015" s="191">
        <v>0.008</v>
      </c>
      <c r="O1015" s="191">
        <v>0.0336</v>
      </c>
      <c r="P1015" s="51" t="s">
        <v>267</v>
      </c>
      <c r="Q1015" s="51" t="s">
        <v>34</v>
      </c>
      <c r="R1015" s="50" t="s">
        <v>1501</v>
      </c>
      <c r="S1015" s="53" t="s">
        <v>702</v>
      </c>
    </row>
    <row r="1016" s="9" customFormat="1" ht="50" customHeight="1" spans="1:19">
      <c r="A1016" s="180" t="s">
        <v>1553</v>
      </c>
      <c r="B1016" s="181" t="s">
        <v>1535</v>
      </c>
      <c r="C1016" s="51" t="s">
        <v>28</v>
      </c>
      <c r="D1016" s="51" t="s">
        <v>219</v>
      </c>
      <c r="E1016" s="181" t="s">
        <v>72</v>
      </c>
      <c r="F1016" s="182" t="s">
        <v>1554</v>
      </c>
      <c r="G1016" s="108">
        <f t="shared" si="56"/>
        <v>20.4</v>
      </c>
      <c r="H1016" s="108">
        <f t="shared" si="57"/>
        <v>85.68</v>
      </c>
      <c r="I1016" s="117"/>
      <c r="J1016" s="117"/>
      <c r="K1016" s="117"/>
      <c r="L1016" s="60" t="s">
        <v>1537</v>
      </c>
      <c r="M1016" s="108">
        <v>14</v>
      </c>
      <c r="N1016" s="191">
        <v>0.0068</v>
      </c>
      <c r="O1016" s="191">
        <f>N1016*4.2</f>
        <v>0.02856</v>
      </c>
      <c r="P1016" s="51" t="s">
        <v>267</v>
      </c>
      <c r="Q1016" s="51" t="s">
        <v>34</v>
      </c>
      <c r="R1016" s="50" t="s">
        <v>1501</v>
      </c>
      <c r="S1016" s="53" t="s">
        <v>702</v>
      </c>
    </row>
    <row r="1017" s="9" customFormat="1" ht="50" customHeight="1" spans="1:19">
      <c r="A1017" s="180" t="s">
        <v>1555</v>
      </c>
      <c r="B1017" s="181" t="s">
        <v>1535</v>
      </c>
      <c r="C1017" s="51" t="s">
        <v>28</v>
      </c>
      <c r="D1017" s="51" t="s">
        <v>219</v>
      </c>
      <c r="E1017" s="181" t="s">
        <v>41</v>
      </c>
      <c r="F1017" s="182" t="s">
        <v>1556</v>
      </c>
      <c r="G1017" s="108">
        <f t="shared" si="56"/>
        <v>5.1</v>
      </c>
      <c r="H1017" s="108">
        <f t="shared" si="57"/>
        <v>21.42</v>
      </c>
      <c r="I1017" s="117"/>
      <c r="J1017" s="117"/>
      <c r="K1017" s="117"/>
      <c r="L1017" s="60" t="s">
        <v>1537</v>
      </c>
      <c r="M1017" s="108">
        <v>5</v>
      </c>
      <c r="N1017" s="191">
        <v>0.0017</v>
      </c>
      <c r="O1017" s="191">
        <v>0.00714</v>
      </c>
      <c r="P1017" s="51" t="s">
        <v>267</v>
      </c>
      <c r="Q1017" s="51" t="s">
        <v>34</v>
      </c>
      <c r="R1017" s="50" t="s">
        <v>1501</v>
      </c>
      <c r="S1017" s="53" t="s">
        <v>702</v>
      </c>
    </row>
    <row r="1018" s="9" customFormat="1" ht="50" customHeight="1" spans="1:19">
      <c r="A1018" s="180" t="s">
        <v>1557</v>
      </c>
      <c r="B1018" s="181" t="s">
        <v>1535</v>
      </c>
      <c r="C1018" s="51" t="s">
        <v>28</v>
      </c>
      <c r="D1018" s="51" t="s">
        <v>219</v>
      </c>
      <c r="E1018" s="181" t="s">
        <v>50</v>
      </c>
      <c r="F1018" s="182" t="s">
        <v>1558</v>
      </c>
      <c r="G1018" s="108">
        <f t="shared" si="56"/>
        <v>26.4</v>
      </c>
      <c r="H1018" s="108">
        <f t="shared" si="57"/>
        <v>110.88</v>
      </c>
      <c r="I1018" s="117"/>
      <c r="J1018" s="117"/>
      <c r="K1018" s="117"/>
      <c r="L1018" s="60" t="s">
        <v>1537</v>
      </c>
      <c r="M1018" s="108">
        <v>12</v>
      </c>
      <c r="N1018" s="191">
        <v>0.0088</v>
      </c>
      <c r="O1018" s="191">
        <v>0.03696</v>
      </c>
      <c r="P1018" s="51" t="s">
        <v>267</v>
      </c>
      <c r="Q1018" s="51" t="s">
        <v>34</v>
      </c>
      <c r="R1018" s="50" t="s">
        <v>1501</v>
      </c>
      <c r="S1018" s="53" t="s">
        <v>702</v>
      </c>
    </row>
    <row r="1019" s="9" customFormat="1" ht="50" customHeight="1" spans="1:19">
      <c r="A1019" s="180" t="s">
        <v>1559</v>
      </c>
      <c r="B1019" s="181" t="s">
        <v>1535</v>
      </c>
      <c r="C1019" s="51" t="s">
        <v>28</v>
      </c>
      <c r="D1019" s="51" t="s">
        <v>219</v>
      </c>
      <c r="E1019" s="181" t="s">
        <v>76</v>
      </c>
      <c r="F1019" s="182" t="s">
        <v>1560</v>
      </c>
      <c r="G1019" s="108">
        <f t="shared" si="56"/>
        <v>9</v>
      </c>
      <c r="H1019" s="108">
        <f t="shared" si="57"/>
        <v>37.8</v>
      </c>
      <c r="I1019" s="117"/>
      <c r="J1019" s="117"/>
      <c r="K1019" s="117"/>
      <c r="L1019" s="60" t="s">
        <v>1537</v>
      </c>
      <c r="M1019" s="108">
        <v>7</v>
      </c>
      <c r="N1019" s="191">
        <v>0.003</v>
      </c>
      <c r="O1019" s="191">
        <v>0.0126</v>
      </c>
      <c r="P1019" s="51" t="s">
        <v>267</v>
      </c>
      <c r="Q1019" s="51" t="s">
        <v>34</v>
      </c>
      <c r="R1019" s="50" t="s">
        <v>1501</v>
      </c>
      <c r="S1019" s="53" t="s">
        <v>702</v>
      </c>
    </row>
    <row r="1020" s="13" customFormat="1" ht="50" customHeight="1" spans="1:19">
      <c r="A1020" s="47" t="s">
        <v>1561</v>
      </c>
      <c r="B1020" s="81" t="s">
        <v>1562</v>
      </c>
      <c r="C1020" s="47" t="s">
        <v>28</v>
      </c>
      <c r="D1020" s="47" t="s">
        <v>219</v>
      </c>
      <c r="E1020" s="47" t="s">
        <v>1563</v>
      </c>
      <c r="F1020" s="174" t="s">
        <v>1564</v>
      </c>
      <c r="G1020" s="81">
        <v>79.1</v>
      </c>
      <c r="H1020" s="175">
        <v>79.1</v>
      </c>
      <c r="I1020" s="44"/>
      <c r="J1020" s="44"/>
      <c r="K1020" s="44"/>
      <c r="L1020" s="59" t="s">
        <v>477</v>
      </c>
      <c r="M1020" s="81">
        <v>13</v>
      </c>
      <c r="N1020" s="81">
        <v>0.0111</v>
      </c>
      <c r="O1020" s="81">
        <v>0.04658</v>
      </c>
      <c r="P1020" s="47" t="s">
        <v>267</v>
      </c>
      <c r="Q1020" s="47" t="s">
        <v>34</v>
      </c>
      <c r="R1020" s="36"/>
      <c r="S1020" s="47"/>
    </row>
    <row r="1021" s="9" customFormat="1" ht="50" customHeight="1" spans="1:19">
      <c r="A1021" s="51">
        <v>1</v>
      </c>
      <c r="B1021" s="108" t="s">
        <v>1565</v>
      </c>
      <c r="C1021" s="51" t="s">
        <v>28</v>
      </c>
      <c r="D1021" s="51" t="s">
        <v>219</v>
      </c>
      <c r="E1021" s="51" t="s">
        <v>60</v>
      </c>
      <c r="F1021" s="182" t="s">
        <v>1566</v>
      </c>
      <c r="G1021" s="108">
        <v>76.3</v>
      </c>
      <c r="H1021" s="108">
        <v>76.118</v>
      </c>
      <c r="I1021" s="117"/>
      <c r="J1021" s="117"/>
      <c r="K1021" s="117"/>
      <c r="L1021" s="60" t="s">
        <v>477</v>
      </c>
      <c r="M1021" s="108">
        <v>12</v>
      </c>
      <c r="N1021" s="108">
        <v>0.0109</v>
      </c>
      <c r="O1021" s="108">
        <f>N1021*4.2</f>
        <v>0.04578</v>
      </c>
      <c r="P1021" s="51" t="s">
        <v>267</v>
      </c>
      <c r="Q1021" s="51" t="s">
        <v>34</v>
      </c>
      <c r="R1021" s="50" t="s">
        <v>1501</v>
      </c>
      <c r="S1021" s="53" t="s">
        <v>702</v>
      </c>
    </row>
    <row r="1022" s="9" customFormat="1" ht="50" customHeight="1" spans="1:19">
      <c r="A1022" s="51">
        <v>2</v>
      </c>
      <c r="B1022" s="108" t="s">
        <v>1565</v>
      </c>
      <c r="C1022" s="51" t="s">
        <v>28</v>
      </c>
      <c r="D1022" s="51" t="s">
        <v>219</v>
      </c>
      <c r="E1022" s="51" t="s">
        <v>70</v>
      </c>
      <c r="F1022" s="182" t="s">
        <v>1567</v>
      </c>
      <c r="G1022" s="108">
        <v>1.4</v>
      </c>
      <c r="H1022" s="108">
        <v>1.4</v>
      </c>
      <c r="I1022" s="117"/>
      <c r="J1022" s="117"/>
      <c r="K1022" s="117"/>
      <c r="L1022" s="60" t="s">
        <v>477</v>
      </c>
      <c r="M1022" s="108">
        <v>1</v>
      </c>
      <c r="N1022" s="108">
        <v>0.0002</v>
      </c>
      <c r="O1022" s="108">
        <v>0.0008</v>
      </c>
      <c r="P1022" s="51" t="s">
        <v>267</v>
      </c>
      <c r="Q1022" s="51" t="s">
        <v>34</v>
      </c>
      <c r="R1022" s="50" t="s">
        <v>1501</v>
      </c>
      <c r="S1022" s="53" t="s">
        <v>702</v>
      </c>
    </row>
    <row r="1023" s="9" customFormat="1" ht="50" customHeight="1" spans="1:19">
      <c r="A1023" s="51">
        <v>3</v>
      </c>
      <c r="B1023" s="108" t="s">
        <v>1565</v>
      </c>
      <c r="C1023" s="51" t="s">
        <v>28</v>
      </c>
      <c r="D1023" s="51" t="s">
        <v>219</v>
      </c>
      <c r="E1023" s="51" t="s">
        <v>58</v>
      </c>
      <c r="F1023" s="182" t="s">
        <v>1568</v>
      </c>
      <c r="G1023" s="108">
        <v>1.4</v>
      </c>
      <c r="H1023" s="108">
        <v>1.4</v>
      </c>
      <c r="I1023" s="117"/>
      <c r="J1023" s="117"/>
      <c r="K1023" s="117"/>
      <c r="L1023" s="60" t="s">
        <v>477</v>
      </c>
      <c r="M1023" s="108">
        <v>1</v>
      </c>
      <c r="N1023" s="108">
        <v>0.0002</v>
      </c>
      <c r="O1023" s="108">
        <v>0.0008</v>
      </c>
      <c r="P1023" s="51" t="s">
        <v>267</v>
      </c>
      <c r="Q1023" s="51" t="s">
        <v>34</v>
      </c>
      <c r="R1023" s="50" t="s">
        <v>1501</v>
      </c>
      <c r="S1023" s="53" t="s">
        <v>702</v>
      </c>
    </row>
    <row r="1024" s="15" customFormat="1" ht="39.95" customHeight="1" spans="1:19">
      <c r="A1024" s="184" t="s">
        <v>1569</v>
      </c>
      <c r="B1024" s="185" t="s">
        <v>1570</v>
      </c>
      <c r="C1024" s="186"/>
      <c r="D1024" s="186"/>
      <c r="E1024" s="187"/>
      <c r="F1024" s="188"/>
      <c r="G1024" s="38">
        <f>G1025+G1165+G1207+G1208+G1209</f>
        <v>33205.79495</v>
      </c>
      <c r="H1024" s="39">
        <f>H1025+H1165+H1207+H1208+H1209</f>
        <v>15328.4641</v>
      </c>
      <c r="I1024" s="38">
        <f>I1025+I1165+I1207+I1208+I1209</f>
        <v>13694.17635</v>
      </c>
      <c r="J1024" s="38">
        <f>J1025+J1165+J1207+J1208+J1209</f>
        <v>2656.6535</v>
      </c>
      <c r="K1024" s="38">
        <f>K1025+K1165+K1207+K1208+K1209</f>
        <v>1526.501</v>
      </c>
      <c r="L1024" s="192"/>
      <c r="M1024" s="193"/>
      <c r="N1024" s="193"/>
      <c r="O1024" s="193"/>
      <c r="P1024" s="194"/>
      <c r="Q1024" s="195"/>
      <c r="R1024" s="195"/>
      <c r="S1024" s="194"/>
    </row>
    <row r="1025" s="15" customFormat="1" ht="50.1" customHeight="1" spans="1:19">
      <c r="A1025" s="184" t="s">
        <v>26</v>
      </c>
      <c r="B1025" s="185" t="s">
        <v>1571</v>
      </c>
      <c r="C1025" s="196"/>
      <c r="D1025" s="193"/>
      <c r="E1025" s="196"/>
      <c r="F1025" s="188"/>
      <c r="G1025" s="193">
        <f>G1026+G1027+G1028+G1029+G1030+G1031+G1032+G1033+G1034+G1035+G1036+G1037+G1038+G1039+G1040+G1041+G1042+G1043+G1044+G1045+G1046+G1047+G1048+G1049+G1050+G1051+G1052+G1053+G1054+G1055+G1062+G1126+G1142+G1061+G1060+G1059+G1058+G1057+G1056</f>
        <v>12288.1341</v>
      </c>
      <c r="H1025" s="197">
        <f>H1026+H1027+H1028+H1029+H1030+H1031+H1032+H1033+H1034+H1035+H1036+H1037+H1038+H1039+H1040+H1041+H1042+H1043+H1044+H1045+H1046+H1047+H1048+H1049+H1050+H1051+H1052+H1053+H1054+H1055+H1062+H1126+H1142+H1061+H1060+H1059+H1058+H1057+H1056</f>
        <v>5986.4341</v>
      </c>
      <c r="I1025" s="193">
        <f>I1026+I1027+I1028+I1029+I1030+I1031+I1032+I1033+I1034+I1035+I1036+I1037+I1038+I1039+I1040+I1041+I1042+I1043+I1044+I1045+I1046+I1047+I1048+I1049+I1050+I1051+I1052+I1053+I1054+I1055+I1062+I1126+I1142+I1061+I1060+I1059+I1058+I1057+I1056</f>
        <v>5937</v>
      </c>
      <c r="J1025" s="193">
        <f>J1026+J1027+J1028+J1029+J1030+J1031+J1032+J1033+J1034+J1035+J1036+J1037+J1038+J1039+J1040+J1041+J1042+J1043+J1044+J1045+J1046+J1047+J1048+J1049+J1050+J1051+J1052+J1053+J1054+J1055+J1062+J1126+J1142+J1061+J1060+J1059+J1058+J1057+J1056</f>
        <v>0</v>
      </c>
      <c r="K1025" s="193">
        <f>K1026+K1027+K1028+K1029+K1030+K1031+K1032+K1033+K1034+K1035+K1036+K1037+K1038+K1039+K1040+K1041+K1042+K1043+K1044+K1045+K1046+K1047+K1048+K1049+K1050+K1051+K1052+K1053+K1054+K1055+K1062+K1126+K1142+K1061+K1060+K1059+K1058+K1057+K1056</f>
        <v>364.7</v>
      </c>
      <c r="L1025" s="192"/>
      <c r="M1025" s="193"/>
      <c r="N1025" s="193"/>
      <c r="O1025" s="193"/>
      <c r="P1025" s="194"/>
      <c r="Q1025" s="195"/>
      <c r="R1025" s="195"/>
      <c r="S1025" s="194"/>
    </row>
    <row r="1026" s="1" customFormat="1" ht="68.1" customHeight="1" spans="1:19">
      <c r="A1026" s="49">
        <v>1</v>
      </c>
      <c r="B1026" s="30" t="s">
        <v>1572</v>
      </c>
      <c r="C1026" s="30" t="s">
        <v>28</v>
      </c>
      <c r="D1026" s="49" t="s">
        <v>773</v>
      </c>
      <c r="E1026" s="30" t="s">
        <v>70</v>
      </c>
      <c r="F1026" s="32" t="s">
        <v>1573</v>
      </c>
      <c r="G1026" s="30">
        <f t="shared" ref="G1026:G1032" si="58">SUM(H1026:K1026)</f>
        <v>4389</v>
      </c>
      <c r="H1026" s="30"/>
      <c r="I1026" s="30">
        <f>4500-111</f>
        <v>4389</v>
      </c>
      <c r="J1026" s="30"/>
      <c r="K1026" s="30"/>
      <c r="L1026" s="203" t="s">
        <v>1574</v>
      </c>
      <c r="M1026" s="30">
        <v>21</v>
      </c>
      <c r="N1026" s="30">
        <v>0.5309</v>
      </c>
      <c r="O1026" s="30">
        <v>2.3891</v>
      </c>
      <c r="P1026" s="49" t="s">
        <v>1575</v>
      </c>
      <c r="Q1026" s="33" t="s">
        <v>1576</v>
      </c>
      <c r="R1026" s="33" t="s">
        <v>1577</v>
      </c>
      <c r="S1026" s="46" t="s">
        <v>40</v>
      </c>
    </row>
    <row r="1027" s="1" customFormat="1" ht="60" customHeight="1" spans="1:19">
      <c r="A1027" s="49">
        <v>2</v>
      </c>
      <c r="B1027" s="30" t="s">
        <v>1578</v>
      </c>
      <c r="C1027" s="30" t="s">
        <v>28</v>
      </c>
      <c r="D1027" s="49" t="s">
        <v>773</v>
      </c>
      <c r="E1027" s="30" t="s">
        <v>41</v>
      </c>
      <c r="F1027" s="32" t="s">
        <v>1579</v>
      </c>
      <c r="G1027" s="30">
        <f t="shared" si="58"/>
        <v>477</v>
      </c>
      <c r="H1027" s="30"/>
      <c r="I1027" s="30">
        <v>477</v>
      </c>
      <c r="J1027" s="30"/>
      <c r="K1027" s="30"/>
      <c r="L1027" s="203" t="s">
        <v>1580</v>
      </c>
      <c r="M1027" s="30">
        <v>31</v>
      </c>
      <c r="N1027" s="30">
        <v>0.2047</v>
      </c>
      <c r="O1027" s="30">
        <v>0.8535</v>
      </c>
      <c r="P1027" s="49" t="s">
        <v>1575</v>
      </c>
      <c r="Q1027" s="33" t="s">
        <v>1576</v>
      </c>
      <c r="R1027" s="33" t="s">
        <v>1577</v>
      </c>
      <c r="S1027" s="46" t="s">
        <v>40</v>
      </c>
    </row>
    <row r="1028" s="1" customFormat="1" ht="76" customHeight="1" spans="1:19">
      <c r="A1028" s="49">
        <v>3</v>
      </c>
      <c r="B1028" s="49" t="s">
        <v>1581</v>
      </c>
      <c r="C1028" s="30" t="s">
        <v>28</v>
      </c>
      <c r="D1028" s="49" t="s">
        <v>773</v>
      </c>
      <c r="E1028" s="49" t="s">
        <v>1582</v>
      </c>
      <c r="F1028" s="198" t="s">
        <v>1583</v>
      </c>
      <c r="G1028" s="30">
        <f t="shared" si="58"/>
        <v>680</v>
      </c>
      <c r="H1028" s="49"/>
      <c r="I1028" s="49">
        <v>680</v>
      </c>
      <c r="J1028" s="49"/>
      <c r="K1028" s="49"/>
      <c r="L1028" s="204" t="s">
        <v>1584</v>
      </c>
      <c r="M1028" s="49">
        <v>112</v>
      </c>
      <c r="N1028" s="49">
        <v>0.5041</v>
      </c>
      <c r="O1028" s="49">
        <v>2.1</v>
      </c>
      <c r="P1028" s="49" t="s">
        <v>1575</v>
      </c>
      <c r="Q1028" s="33" t="s">
        <v>1576</v>
      </c>
      <c r="R1028" s="33" t="s">
        <v>1577</v>
      </c>
      <c r="S1028" s="46" t="s">
        <v>40</v>
      </c>
    </row>
    <row r="1029" s="1" customFormat="1" ht="66" customHeight="1" spans="1:19">
      <c r="A1029" s="49">
        <v>4</v>
      </c>
      <c r="B1029" s="49" t="s">
        <v>1585</v>
      </c>
      <c r="C1029" s="30" t="s">
        <v>28</v>
      </c>
      <c r="D1029" s="49" t="s">
        <v>773</v>
      </c>
      <c r="E1029" s="49" t="s">
        <v>1586</v>
      </c>
      <c r="F1029" s="198" t="s">
        <v>1587</v>
      </c>
      <c r="G1029" s="30">
        <f t="shared" si="58"/>
        <v>130</v>
      </c>
      <c r="H1029" s="49"/>
      <c r="I1029" s="49">
        <v>130</v>
      </c>
      <c r="J1029" s="49"/>
      <c r="K1029" s="49"/>
      <c r="L1029" s="204" t="s">
        <v>1588</v>
      </c>
      <c r="M1029" s="49">
        <v>6</v>
      </c>
      <c r="N1029" s="49">
        <v>0.2521</v>
      </c>
      <c r="O1029" s="49">
        <v>1.0512</v>
      </c>
      <c r="P1029" s="49" t="s">
        <v>1575</v>
      </c>
      <c r="Q1029" s="33" t="s">
        <v>1576</v>
      </c>
      <c r="R1029" s="33" t="s">
        <v>1577</v>
      </c>
      <c r="S1029" s="46" t="s">
        <v>40</v>
      </c>
    </row>
    <row r="1030" s="1" customFormat="1" ht="60" customHeight="1" spans="1:19">
      <c r="A1030" s="49">
        <v>5</v>
      </c>
      <c r="B1030" s="49" t="s">
        <v>1589</v>
      </c>
      <c r="C1030" s="30" t="s">
        <v>1300</v>
      </c>
      <c r="D1030" s="49" t="s">
        <v>1590</v>
      </c>
      <c r="E1030" s="49" t="s">
        <v>1591</v>
      </c>
      <c r="F1030" s="198" t="s">
        <v>1592</v>
      </c>
      <c r="G1030" s="30">
        <f t="shared" si="58"/>
        <v>66.4</v>
      </c>
      <c r="H1030" s="49"/>
      <c r="I1030" s="49">
        <v>66.4</v>
      </c>
      <c r="J1030" s="49"/>
      <c r="K1030" s="49"/>
      <c r="L1030" s="204" t="s">
        <v>1593</v>
      </c>
      <c r="M1030" s="49">
        <v>1</v>
      </c>
      <c r="N1030" s="49">
        <v>0.022</v>
      </c>
      <c r="O1030" s="49">
        <v>0.0912</v>
      </c>
      <c r="P1030" s="49" t="s">
        <v>1575</v>
      </c>
      <c r="Q1030" s="33" t="s">
        <v>1594</v>
      </c>
      <c r="R1030" s="33" t="s">
        <v>1577</v>
      </c>
      <c r="S1030" s="46" t="s">
        <v>40</v>
      </c>
    </row>
    <row r="1031" s="1" customFormat="1" ht="56" customHeight="1" spans="1:19">
      <c r="A1031" s="49">
        <v>6</v>
      </c>
      <c r="B1031" s="30" t="s">
        <v>1578</v>
      </c>
      <c r="C1031" s="30" t="s">
        <v>28</v>
      </c>
      <c r="D1031" s="49" t="s">
        <v>773</v>
      </c>
      <c r="E1031" s="30" t="s">
        <v>41</v>
      </c>
      <c r="F1031" s="32" t="s">
        <v>1579</v>
      </c>
      <c r="G1031" s="30">
        <f t="shared" si="58"/>
        <v>300</v>
      </c>
      <c r="H1031" s="30">
        <v>300</v>
      </c>
      <c r="I1031" s="30"/>
      <c r="J1031" s="30"/>
      <c r="K1031" s="30"/>
      <c r="L1031" s="203" t="s">
        <v>1595</v>
      </c>
      <c r="M1031" s="30">
        <v>31</v>
      </c>
      <c r="N1031" s="30">
        <v>0.2047</v>
      </c>
      <c r="O1031" s="30">
        <v>0.8535</v>
      </c>
      <c r="P1031" s="49" t="s">
        <v>1575</v>
      </c>
      <c r="Q1031" s="33" t="s">
        <v>1596</v>
      </c>
      <c r="R1031" s="33" t="s">
        <v>1597</v>
      </c>
      <c r="S1031" s="123" t="s">
        <v>763</v>
      </c>
    </row>
    <row r="1032" s="5" customFormat="1" ht="66" customHeight="1" spans="1:19">
      <c r="A1032" s="49">
        <v>7</v>
      </c>
      <c r="B1032" s="30" t="s">
        <v>1598</v>
      </c>
      <c r="C1032" s="30" t="s">
        <v>28</v>
      </c>
      <c r="D1032" s="49" t="s">
        <v>773</v>
      </c>
      <c r="E1032" s="30" t="s">
        <v>50</v>
      </c>
      <c r="F1032" s="32" t="s">
        <v>1599</v>
      </c>
      <c r="G1032" s="30">
        <f t="shared" si="58"/>
        <v>222.5</v>
      </c>
      <c r="H1032" s="30">
        <v>222.5</v>
      </c>
      <c r="I1032" s="30"/>
      <c r="J1032" s="30"/>
      <c r="K1032" s="30"/>
      <c r="L1032" s="203" t="s">
        <v>1600</v>
      </c>
      <c r="M1032" s="30">
        <v>4</v>
      </c>
      <c r="N1032" s="30">
        <v>0.0196</v>
      </c>
      <c r="O1032" s="30">
        <v>0.0864</v>
      </c>
      <c r="P1032" s="49" t="s">
        <v>1575</v>
      </c>
      <c r="Q1032" s="33" t="s">
        <v>1601</v>
      </c>
      <c r="R1032" s="33" t="s">
        <v>1597</v>
      </c>
      <c r="S1032" s="123" t="s">
        <v>763</v>
      </c>
    </row>
    <row r="1033" s="5" customFormat="1" ht="66" customHeight="1" spans="1:19">
      <c r="A1033" s="49">
        <v>8</v>
      </c>
      <c r="B1033" s="49" t="s">
        <v>1602</v>
      </c>
      <c r="C1033" s="49" t="s">
        <v>28</v>
      </c>
      <c r="D1033" s="49" t="s">
        <v>773</v>
      </c>
      <c r="E1033" s="49" t="s">
        <v>58</v>
      </c>
      <c r="F1033" s="198" t="s">
        <v>1603</v>
      </c>
      <c r="G1033" s="199">
        <v>20</v>
      </c>
      <c r="H1033" s="49"/>
      <c r="I1033" s="199">
        <v>20</v>
      </c>
      <c r="J1033" s="49"/>
      <c r="K1033" s="49"/>
      <c r="L1033" s="205" t="s">
        <v>1604</v>
      </c>
      <c r="M1033" s="206">
        <v>1</v>
      </c>
      <c r="N1033" s="207">
        <v>0.0034</v>
      </c>
      <c r="O1033" s="207">
        <v>0.017</v>
      </c>
      <c r="P1033" s="49" t="s">
        <v>1575</v>
      </c>
      <c r="Q1033" s="212" t="s">
        <v>38</v>
      </c>
      <c r="R1033" s="33" t="s">
        <v>1605</v>
      </c>
      <c r="S1033" s="89" t="s">
        <v>313</v>
      </c>
    </row>
    <row r="1034" s="5" customFormat="1" ht="66" customHeight="1" spans="1:19">
      <c r="A1034" s="49">
        <v>9</v>
      </c>
      <c r="B1034" s="30" t="s">
        <v>1606</v>
      </c>
      <c r="C1034" s="30" t="s">
        <v>28</v>
      </c>
      <c r="D1034" s="49" t="s">
        <v>773</v>
      </c>
      <c r="E1034" s="30" t="s">
        <v>1607</v>
      </c>
      <c r="F1034" s="32" t="s">
        <v>1608</v>
      </c>
      <c r="G1034" s="30">
        <f>SUM(H1034:K1034)</f>
        <v>139.1</v>
      </c>
      <c r="H1034" s="30"/>
      <c r="I1034" s="30"/>
      <c r="J1034" s="30"/>
      <c r="K1034" s="30">
        <v>139.1</v>
      </c>
      <c r="L1034" s="203" t="s">
        <v>1609</v>
      </c>
      <c r="M1034" s="30">
        <v>38</v>
      </c>
      <c r="N1034" s="30">
        <v>0.225</v>
      </c>
      <c r="O1034" s="30">
        <v>1.013</v>
      </c>
      <c r="P1034" s="49" t="s">
        <v>1575</v>
      </c>
      <c r="Q1034" s="33" t="s">
        <v>1596</v>
      </c>
      <c r="R1034" s="33" t="s">
        <v>1605</v>
      </c>
      <c r="S1034" s="46" t="s">
        <v>195</v>
      </c>
    </row>
    <row r="1035" s="5" customFormat="1" ht="60" customHeight="1" spans="1:19">
      <c r="A1035" s="49">
        <v>10</v>
      </c>
      <c r="B1035" s="30" t="s">
        <v>1610</v>
      </c>
      <c r="C1035" s="30" t="s">
        <v>28</v>
      </c>
      <c r="D1035" s="49" t="s">
        <v>773</v>
      </c>
      <c r="E1035" s="30" t="s">
        <v>36</v>
      </c>
      <c r="F1035" s="32" t="s">
        <v>1611</v>
      </c>
      <c r="G1035" s="30">
        <f>SUM(H1035:K1035)</f>
        <v>15</v>
      </c>
      <c r="H1035" s="30"/>
      <c r="I1035" s="30"/>
      <c r="J1035" s="30"/>
      <c r="K1035" s="30">
        <v>15</v>
      </c>
      <c r="L1035" s="203" t="s">
        <v>1612</v>
      </c>
      <c r="M1035" s="30">
        <v>2</v>
      </c>
      <c r="N1035" s="30">
        <v>0.0134</v>
      </c>
      <c r="O1035" s="30">
        <v>0.0524</v>
      </c>
      <c r="P1035" s="49" t="s">
        <v>1575</v>
      </c>
      <c r="Q1035" s="33" t="s">
        <v>1596</v>
      </c>
      <c r="R1035" s="33" t="s">
        <v>1605</v>
      </c>
      <c r="S1035" s="46" t="s">
        <v>195</v>
      </c>
    </row>
    <row r="1036" s="5" customFormat="1" ht="60" customHeight="1" spans="1:19">
      <c r="A1036" s="49">
        <v>11</v>
      </c>
      <c r="B1036" s="30" t="s">
        <v>1613</v>
      </c>
      <c r="C1036" s="30" t="s">
        <v>28</v>
      </c>
      <c r="D1036" s="49" t="s">
        <v>773</v>
      </c>
      <c r="E1036" s="30" t="s">
        <v>74</v>
      </c>
      <c r="F1036" s="32" t="s">
        <v>1614</v>
      </c>
      <c r="G1036" s="30">
        <f>SUM(H1036:K1036)</f>
        <v>19</v>
      </c>
      <c r="H1036" s="30"/>
      <c r="I1036" s="30"/>
      <c r="J1036" s="30"/>
      <c r="K1036" s="30">
        <v>19</v>
      </c>
      <c r="L1036" s="203" t="s">
        <v>1615</v>
      </c>
      <c r="M1036" s="30">
        <v>1</v>
      </c>
      <c r="N1036" s="30">
        <v>0.0432</v>
      </c>
      <c r="O1036" s="30">
        <v>0.1871</v>
      </c>
      <c r="P1036" s="49" t="s">
        <v>1575</v>
      </c>
      <c r="Q1036" s="33" t="s">
        <v>1596</v>
      </c>
      <c r="R1036" s="33" t="s">
        <v>1605</v>
      </c>
      <c r="S1036" s="46" t="s">
        <v>195</v>
      </c>
    </row>
    <row r="1037" s="5" customFormat="1" ht="60" customHeight="1" spans="1:19">
      <c r="A1037" s="49">
        <v>12</v>
      </c>
      <c r="B1037" s="30" t="s">
        <v>1616</v>
      </c>
      <c r="C1037" s="30" t="s">
        <v>28</v>
      </c>
      <c r="D1037" s="49" t="s">
        <v>773</v>
      </c>
      <c r="E1037" s="30" t="s">
        <v>60</v>
      </c>
      <c r="F1037" s="32" t="s">
        <v>1617</v>
      </c>
      <c r="G1037" s="30">
        <f>SUM(H1037:K1037)</f>
        <v>55</v>
      </c>
      <c r="H1037" s="30"/>
      <c r="I1037" s="30"/>
      <c r="J1037" s="30"/>
      <c r="K1037" s="30">
        <v>55</v>
      </c>
      <c r="L1037" s="203" t="s">
        <v>1618</v>
      </c>
      <c r="M1037" s="30">
        <v>1</v>
      </c>
      <c r="N1037" s="30">
        <v>0.1617</v>
      </c>
      <c r="O1037" s="30">
        <v>0.7225</v>
      </c>
      <c r="P1037" s="49" t="s">
        <v>1575</v>
      </c>
      <c r="Q1037" s="33" t="s">
        <v>1596</v>
      </c>
      <c r="R1037" s="33" t="s">
        <v>1605</v>
      </c>
      <c r="S1037" s="46" t="s">
        <v>195</v>
      </c>
    </row>
    <row r="1038" s="5" customFormat="1" ht="60" customHeight="1" spans="1:19">
      <c r="A1038" s="49">
        <v>13</v>
      </c>
      <c r="B1038" s="30" t="s">
        <v>1619</v>
      </c>
      <c r="C1038" s="30" t="s">
        <v>28</v>
      </c>
      <c r="D1038" s="49" t="s">
        <v>773</v>
      </c>
      <c r="E1038" s="30" t="s">
        <v>58</v>
      </c>
      <c r="F1038" s="32" t="s">
        <v>1620</v>
      </c>
      <c r="G1038" s="30">
        <f>SUM(H1038:K1038)</f>
        <v>27</v>
      </c>
      <c r="H1038" s="30"/>
      <c r="I1038" s="30"/>
      <c r="J1038" s="30"/>
      <c r="K1038" s="30">
        <v>27</v>
      </c>
      <c r="L1038" s="203" t="s">
        <v>1621</v>
      </c>
      <c r="M1038" s="30">
        <v>1</v>
      </c>
      <c r="N1038" s="30">
        <v>0.0411</v>
      </c>
      <c r="O1038" s="30">
        <v>0.1815</v>
      </c>
      <c r="P1038" s="49" t="s">
        <v>1575</v>
      </c>
      <c r="Q1038" s="33" t="s">
        <v>1596</v>
      </c>
      <c r="R1038" s="33" t="s">
        <v>1605</v>
      </c>
      <c r="S1038" s="46" t="s">
        <v>195</v>
      </c>
    </row>
    <row r="1039" s="5" customFormat="1" ht="54.95" customHeight="1" spans="1:19">
      <c r="A1039" s="49">
        <v>14</v>
      </c>
      <c r="B1039" s="49" t="s">
        <v>1622</v>
      </c>
      <c r="C1039" s="49" t="s">
        <v>1300</v>
      </c>
      <c r="D1039" s="53" t="s">
        <v>1590</v>
      </c>
      <c r="E1039" s="49" t="s">
        <v>1623</v>
      </c>
      <c r="F1039" s="198" t="s">
        <v>1624</v>
      </c>
      <c r="G1039" s="200">
        <f t="shared" ref="G1039:G1055" si="59">SUM(H1039:K1039)</f>
        <v>216.61</v>
      </c>
      <c r="H1039" s="49">
        <v>216.61</v>
      </c>
      <c r="I1039" s="199"/>
      <c r="J1039" s="49"/>
      <c r="K1039" s="49"/>
      <c r="L1039" s="203" t="s">
        <v>1625</v>
      </c>
      <c r="M1039" s="49">
        <v>20</v>
      </c>
      <c r="N1039" s="49">
        <v>0.06</v>
      </c>
      <c r="O1039" s="49">
        <v>0.18</v>
      </c>
      <c r="P1039" s="49" t="s">
        <v>1575</v>
      </c>
      <c r="Q1039" s="212" t="s">
        <v>1594</v>
      </c>
      <c r="R1039" s="33" t="s">
        <v>1577</v>
      </c>
      <c r="S1039" s="30" t="s">
        <v>1626</v>
      </c>
    </row>
    <row r="1040" s="5" customFormat="1" ht="54.95" customHeight="1" spans="1:19">
      <c r="A1040" s="49">
        <v>15</v>
      </c>
      <c r="B1040" s="49" t="s">
        <v>1627</v>
      </c>
      <c r="C1040" s="49" t="s">
        <v>1300</v>
      </c>
      <c r="D1040" s="53" t="s">
        <v>1590</v>
      </c>
      <c r="E1040" s="49" t="s">
        <v>1628</v>
      </c>
      <c r="F1040" s="198" t="s">
        <v>1629</v>
      </c>
      <c r="G1040" s="200">
        <f t="shared" si="59"/>
        <v>6.46</v>
      </c>
      <c r="H1040" s="49">
        <v>6.46</v>
      </c>
      <c r="I1040" s="199"/>
      <c r="J1040" s="49"/>
      <c r="K1040" s="49"/>
      <c r="L1040" s="203" t="s">
        <v>1630</v>
      </c>
      <c r="M1040" s="49">
        <v>5</v>
      </c>
      <c r="N1040" s="49">
        <v>0.0513</v>
      </c>
      <c r="O1040" s="49">
        <v>0.2052</v>
      </c>
      <c r="P1040" s="49" t="s">
        <v>1575</v>
      </c>
      <c r="Q1040" s="212" t="s">
        <v>1594</v>
      </c>
      <c r="R1040" s="33" t="s">
        <v>1577</v>
      </c>
      <c r="S1040" s="30" t="s">
        <v>1626</v>
      </c>
    </row>
    <row r="1041" s="5" customFormat="1" ht="60" customHeight="1" spans="1:19">
      <c r="A1041" s="49">
        <v>16</v>
      </c>
      <c r="B1041" s="49" t="s">
        <v>1631</v>
      </c>
      <c r="C1041" s="49" t="s">
        <v>1300</v>
      </c>
      <c r="D1041" s="53" t="s">
        <v>1590</v>
      </c>
      <c r="E1041" s="49" t="s">
        <v>70</v>
      </c>
      <c r="F1041" s="198" t="s">
        <v>1632</v>
      </c>
      <c r="G1041" s="200">
        <f t="shared" si="59"/>
        <v>12.39</v>
      </c>
      <c r="H1041" s="49">
        <v>12.39</v>
      </c>
      <c r="I1041" s="199"/>
      <c r="J1041" s="49"/>
      <c r="K1041" s="49"/>
      <c r="L1041" s="203" t="s">
        <v>1633</v>
      </c>
      <c r="M1041" s="49">
        <v>3</v>
      </c>
      <c r="N1041" s="49">
        <v>0.0214</v>
      </c>
      <c r="O1041" s="49">
        <v>0.085</v>
      </c>
      <c r="P1041" s="49" t="s">
        <v>1575</v>
      </c>
      <c r="Q1041" s="212" t="s">
        <v>1594</v>
      </c>
      <c r="R1041" s="33" t="s">
        <v>1577</v>
      </c>
      <c r="S1041" s="30" t="s">
        <v>1626</v>
      </c>
    </row>
    <row r="1042" s="5" customFormat="1" ht="71" customHeight="1" spans="1:19">
      <c r="A1042" s="49">
        <v>17</v>
      </c>
      <c r="B1042" s="49" t="s">
        <v>1634</v>
      </c>
      <c r="C1042" s="49" t="s">
        <v>1300</v>
      </c>
      <c r="D1042" s="53" t="s">
        <v>1635</v>
      </c>
      <c r="E1042" s="49" t="s">
        <v>1636</v>
      </c>
      <c r="F1042" s="198" t="s">
        <v>1637</v>
      </c>
      <c r="G1042" s="200">
        <f t="shared" si="59"/>
        <v>105</v>
      </c>
      <c r="H1042" s="49">
        <v>105</v>
      </c>
      <c r="I1042" s="199"/>
      <c r="J1042" s="49"/>
      <c r="K1042" s="49"/>
      <c r="L1042" s="203" t="s">
        <v>1638</v>
      </c>
      <c r="M1042" s="49">
        <v>10</v>
      </c>
      <c r="N1042" s="49">
        <v>0.046</v>
      </c>
      <c r="O1042" s="49">
        <v>0.2033</v>
      </c>
      <c r="P1042" s="49" t="s">
        <v>1575</v>
      </c>
      <c r="Q1042" s="212" t="s">
        <v>1594</v>
      </c>
      <c r="R1042" s="33" t="s">
        <v>1577</v>
      </c>
      <c r="S1042" s="30" t="s">
        <v>1626</v>
      </c>
    </row>
    <row r="1043" s="5" customFormat="1" ht="54.95" customHeight="1" spans="1:19">
      <c r="A1043" s="49">
        <v>18</v>
      </c>
      <c r="B1043" s="49" t="s">
        <v>1639</v>
      </c>
      <c r="C1043" s="49" t="s">
        <v>1300</v>
      </c>
      <c r="D1043" s="53" t="s">
        <v>1590</v>
      </c>
      <c r="E1043" s="49" t="s">
        <v>1640</v>
      </c>
      <c r="F1043" s="201" t="s">
        <v>1641</v>
      </c>
      <c r="G1043" s="200">
        <f t="shared" si="59"/>
        <v>120</v>
      </c>
      <c r="H1043" s="49">
        <v>120</v>
      </c>
      <c r="I1043" s="199"/>
      <c r="J1043" s="49"/>
      <c r="K1043" s="49"/>
      <c r="L1043" s="203" t="s">
        <v>1642</v>
      </c>
      <c r="M1043" s="200">
        <v>4</v>
      </c>
      <c r="N1043" s="208">
        <v>0.0074</v>
      </c>
      <c r="O1043" s="209">
        <v>0.0332</v>
      </c>
      <c r="P1043" s="49" t="s">
        <v>1575</v>
      </c>
      <c r="Q1043" s="212" t="s">
        <v>1594</v>
      </c>
      <c r="R1043" s="33" t="s">
        <v>1577</v>
      </c>
      <c r="S1043" s="30" t="s">
        <v>1626</v>
      </c>
    </row>
    <row r="1044" s="5" customFormat="1" ht="54.95" customHeight="1" spans="1:19">
      <c r="A1044" s="49">
        <v>19</v>
      </c>
      <c r="B1044" s="200" t="s">
        <v>1643</v>
      </c>
      <c r="C1044" s="49" t="s">
        <v>1300</v>
      </c>
      <c r="D1044" s="53" t="s">
        <v>1590</v>
      </c>
      <c r="E1044" s="49" t="s">
        <v>1644</v>
      </c>
      <c r="F1044" s="198" t="s">
        <v>1645</v>
      </c>
      <c r="G1044" s="200">
        <f t="shared" si="59"/>
        <v>48.98</v>
      </c>
      <c r="H1044" s="49">
        <v>48.98</v>
      </c>
      <c r="I1044" s="199"/>
      <c r="J1044" s="49"/>
      <c r="K1044" s="49"/>
      <c r="L1044" s="203" t="s">
        <v>1646</v>
      </c>
      <c r="M1044" s="49">
        <v>1</v>
      </c>
      <c r="N1044" s="49">
        <v>0.0042</v>
      </c>
      <c r="O1044" s="49">
        <v>0.0166</v>
      </c>
      <c r="P1044" s="49" t="s">
        <v>1575</v>
      </c>
      <c r="Q1044" s="212" t="s">
        <v>1594</v>
      </c>
      <c r="R1044" s="33" t="s">
        <v>1577</v>
      </c>
      <c r="S1044" s="30" t="s">
        <v>1626</v>
      </c>
    </row>
    <row r="1045" s="5" customFormat="1" ht="77" customHeight="1" spans="1:19">
      <c r="A1045" s="49">
        <v>20</v>
      </c>
      <c r="B1045" s="200" t="s">
        <v>1647</v>
      </c>
      <c r="C1045" s="49" t="s">
        <v>1300</v>
      </c>
      <c r="D1045" s="53" t="s">
        <v>1590</v>
      </c>
      <c r="E1045" s="49" t="s">
        <v>1648</v>
      </c>
      <c r="F1045" s="201" t="s">
        <v>1649</v>
      </c>
      <c r="G1045" s="200">
        <f t="shared" si="59"/>
        <v>32.26</v>
      </c>
      <c r="H1045" s="49">
        <v>32.26</v>
      </c>
      <c r="I1045" s="199"/>
      <c r="J1045" s="49"/>
      <c r="K1045" s="49"/>
      <c r="L1045" s="203" t="s">
        <v>1650</v>
      </c>
      <c r="M1045" s="49">
        <v>1</v>
      </c>
      <c r="N1045" s="49">
        <v>0.02</v>
      </c>
      <c r="O1045" s="49">
        <v>0.085</v>
      </c>
      <c r="P1045" s="49" t="s">
        <v>1575</v>
      </c>
      <c r="Q1045" s="212" t="s">
        <v>1594</v>
      </c>
      <c r="R1045" s="33" t="s">
        <v>1577</v>
      </c>
      <c r="S1045" s="30" t="s">
        <v>1626</v>
      </c>
    </row>
    <row r="1046" s="5" customFormat="1" ht="54.95" customHeight="1" spans="1:19">
      <c r="A1046" s="49">
        <v>21</v>
      </c>
      <c r="B1046" s="200" t="s">
        <v>1651</v>
      </c>
      <c r="C1046" s="49" t="s">
        <v>1300</v>
      </c>
      <c r="D1046" s="53" t="s">
        <v>1590</v>
      </c>
      <c r="E1046" s="49" t="s">
        <v>62</v>
      </c>
      <c r="F1046" s="201" t="s">
        <v>1652</v>
      </c>
      <c r="G1046" s="200">
        <f t="shared" si="59"/>
        <v>50</v>
      </c>
      <c r="H1046" s="49">
        <v>50</v>
      </c>
      <c r="I1046" s="199"/>
      <c r="J1046" s="49"/>
      <c r="K1046" s="49"/>
      <c r="L1046" s="203" t="s">
        <v>1653</v>
      </c>
      <c r="M1046" s="49">
        <v>1</v>
      </c>
      <c r="N1046" s="49">
        <v>0.0321</v>
      </c>
      <c r="O1046" s="49">
        <v>0.1224</v>
      </c>
      <c r="P1046" s="49" t="s">
        <v>1575</v>
      </c>
      <c r="Q1046" s="212" t="s">
        <v>1594</v>
      </c>
      <c r="R1046" s="33" t="s">
        <v>1577</v>
      </c>
      <c r="S1046" s="30" t="s">
        <v>1626</v>
      </c>
    </row>
    <row r="1047" s="5" customFormat="1" ht="54.95" customHeight="1" spans="1:19">
      <c r="A1047" s="49">
        <v>22</v>
      </c>
      <c r="B1047" s="200" t="s">
        <v>1654</v>
      </c>
      <c r="C1047" s="49" t="s">
        <v>1300</v>
      </c>
      <c r="D1047" s="53" t="s">
        <v>1655</v>
      </c>
      <c r="E1047" s="49" t="s">
        <v>1656</v>
      </c>
      <c r="F1047" s="198" t="s">
        <v>1657</v>
      </c>
      <c r="G1047" s="200">
        <f t="shared" si="59"/>
        <v>29.6</v>
      </c>
      <c r="H1047" s="49">
        <v>29.6</v>
      </c>
      <c r="I1047" s="199"/>
      <c r="J1047" s="49"/>
      <c r="K1047" s="49"/>
      <c r="L1047" s="203" t="s">
        <v>1658</v>
      </c>
      <c r="M1047" s="49">
        <v>2</v>
      </c>
      <c r="N1047" s="49">
        <v>0.0054</v>
      </c>
      <c r="O1047" s="49">
        <v>0.0243</v>
      </c>
      <c r="P1047" s="49" t="s">
        <v>1575</v>
      </c>
      <c r="Q1047" s="212" t="s">
        <v>1594</v>
      </c>
      <c r="R1047" s="33" t="s">
        <v>1577</v>
      </c>
      <c r="S1047" s="30" t="s">
        <v>1626</v>
      </c>
    </row>
    <row r="1048" s="5" customFormat="1" ht="54.95" customHeight="1" spans="1:19">
      <c r="A1048" s="49">
        <v>23</v>
      </c>
      <c r="B1048" s="30" t="s">
        <v>1659</v>
      </c>
      <c r="C1048" s="30" t="s">
        <v>1300</v>
      </c>
      <c r="D1048" s="53" t="s">
        <v>1590</v>
      </c>
      <c r="E1048" s="30" t="s">
        <v>1660</v>
      </c>
      <c r="F1048" s="32" t="s">
        <v>1661</v>
      </c>
      <c r="G1048" s="200">
        <f t="shared" si="59"/>
        <v>89.59</v>
      </c>
      <c r="H1048" s="49">
        <v>89.59</v>
      </c>
      <c r="I1048" s="199"/>
      <c r="J1048" s="49"/>
      <c r="K1048" s="49"/>
      <c r="L1048" s="203" t="s">
        <v>1662</v>
      </c>
      <c r="M1048" s="30">
        <v>8</v>
      </c>
      <c r="N1048" s="30">
        <v>0.058</v>
      </c>
      <c r="O1048" s="30">
        <v>0.224</v>
      </c>
      <c r="P1048" s="49" t="s">
        <v>1575</v>
      </c>
      <c r="Q1048" s="33" t="s">
        <v>1594</v>
      </c>
      <c r="R1048" s="33" t="s">
        <v>1577</v>
      </c>
      <c r="S1048" s="30" t="s">
        <v>1626</v>
      </c>
    </row>
    <row r="1049" s="1" customFormat="1" ht="54" customHeight="1" spans="1:19">
      <c r="A1049" s="49">
        <v>24</v>
      </c>
      <c r="B1049" s="30" t="s">
        <v>1610</v>
      </c>
      <c r="C1049" s="30" t="s">
        <v>28</v>
      </c>
      <c r="D1049" s="53" t="s">
        <v>773</v>
      </c>
      <c r="E1049" s="30" t="s">
        <v>36</v>
      </c>
      <c r="F1049" s="32" t="s">
        <v>1663</v>
      </c>
      <c r="G1049" s="200">
        <f t="shared" si="59"/>
        <v>175.62</v>
      </c>
      <c r="H1049" s="49">
        <v>175.62</v>
      </c>
      <c r="I1049" s="199"/>
      <c r="J1049" s="49"/>
      <c r="K1049" s="49"/>
      <c r="L1049" s="203" t="s">
        <v>1612</v>
      </c>
      <c r="M1049" s="30">
        <v>2</v>
      </c>
      <c r="N1049" s="30">
        <v>0.0134</v>
      </c>
      <c r="O1049" s="30">
        <v>0.0524</v>
      </c>
      <c r="P1049" s="49" t="s">
        <v>1575</v>
      </c>
      <c r="Q1049" s="33" t="s">
        <v>1576</v>
      </c>
      <c r="R1049" s="33" t="s">
        <v>1577</v>
      </c>
      <c r="S1049" s="30" t="s">
        <v>1626</v>
      </c>
    </row>
    <row r="1050" s="5" customFormat="1" ht="54" customHeight="1" spans="1:19">
      <c r="A1050" s="49">
        <v>25</v>
      </c>
      <c r="B1050" s="30" t="s">
        <v>1613</v>
      </c>
      <c r="C1050" s="30" t="s">
        <v>28</v>
      </c>
      <c r="D1050" s="53" t="s">
        <v>773</v>
      </c>
      <c r="E1050" s="30" t="s">
        <v>74</v>
      </c>
      <c r="F1050" s="32" t="s">
        <v>1664</v>
      </c>
      <c r="G1050" s="200">
        <f t="shared" si="59"/>
        <v>207.32</v>
      </c>
      <c r="H1050" s="49">
        <v>207.32</v>
      </c>
      <c r="I1050" s="199"/>
      <c r="J1050" s="49"/>
      <c r="K1050" s="49"/>
      <c r="L1050" s="203" t="s">
        <v>1615</v>
      </c>
      <c r="M1050" s="30">
        <v>1</v>
      </c>
      <c r="N1050" s="30">
        <v>0.0432</v>
      </c>
      <c r="O1050" s="30">
        <v>0.1871</v>
      </c>
      <c r="P1050" s="49" t="s">
        <v>1575</v>
      </c>
      <c r="Q1050" s="33" t="s">
        <v>1576</v>
      </c>
      <c r="R1050" s="33" t="s">
        <v>1577</v>
      </c>
      <c r="S1050" s="30" t="s">
        <v>1626</v>
      </c>
    </row>
    <row r="1051" s="5" customFormat="1" ht="54" customHeight="1" spans="1:19">
      <c r="A1051" s="49">
        <v>26</v>
      </c>
      <c r="B1051" s="30" t="s">
        <v>1616</v>
      </c>
      <c r="C1051" s="30" t="s">
        <v>28</v>
      </c>
      <c r="D1051" s="53" t="s">
        <v>773</v>
      </c>
      <c r="E1051" s="30" t="s">
        <v>60</v>
      </c>
      <c r="F1051" s="32" t="s">
        <v>1665</v>
      </c>
      <c r="G1051" s="200">
        <f t="shared" si="59"/>
        <v>522</v>
      </c>
      <c r="H1051" s="49">
        <v>522</v>
      </c>
      <c r="I1051" s="199"/>
      <c r="J1051" s="49"/>
      <c r="K1051" s="49"/>
      <c r="L1051" s="203" t="s">
        <v>1618</v>
      </c>
      <c r="M1051" s="30">
        <v>1</v>
      </c>
      <c r="N1051" s="30">
        <v>0.1617</v>
      </c>
      <c r="O1051" s="30">
        <v>0.7225</v>
      </c>
      <c r="P1051" s="49" t="s">
        <v>1575</v>
      </c>
      <c r="Q1051" s="33" t="s">
        <v>1576</v>
      </c>
      <c r="R1051" s="33" t="s">
        <v>1577</v>
      </c>
      <c r="S1051" s="30" t="s">
        <v>1626</v>
      </c>
    </row>
    <row r="1052" s="5" customFormat="1" ht="54" customHeight="1" spans="1:19">
      <c r="A1052" s="49">
        <v>27</v>
      </c>
      <c r="B1052" s="30" t="s">
        <v>1619</v>
      </c>
      <c r="C1052" s="30" t="s">
        <v>28</v>
      </c>
      <c r="D1052" s="53" t="s">
        <v>773</v>
      </c>
      <c r="E1052" s="30" t="s">
        <v>58</v>
      </c>
      <c r="F1052" s="32" t="s">
        <v>1666</v>
      </c>
      <c r="G1052" s="200">
        <f t="shared" si="59"/>
        <v>275</v>
      </c>
      <c r="H1052" s="49">
        <v>275</v>
      </c>
      <c r="I1052" s="199"/>
      <c r="J1052" s="49"/>
      <c r="K1052" s="49"/>
      <c r="L1052" s="203" t="s">
        <v>1621</v>
      </c>
      <c r="M1052" s="30">
        <v>1</v>
      </c>
      <c r="N1052" s="30">
        <v>0.0411</v>
      </c>
      <c r="O1052" s="30">
        <v>0.1815</v>
      </c>
      <c r="P1052" s="49" t="s">
        <v>1575</v>
      </c>
      <c r="Q1052" s="33" t="s">
        <v>1576</v>
      </c>
      <c r="R1052" s="33" t="s">
        <v>1577</v>
      </c>
      <c r="S1052" s="30" t="s">
        <v>1626</v>
      </c>
    </row>
    <row r="1053" s="1" customFormat="1" ht="54" customHeight="1" spans="1:19">
      <c r="A1053" s="49">
        <v>28</v>
      </c>
      <c r="B1053" s="30" t="s">
        <v>1667</v>
      </c>
      <c r="C1053" s="30" t="s">
        <v>28</v>
      </c>
      <c r="D1053" s="53" t="s">
        <v>773</v>
      </c>
      <c r="E1053" s="30" t="s">
        <v>146</v>
      </c>
      <c r="F1053" s="32" t="s">
        <v>1668</v>
      </c>
      <c r="G1053" s="200">
        <f t="shared" si="59"/>
        <v>296</v>
      </c>
      <c r="H1053" s="49">
        <v>296</v>
      </c>
      <c r="I1053" s="199"/>
      <c r="J1053" s="49"/>
      <c r="K1053" s="49"/>
      <c r="L1053" s="203" t="s">
        <v>1669</v>
      </c>
      <c r="M1053" s="30">
        <v>11</v>
      </c>
      <c r="N1053" s="30">
        <v>0.0363</v>
      </c>
      <c r="O1053" s="30">
        <v>0.1426</v>
      </c>
      <c r="P1053" s="49" t="s">
        <v>1575</v>
      </c>
      <c r="Q1053" s="33" t="s">
        <v>1576</v>
      </c>
      <c r="R1053" s="33" t="s">
        <v>1577</v>
      </c>
      <c r="S1053" s="30" t="s">
        <v>1626</v>
      </c>
    </row>
    <row r="1054" s="5" customFormat="1" ht="54" customHeight="1" spans="1:19">
      <c r="A1054" s="49">
        <v>29</v>
      </c>
      <c r="B1054" s="30" t="s">
        <v>1670</v>
      </c>
      <c r="C1054" s="30" t="s">
        <v>28</v>
      </c>
      <c r="D1054" s="53" t="s">
        <v>773</v>
      </c>
      <c r="E1054" s="30" t="s">
        <v>1671</v>
      </c>
      <c r="F1054" s="32" t="s">
        <v>1672</v>
      </c>
      <c r="G1054" s="200">
        <f t="shared" si="59"/>
        <v>244.86</v>
      </c>
      <c r="H1054" s="49">
        <v>244.86</v>
      </c>
      <c r="I1054" s="199"/>
      <c r="J1054" s="49"/>
      <c r="K1054" s="49"/>
      <c r="L1054" s="203" t="s">
        <v>1673</v>
      </c>
      <c r="M1054" s="30">
        <v>30</v>
      </c>
      <c r="N1054" s="30">
        <v>0.2023</v>
      </c>
      <c r="O1054" s="30">
        <v>0.8435</v>
      </c>
      <c r="P1054" s="49" t="s">
        <v>1575</v>
      </c>
      <c r="Q1054" s="33" t="s">
        <v>1576</v>
      </c>
      <c r="R1054" s="33" t="s">
        <v>1577</v>
      </c>
      <c r="S1054" s="30" t="s">
        <v>1626</v>
      </c>
    </row>
    <row r="1055" s="5" customFormat="1" ht="54" customHeight="1" spans="1:19">
      <c r="A1055" s="49">
        <v>30</v>
      </c>
      <c r="B1055" s="30" t="s">
        <v>1578</v>
      </c>
      <c r="C1055" s="30" t="s">
        <v>28</v>
      </c>
      <c r="D1055" s="49" t="s">
        <v>773</v>
      </c>
      <c r="E1055" s="30" t="s">
        <v>41</v>
      </c>
      <c r="F1055" s="32" t="s">
        <v>1674</v>
      </c>
      <c r="G1055" s="200">
        <f t="shared" si="59"/>
        <v>123</v>
      </c>
      <c r="H1055" s="49">
        <v>123</v>
      </c>
      <c r="I1055" s="199"/>
      <c r="J1055" s="49"/>
      <c r="K1055" s="49"/>
      <c r="L1055" s="203" t="s">
        <v>1595</v>
      </c>
      <c r="M1055" s="30">
        <v>31</v>
      </c>
      <c r="N1055" s="30">
        <v>0.2047</v>
      </c>
      <c r="O1055" s="30">
        <v>0.8535</v>
      </c>
      <c r="P1055" s="49" t="s">
        <v>1575</v>
      </c>
      <c r="Q1055" s="33" t="s">
        <v>1576</v>
      </c>
      <c r="R1055" s="33" t="s">
        <v>1577</v>
      </c>
      <c r="S1055" s="30" t="s">
        <v>1626</v>
      </c>
    </row>
    <row r="1056" s="1" customFormat="1" ht="54" customHeight="1" spans="1:19">
      <c r="A1056" s="49">
        <v>31</v>
      </c>
      <c r="B1056" s="202" t="s">
        <v>1675</v>
      </c>
      <c r="C1056" s="30" t="s">
        <v>28</v>
      </c>
      <c r="D1056" s="49" t="s">
        <v>773</v>
      </c>
      <c r="E1056" s="30" t="s">
        <v>1676</v>
      </c>
      <c r="F1056" s="32" t="s">
        <v>1677</v>
      </c>
      <c r="G1056" s="200">
        <v>80</v>
      </c>
      <c r="H1056" s="200">
        <v>80</v>
      </c>
      <c r="I1056" s="199"/>
      <c r="J1056" s="49"/>
      <c r="K1056" s="49"/>
      <c r="L1056" s="210" t="s">
        <v>1600</v>
      </c>
      <c r="M1056" s="211">
        <v>4</v>
      </c>
      <c r="N1056" s="211">
        <v>0.0196</v>
      </c>
      <c r="O1056" s="211">
        <v>0.0864</v>
      </c>
      <c r="P1056" s="49" t="s">
        <v>1575</v>
      </c>
      <c r="Q1056" s="49" t="s">
        <v>1575</v>
      </c>
      <c r="R1056" s="33" t="s">
        <v>1678</v>
      </c>
      <c r="S1056" s="30" t="s">
        <v>702</v>
      </c>
    </row>
    <row r="1057" s="1" customFormat="1" ht="54" customHeight="1" spans="1:19">
      <c r="A1057" s="49">
        <v>32</v>
      </c>
      <c r="B1057" s="202" t="s">
        <v>1581</v>
      </c>
      <c r="C1057" s="30" t="s">
        <v>28</v>
      </c>
      <c r="D1057" s="49" t="s">
        <v>773</v>
      </c>
      <c r="E1057" s="30" t="s">
        <v>1582</v>
      </c>
      <c r="F1057" s="32" t="s">
        <v>1679</v>
      </c>
      <c r="G1057" s="200">
        <v>100</v>
      </c>
      <c r="H1057" s="200">
        <v>100</v>
      </c>
      <c r="I1057" s="199"/>
      <c r="J1057" s="49"/>
      <c r="K1057" s="49"/>
      <c r="L1057" s="210" t="s">
        <v>1680</v>
      </c>
      <c r="M1057" s="211">
        <v>112</v>
      </c>
      <c r="N1057" s="211">
        <v>0.5041</v>
      </c>
      <c r="O1057" s="211">
        <v>2.1</v>
      </c>
      <c r="P1057" s="49" t="s">
        <v>1575</v>
      </c>
      <c r="Q1057" s="49" t="s">
        <v>1596</v>
      </c>
      <c r="R1057" s="33" t="s">
        <v>1678</v>
      </c>
      <c r="S1057" s="30" t="s">
        <v>702</v>
      </c>
    </row>
    <row r="1058" s="1" customFormat="1" ht="54" customHeight="1" spans="1:19">
      <c r="A1058" s="49">
        <v>33</v>
      </c>
      <c r="B1058" s="202" t="s">
        <v>1681</v>
      </c>
      <c r="C1058" s="30" t="s">
        <v>28</v>
      </c>
      <c r="D1058" s="49" t="s">
        <v>773</v>
      </c>
      <c r="E1058" s="30" t="s">
        <v>1682</v>
      </c>
      <c r="F1058" s="32" t="s">
        <v>1683</v>
      </c>
      <c r="G1058" s="200">
        <v>100</v>
      </c>
      <c r="H1058" s="200">
        <v>100</v>
      </c>
      <c r="I1058" s="199"/>
      <c r="J1058" s="49"/>
      <c r="K1058" s="49"/>
      <c r="L1058" s="203" t="s">
        <v>1684</v>
      </c>
      <c r="M1058" s="49">
        <v>1</v>
      </c>
      <c r="N1058" s="49">
        <v>0.0042</v>
      </c>
      <c r="O1058" s="49">
        <v>0.0152</v>
      </c>
      <c r="P1058" s="49" t="s">
        <v>1575</v>
      </c>
      <c r="Q1058" s="49" t="s">
        <v>1596</v>
      </c>
      <c r="R1058" s="33" t="s">
        <v>1678</v>
      </c>
      <c r="S1058" s="30" t="s">
        <v>702</v>
      </c>
    </row>
    <row r="1059" s="1" customFormat="1" ht="54" customHeight="1" spans="1:19">
      <c r="A1059" s="49">
        <v>34</v>
      </c>
      <c r="B1059" s="202" t="s">
        <v>1685</v>
      </c>
      <c r="C1059" s="30" t="s">
        <v>28</v>
      </c>
      <c r="D1059" s="49" t="s">
        <v>773</v>
      </c>
      <c r="E1059" s="30" t="s">
        <v>1686</v>
      </c>
      <c r="F1059" s="32" t="s">
        <v>1687</v>
      </c>
      <c r="G1059" s="200">
        <v>100</v>
      </c>
      <c r="H1059" s="200">
        <v>100</v>
      </c>
      <c r="I1059" s="199"/>
      <c r="J1059" s="49"/>
      <c r="K1059" s="49"/>
      <c r="L1059" s="210" t="s">
        <v>1688</v>
      </c>
      <c r="M1059" s="211">
        <v>59</v>
      </c>
      <c r="N1059" s="211">
        <v>0.396</v>
      </c>
      <c r="O1059" s="211">
        <v>1.782</v>
      </c>
      <c r="P1059" s="49" t="s">
        <v>1575</v>
      </c>
      <c r="Q1059" s="49" t="s">
        <v>1596</v>
      </c>
      <c r="R1059" s="33" t="s">
        <v>1678</v>
      </c>
      <c r="S1059" s="30" t="s">
        <v>702</v>
      </c>
    </row>
    <row r="1060" s="1" customFormat="1" ht="54" customHeight="1" spans="1:19">
      <c r="A1060" s="49">
        <v>35</v>
      </c>
      <c r="B1060" s="202" t="s">
        <v>1689</v>
      </c>
      <c r="C1060" s="30" t="s">
        <v>28</v>
      </c>
      <c r="D1060" s="49" t="s">
        <v>773</v>
      </c>
      <c r="E1060" s="30" t="s">
        <v>1690</v>
      </c>
      <c r="F1060" s="32" t="s">
        <v>1691</v>
      </c>
      <c r="G1060" s="200">
        <v>468.5241</v>
      </c>
      <c r="H1060" s="200">
        <v>468.5241</v>
      </c>
      <c r="I1060" s="199"/>
      <c r="J1060" s="49"/>
      <c r="K1060" s="49"/>
      <c r="L1060" s="203" t="s">
        <v>1692</v>
      </c>
      <c r="M1060" s="49">
        <v>95</v>
      </c>
      <c r="N1060" s="49">
        <v>0.3033</v>
      </c>
      <c r="O1060" s="49">
        <v>1.2648</v>
      </c>
      <c r="P1060" s="49" t="s">
        <v>1575</v>
      </c>
      <c r="Q1060" s="49" t="s">
        <v>1596</v>
      </c>
      <c r="R1060" s="33" t="s">
        <v>1678</v>
      </c>
      <c r="S1060" s="30" t="s">
        <v>702</v>
      </c>
    </row>
    <row r="1061" s="1" customFormat="1" ht="54" customHeight="1" spans="1:19">
      <c r="A1061" s="49">
        <v>36</v>
      </c>
      <c r="B1061" s="202" t="s">
        <v>1693</v>
      </c>
      <c r="C1061" s="30" t="s">
        <v>28</v>
      </c>
      <c r="D1061" s="49" t="s">
        <v>773</v>
      </c>
      <c r="E1061" s="30" t="s">
        <v>1694</v>
      </c>
      <c r="F1061" s="32" t="s">
        <v>1695</v>
      </c>
      <c r="G1061" s="200">
        <v>240</v>
      </c>
      <c r="H1061" s="200">
        <v>240</v>
      </c>
      <c r="I1061" s="199"/>
      <c r="J1061" s="49"/>
      <c r="K1061" s="49"/>
      <c r="L1061" s="210" t="s">
        <v>1696</v>
      </c>
      <c r="M1061" s="211">
        <v>133</v>
      </c>
      <c r="N1061" s="211">
        <v>0.8192</v>
      </c>
      <c r="O1061" s="211">
        <v>3.7651</v>
      </c>
      <c r="P1061" s="49" t="s">
        <v>1575</v>
      </c>
      <c r="Q1061" s="49" t="s">
        <v>1596</v>
      </c>
      <c r="R1061" s="33" t="s">
        <v>1678</v>
      </c>
      <c r="S1061" s="30" t="s">
        <v>702</v>
      </c>
    </row>
    <row r="1062" s="1" customFormat="1" ht="68" customHeight="1" spans="1:19">
      <c r="A1062" s="49">
        <v>37</v>
      </c>
      <c r="B1062" s="30" t="s">
        <v>1697</v>
      </c>
      <c r="C1062" s="30" t="s">
        <v>28</v>
      </c>
      <c r="D1062" s="49" t="s">
        <v>219</v>
      </c>
      <c r="E1062" s="30" t="s">
        <v>1698</v>
      </c>
      <c r="F1062" s="32" t="s">
        <v>1699</v>
      </c>
      <c r="G1062" s="30">
        <f t="shared" ref="G1062:K1062" si="60">SUM(G1063:G1125)</f>
        <v>360.7</v>
      </c>
      <c r="H1062" s="30">
        <f t="shared" si="60"/>
        <v>76.5</v>
      </c>
      <c r="I1062" s="30">
        <f t="shared" si="60"/>
        <v>174.6</v>
      </c>
      <c r="J1062" s="30">
        <f t="shared" si="60"/>
        <v>0</v>
      </c>
      <c r="K1062" s="30">
        <f t="shared" si="60"/>
        <v>109.6</v>
      </c>
      <c r="L1062" s="203" t="s">
        <v>1700</v>
      </c>
      <c r="M1062" s="30"/>
      <c r="N1062" s="30">
        <f>SUM(N1063:N1125)</f>
        <v>0.0892</v>
      </c>
      <c r="O1062" s="30">
        <f>SUM(O1063:O1125)</f>
        <v>0.3899</v>
      </c>
      <c r="P1062" s="49" t="s">
        <v>1575</v>
      </c>
      <c r="Q1062" s="212" t="s">
        <v>223</v>
      </c>
      <c r="R1062" s="33"/>
      <c r="S1062" s="46"/>
    </row>
    <row r="1063" s="1" customFormat="1" ht="72" customHeight="1" spans="1:19">
      <c r="A1063" s="46"/>
      <c r="B1063" s="46" t="s">
        <v>1701</v>
      </c>
      <c r="C1063" s="46" t="s">
        <v>28</v>
      </c>
      <c r="D1063" s="53" t="s">
        <v>219</v>
      </c>
      <c r="E1063" s="46" t="s">
        <v>54</v>
      </c>
      <c r="F1063" s="137" t="s">
        <v>1702</v>
      </c>
      <c r="G1063" s="46">
        <f>11*0.5+8*0.4+1*0.2+29*0.3</f>
        <v>17.6</v>
      </c>
      <c r="H1063" s="53"/>
      <c r="I1063" s="46">
        <f>11*0.5+8*0.4+1*0.2+29*0.3</f>
        <v>17.6</v>
      </c>
      <c r="J1063" s="53"/>
      <c r="K1063" s="53"/>
      <c r="L1063" s="92" t="s">
        <v>1700</v>
      </c>
      <c r="M1063" s="46">
        <v>9</v>
      </c>
      <c r="N1063" s="46">
        <v>0.0049</v>
      </c>
      <c r="O1063" s="46">
        <v>0.0223</v>
      </c>
      <c r="P1063" s="53" t="s">
        <v>1575</v>
      </c>
      <c r="Q1063" s="71" t="s">
        <v>49</v>
      </c>
      <c r="R1063" s="146" t="s">
        <v>1605</v>
      </c>
      <c r="S1063" s="40" t="s">
        <v>89</v>
      </c>
    </row>
    <row r="1064" s="1" customFormat="1" ht="68.1" customHeight="1" spans="1:19">
      <c r="A1064" s="46"/>
      <c r="B1064" s="46" t="s">
        <v>1701</v>
      </c>
      <c r="C1064" s="46" t="s">
        <v>28</v>
      </c>
      <c r="D1064" s="53" t="s">
        <v>219</v>
      </c>
      <c r="E1064" s="46" t="s">
        <v>76</v>
      </c>
      <c r="F1064" s="137" t="s">
        <v>1703</v>
      </c>
      <c r="G1064" s="46">
        <f>6*0.5+19*0.4</f>
        <v>10.6</v>
      </c>
      <c r="H1064" s="53"/>
      <c r="I1064" s="46">
        <f>6*0.5+19*0.4</f>
        <v>10.6</v>
      </c>
      <c r="J1064" s="53"/>
      <c r="K1064" s="53"/>
      <c r="L1064" s="92" t="s">
        <v>1704</v>
      </c>
      <c r="M1064" s="46">
        <v>9</v>
      </c>
      <c r="N1064" s="46">
        <v>0.0025</v>
      </c>
      <c r="O1064" s="46">
        <v>0.0099</v>
      </c>
      <c r="P1064" s="53" t="s">
        <v>1575</v>
      </c>
      <c r="Q1064" s="71" t="s">
        <v>49</v>
      </c>
      <c r="R1064" s="146" t="s">
        <v>1605</v>
      </c>
      <c r="S1064" s="40" t="s">
        <v>89</v>
      </c>
    </row>
    <row r="1065" s="1" customFormat="1" ht="68.1" customHeight="1" spans="1:19">
      <c r="A1065" s="46"/>
      <c r="B1065" s="46" t="s">
        <v>1701</v>
      </c>
      <c r="C1065" s="46" t="s">
        <v>28</v>
      </c>
      <c r="D1065" s="53" t="s">
        <v>219</v>
      </c>
      <c r="E1065" s="46" t="s">
        <v>56</v>
      </c>
      <c r="F1065" s="137" t="s">
        <v>1705</v>
      </c>
      <c r="G1065" s="46">
        <f>12*0.5+5*0.2+2*0.3</f>
        <v>7.6</v>
      </c>
      <c r="H1065" s="53"/>
      <c r="I1065" s="46">
        <f>12*0.5+5*0.2+2*0.3</f>
        <v>7.6</v>
      </c>
      <c r="J1065" s="53"/>
      <c r="K1065" s="53"/>
      <c r="L1065" s="92" t="s">
        <v>1706</v>
      </c>
      <c r="M1065" s="46">
        <v>8</v>
      </c>
      <c r="N1065" s="46">
        <v>0.0019</v>
      </c>
      <c r="O1065" s="46">
        <v>0.0083</v>
      </c>
      <c r="P1065" s="53" t="s">
        <v>1575</v>
      </c>
      <c r="Q1065" s="71" t="s">
        <v>38</v>
      </c>
      <c r="R1065" s="146" t="s">
        <v>1605</v>
      </c>
      <c r="S1065" s="40" t="s">
        <v>89</v>
      </c>
    </row>
    <row r="1066" s="1" customFormat="1" ht="68.1" customHeight="1" spans="1:19">
      <c r="A1066" s="46"/>
      <c r="B1066" s="46" t="s">
        <v>1701</v>
      </c>
      <c r="C1066" s="46" t="s">
        <v>28</v>
      </c>
      <c r="D1066" s="53" t="s">
        <v>219</v>
      </c>
      <c r="E1066" s="46" t="s">
        <v>62</v>
      </c>
      <c r="F1066" s="137" t="s">
        <v>1707</v>
      </c>
      <c r="G1066" s="46">
        <f>17*0.5+5*0.4+24*0.3</f>
        <v>17.7</v>
      </c>
      <c r="H1066" s="53"/>
      <c r="I1066" s="46">
        <f>17*0.5+5*0.4+24*0.3</f>
        <v>17.7</v>
      </c>
      <c r="J1066" s="53"/>
      <c r="K1066" s="53"/>
      <c r="L1066" s="92" t="s">
        <v>1708</v>
      </c>
      <c r="M1066" s="46">
        <v>7</v>
      </c>
      <c r="N1066" s="46">
        <v>0.0046</v>
      </c>
      <c r="O1066" s="46">
        <v>0.0214</v>
      </c>
      <c r="P1066" s="53" t="s">
        <v>1575</v>
      </c>
      <c r="Q1066" s="71" t="s">
        <v>38</v>
      </c>
      <c r="R1066" s="146" t="s">
        <v>1605</v>
      </c>
      <c r="S1066" s="40" t="s">
        <v>89</v>
      </c>
    </row>
    <row r="1067" s="1" customFormat="1" ht="60" customHeight="1" spans="1:19">
      <c r="A1067" s="46"/>
      <c r="B1067" s="46" t="s">
        <v>1701</v>
      </c>
      <c r="C1067" s="46" t="s">
        <v>28</v>
      </c>
      <c r="D1067" s="53" t="s">
        <v>219</v>
      </c>
      <c r="E1067" s="46" t="s">
        <v>52</v>
      </c>
      <c r="F1067" s="137" t="s">
        <v>1709</v>
      </c>
      <c r="G1067" s="46">
        <f>24*0.5+3*0.2+29*0.3</f>
        <v>21.3</v>
      </c>
      <c r="H1067" s="53"/>
      <c r="I1067" s="46">
        <f>24*0.5+3*0.2+29*0.3</f>
        <v>21.3</v>
      </c>
      <c r="J1067" s="53"/>
      <c r="K1067" s="53"/>
      <c r="L1067" s="92" t="s">
        <v>1710</v>
      </c>
      <c r="M1067" s="46">
        <v>10</v>
      </c>
      <c r="N1067" s="46">
        <v>0.0056</v>
      </c>
      <c r="O1067" s="46">
        <v>0.0263</v>
      </c>
      <c r="P1067" s="53" t="s">
        <v>1575</v>
      </c>
      <c r="Q1067" s="71" t="s">
        <v>49</v>
      </c>
      <c r="R1067" s="146" t="s">
        <v>1605</v>
      </c>
      <c r="S1067" s="40" t="s">
        <v>89</v>
      </c>
    </row>
    <row r="1068" s="1" customFormat="1" ht="60" customHeight="1" spans="1:19">
      <c r="A1068" s="46"/>
      <c r="B1068" s="46" t="s">
        <v>1701</v>
      </c>
      <c r="C1068" s="46" t="s">
        <v>28</v>
      </c>
      <c r="D1068" s="53" t="s">
        <v>219</v>
      </c>
      <c r="E1068" s="46" t="s">
        <v>60</v>
      </c>
      <c r="F1068" s="137" t="s">
        <v>1711</v>
      </c>
      <c r="G1068" s="46">
        <f>15*0.5+5*0.3</f>
        <v>9</v>
      </c>
      <c r="H1068" s="53"/>
      <c r="I1068" s="46">
        <f>15*0.5+5*0.3</f>
        <v>9</v>
      </c>
      <c r="J1068" s="53"/>
      <c r="K1068" s="53"/>
      <c r="L1068" s="92" t="s">
        <v>1712</v>
      </c>
      <c r="M1068" s="46">
        <v>10</v>
      </c>
      <c r="N1068" s="46">
        <v>0.002</v>
      </c>
      <c r="O1068" s="46">
        <v>0.0088</v>
      </c>
      <c r="P1068" s="53" t="s">
        <v>1575</v>
      </c>
      <c r="Q1068" s="71" t="s">
        <v>38</v>
      </c>
      <c r="R1068" s="146" t="s">
        <v>1605</v>
      </c>
      <c r="S1068" s="40" t="s">
        <v>89</v>
      </c>
    </row>
    <row r="1069" s="1" customFormat="1" ht="60" customHeight="1" spans="1:19">
      <c r="A1069" s="46"/>
      <c r="B1069" s="46" t="s">
        <v>1701</v>
      </c>
      <c r="C1069" s="46" t="s">
        <v>28</v>
      </c>
      <c r="D1069" s="53" t="s">
        <v>219</v>
      </c>
      <c r="E1069" s="46" t="s">
        <v>70</v>
      </c>
      <c r="F1069" s="137" t="s">
        <v>1713</v>
      </c>
      <c r="G1069" s="46">
        <f>13*0.5+1*0.4+4*0.3</f>
        <v>8.1</v>
      </c>
      <c r="H1069" s="53"/>
      <c r="I1069" s="46">
        <f>13*0.5+1*0.4+4*0.3</f>
        <v>8.1</v>
      </c>
      <c r="J1069" s="53"/>
      <c r="K1069" s="53"/>
      <c r="L1069" s="92" t="s">
        <v>1714</v>
      </c>
      <c r="M1069" s="46">
        <v>8</v>
      </c>
      <c r="N1069" s="46">
        <v>0.0018</v>
      </c>
      <c r="O1069" s="46">
        <v>0.0073</v>
      </c>
      <c r="P1069" s="53" t="s">
        <v>1575</v>
      </c>
      <c r="Q1069" s="71" t="s">
        <v>38</v>
      </c>
      <c r="R1069" s="146" t="s">
        <v>1605</v>
      </c>
      <c r="S1069" s="40" t="s">
        <v>89</v>
      </c>
    </row>
    <row r="1070" s="1" customFormat="1" ht="60" customHeight="1" spans="1:19">
      <c r="A1070" s="46"/>
      <c r="B1070" s="46" t="s">
        <v>1701</v>
      </c>
      <c r="C1070" s="46" t="s">
        <v>28</v>
      </c>
      <c r="D1070" s="53" t="s">
        <v>219</v>
      </c>
      <c r="E1070" s="46" t="s">
        <v>47</v>
      </c>
      <c r="F1070" s="137" t="s">
        <v>1715</v>
      </c>
      <c r="G1070" s="46">
        <f>28*0.5+3*0.3</f>
        <v>14.9</v>
      </c>
      <c r="H1070" s="53"/>
      <c r="I1070" s="46">
        <f>28*0.5+3*0.3</f>
        <v>14.9</v>
      </c>
      <c r="J1070" s="53"/>
      <c r="K1070" s="53"/>
      <c r="L1070" s="92" t="s">
        <v>1716</v>
      </c>
      <c r="M1070" s="46">
        <v>5</v>
      </c>
      <c r="N1070" s="46">
        <v>0.0031</v>
      </c>
      <c r="O1070" s="46">
        <v>0.0151</v>
      </c>
      <c r="P1070" s="53" t="s">
        <v>1575</v>
      </c>
      <c r="Q1070" s="71" t="s">
        <v>49</v>
      </c>
      <c r="R1070" s="146" t="s">
        <v>1605</v>
      </c>
      <c r="S1070" s="40" t="s">
        <v>89</v>
      </c>
    </row>
    <row r="1071" s="1" customFormat="1" ht="60" customHeight="1" spans="1:19">
      <c r="A1071" s="46"/>
      <c r="B1071" s="46" t="s">
        <v>1701</v>
      </c>
      <c r="C1071" s="46" t="s">
        <v>28</v>
      </c>
      <c r="D1071" s="53" t="s">
        <v>219</v>
      </c>
      <c r="E1071" s="46" t="s">
        <v>58</v>
      </c>
      <c r="F1071" s="137" t="s">
        <v>1717</v>
      </c>
      <c r="G1071" s="46">
        <f>15*0.5+2*0.2</f>
        <v>7.9</v>
      </c>
      <c r="H1071" s="53"/>
      <c r="I1071" s="46">
        <f>15*0.5+2*0.2</f>
        <v>7.9</v>
      </c>
      <c r="J1071" s="53"/>
      <c r="K1071" s="53"/>
      <c r="L1071" s="92" t="s">
        <v>1718</v>
      </c>
      <c r="M1071" s="46">
        <v>9</v>
      </c>
      <c r="N1071" s="46">
        <v>0.0017</v>
      </c>
      <c r="O1071" s="46">
        <v>0.0075</v>
      </c>
      <c r="P1071" s="53" t="s">
        <v>1575</v>
      </c>
      <c r="Q1071" s="71" t="s">
        <v>38</v>
      </c>
      <c r="R1071" s="146" t="s">
        <v>1605</v>
      </c>
      <c r="S1071" s="40" t="s">
        <v>89</v>
      </c>
    </row>
    <row r="1072" s="1" customFormat="1" ht="60" customHeight="1" spans="1:19">
      <c r="A1072" s="46"/>
      <c r="B1072" s="46" t="s">
        <v>1701</v>
      </c>
      <c r="C1072" s="46" t="s">
        <v>28</v>
      </c>
      <c r="D1072" s="53" t="s">
        <v>219</v>
      </c>
      <c r="E1072" s="46" t="s">
        <v>41</v>
      </c>
      <c r="F1072" s="137" t="s">
        <v>1719</v>
      </c>
      <c r="G1072" s="46">
        <f>22*0.5+1*0.2+3*0.3</f>
        <v>12.1</v>
      </c>
      <c r="H1072" s="53"/>
      <c r="I1072" s="46">
        <f>22*0.5+1*0.2+3*0.3</f>
        <v>12.1</v>
      </c>
      <c r="J1072" s="53"/>
      <c r="K1072" s="53"/>
      <c r="L1072" s="92" t="s">
        <v>1720</v>
      </c>
      <c r="M1072" s="46">
        <v>3</v>
      </c>
      <c r="N1072" s="46">
        <v>0.0026</v>
      </c>
      <c r="O1072" s="46">
        <v>0.0112</v>
      </c>
      <c r="P1072" s="53" t="s">
        <v>1575</v>
      </c>
      <c r="Q1072" s="71" t="s">
        <v>38</v>
      </c>
      <c r="R1072" s="146" t="s">
        <v>1605</v>
      </c>
      <c r="S1072" s="40" t="s">
        <v>89</v>
      </c>
    </row>
    <row r="1073" s="16" customFormat="1" ht="71.1" customHeight="1" spans="1:19">
      <c r="A1073" s="46"/>
      <c r="B1073" s="46" t="s">
        <v>1701</v>
      </c>
      <c r="C1073" s="46" t="s">
        <v>28</v>
      </c>
      <c r="D1073" s="53" t="s">
        <v>219</v>
      </c>
      <c r="E1073" s="46" t="s">
        <v>36</v>
      </c>
      <c r="F1073" s="137" t="s">
        <v>1721</v>
      </c>
      <c r="G1073" s="46">
        <f>18*0.5+2*0.2+7*0.3</f>
        <v>11.5</v>
      </c>
      <c r="H1073" s="53"/>
      <c r="I1073" s="46">
        <f>18*0.5+2*0.2+7*0.3</f>
        <v>11.5</v>
      </c>
      <c r="J1073" s="53"/>
      <c r="K1073" s="53"/>
      <c r="L1073" s="92" t="s">
        <v>1722</v>
      </c>
      <c r="M1073" s="46">
        <v>10</v>
      </c>
      <c r="N1073" s="46">
        <v>0.0027</v>
      </c>
      <c r="O1073" s="46">
        <v>0.0142</v>
      </c>
      <c r="P1073" s="53" t="s">
        <v>1575</v>
      </c>
      <c r="Q1073" s="71" t="s">
        <v>38</v>
      </c>
      <c r="R1073" s="146" t="s">
        <v>1605</v>
      </c>
      <c r="S1073" s="40" t="s">
        <v>89</v>
      </c>
    </row>
    <row r="1074" s="16" customFormat="1" ht="66" customHeight="1" spans="1:19">
      <c r="A1074" s="46"/>
      <c r="B1074" s="46" t="s">
        <v>1701</v>
      </c>
      <c r="C1074" s="46" t="s">
        <v>28</v>
      </c>
      <c r="D1074" s="53" t="s">
        <v>219</v>
      </c>
      <c r="E1074" s="46" t="s">
        <v>66</v>
      </c>
      <c r="F1074" s="137" t="s">
        <v>1723</v>
      </c>
      <c r="G1074" s="46">
        <f>4*0.5+9*0.3</f>
        <v>4.7</v>
      </c>
      <c r="H1074" s="53"/>
      <c r="I1074" s="46">
        <f>4*0.5+9*0.3</f>
        <v>4.7</v>
      </c>
      <c r="J1074" s="53"/>
      <c r="K1074" s="53"/>
      <c r="L1074" s="92" t="s">
        <v>1724</v>
      </c>
      <c r="M1074" s="46">
        <v>2</v>
      </c>
      <c r="N1074" s="46">
        <v>0.0013</v>
      </c>
      <c r="O1074" s="46">
        <v>0.0054</v>
      </c>
      <c r="P1074" s="53" t="s">
        <v>1575</v>
      </c>
      <c r="Q1074" s="71" t="s">
        <v>49</v>
      </c>
      <c r="R1074" s="146" t="s">
        <v>1605</v>
      </c>
      <c r="S1074" s="40" t="s">
        <v>89</v>
      </c>
    </row>
    <row r="1075" s="1" customFormat="1" ht="66" customHeight="1" spans="1:19">
      <c r="A1075" s="46"/>
      <c r="B1075" s="46" t="s">
        <v>1701</v>
      </c>
      <c r="C1075" s="46" t="s">
        <v>28</v>
      </c>
      <c r="D1075" s="53" t="s">
        <v>219</v>
      </c>
      <c r="E1075" s="46" t="s">
        <v>78</v>
      </c>
      <c r="F1075" s="137" t="s">
        <v>1725</v>
      </c>
      <c r="G1075" s="46">
        <f>10*0.5+1*0.4+1*0.2+8*0.3</f>
        <v>8</v>
      </c>
      <c r="H1075" s="53"/>
      <c r="I1075" s="46">
        <f>10*0.5+1*0.4+1*0.2+8*0.3</f>
        <v>8</v>
      </c>
      <c r="J1075" s="53"/>
      <c r="K1075" s="53"/>
      <c r="L1075" s="92" t="s">
        <v>1726</v>
      </c>
      <c r="M1075" s="46">
        <v>12</v>
      </c>
      <c r="N1075" s="46">
        <v>0.002</v>
      </c>
      <c r="O1075" s="46">
        <v>0.0071</v>
      </c>
      <c r="P1075" s="53" t="s">
        <v>1575</v>
      </c>
      <c r="Q1075" s="71" t="s">
        <v>38</v>
      </c>
      <c r="R1075" s="146" t="s">
        <v>1605</v>
      </c>
      <c r="S1075" s="40" t="s">
        <v>89</v>
      </c>
    </row>
    <row r="1076" s="1" customFormat="1" ht="66" customHeight="1" spans="1:19">
      <c r="A1076" s="46"/>
      <c r="B1076" s="46" t="s">
        <v>1701</v>
      </c>
      <c r="C1076" s="46" t="s">
        <v>28</v>
      </c>
      <c r="D1076" s="53" t="s">
        <v>219</v>
      </c>
      <c r="E1076" s="46" t="s">
        <v>45</v>
      </c>
      <c r="F1076" s="137" t="s">
        <v>1727</v>
      </c>
      <c r="G1076" s="46">
        <f>14*0.5+2*0.2+8*0.3</f>
        <v>9.8</v>
      </c>
      <c r="H1076" s="53"/>
      <c r="I1076" s="46">
        <f>14*0.5+2*0.2+8*0.3</f>
        <v>9.8</v>
      </c>
      <c r="J1076" s="53"/>
      <c r="K1076" s="53"/>
      <c r="L1076" s="92" t="s">
        <v>1728</v>
      </c>
      <c r="M1076" s="46">
        <v>10</v>
      </c>
      <c r="N1076" s="46">
        <v>0.0024</v>
      </c>
      <c r="O1076" s="46">
        <v>0.0098</v>
      </c>
      <c r="P1076" s="53" t="s">
        <v>1575</v>
      </c>
      <c r="Q1076" s="71" t="s">
        <v>38</v>
      </c>
      <c r="R1076" s="146" t="s">
        <v>1605</v>
      </c>
      <c r="S1076" s="40" t="s">
        <v>89</v>
      </c>
    </row>
    <row r="1077" s="1" customFormat="1" ht="66" customHeight="1" spans="1:19">
      <c r="A1077" s="46"/>
      <c r="B1077" s="46" t="s">
        <v>1701</v>
      </c>
      <c r="C1077" s="46" t="s">
        <v>28</v>
      </c>
      <c r="D1077" s="53" t="s">
        <v>219</v>
      </c>
      <c r="E1077" s="46" t="s">
        <v>68</v>
      </c>
      <c r="F1077" s="137" t="s">
        <v>1729</v>
      </c>
      <c r="G1077" s="46">
        <f>7*0.5+2*0.3</f>
        <v>4.1</v>
      </c>
      <c r="H1077" s="53"/>
      <c r="I1077" s="46">
        <f>7*0.5+2*0.3</f>
        <v>4.1</v>
      </c>
      <c r="J1077" s="53"/>
      <c r="K1077" s="53"/>
      <c r="L1077" s="92" t="s">
        <v>1730</v>
      </c>
      <c r="M1077" s="46">
        <v>7</v>
      </c>
      <c r="N1077" s="46">
        <v>0.0009</v>
      </c>
      <c r="O1077" s="46">
        <v>0.0031</v>
      </c>
      <c r="P1077" s="53" t="s">
        <v>1575</v>
      </c>
      <c r="Q1077" s="71" t="s">
        <v>49</v>
      </c>
      <c r="R1077" s="146" t="s">
        <v>1605</v>
      </c>
      <c r="S1077" s="40" t="s">
        <v>89</v>
      </c>
    </row>
    <row r="1078" s="1" customFormat="1" ht="51" customHeight="1" spans="1:19">
      <c r="A1078" s="46"/>
      <c r="B1078" s="46" t="s">
        <v>1701</v>
      </c>
      <c r="C1078" s="46" t="s">
        <v>28</v>
      </c>
      <c r="D1078" s="53" t="s">
        <v>219</v>
      </c>
      <c r="E1078" s="46" t="s">
        <v>50</v>
      </c>
      <c r="F1078" s="137" t="s">
        <v>1731</v>
      </c>
      <c r="G1078" s="46">
        <f>8*0.5+3*0.2+5*0.3</f>
        <v>6.1</v>
      </c>
      <c r="H1078" s="53"/>
      <c r="I1078" s="46">
        <f>8*0.5+3*0.2+5*0.3</f>
        <v>6.1</v>
      </c>
      <c r="J1078" s="53"/>
      <c r="K1078" s="53"/>
      <c r="L1078" s="92" t="s">
        <v>1732</v>
      </c>
      <c r="M1078" s="46">
        <v>6</v>
      </c>
      <c r="N1078" s="46">
        <v>0.0016</v>
      </c>
      <c r="O1078" s="46">
        <v>0.0077</v>
      </c>
      <c r="P1078" s="53" t="s">
        <v>1575</v>
      </c>
      <c r="Q1078" s="71" t="s">
        <v>49</v>
      </c>
      <c r="R1078" s="146" t="s">
        <v>1605</v>
      </c>
      <c r="S1078" s="40" t="s">
        <v>89</v>
      </c>
    </row>
    <row r="1079" s="1" customFormat="1" ht="51" customHeight="1" spans="1:19">
      <c r="A1079" s="46"/>
      <c r="B1079" s="46" t="s">
        <v>1701</v>
      </c>
      <c r="C1079" s="46" t="s">
        <v>28</v>
      </c>
      <c r="D1079" s="53" t="s">
        <v>219</v>
      </c>
      <c r="E1079" s="46" t="s">
        <v>64</v>
      </c>
      <c r="F1079" s="137" t="s">
        <v>1733</v>
      </c>
      <c r="G1079" s="46">
        <f>6*0.5+3*0.2</f>
        <v>3.6</v>
      </c>
      <c r="H1079" s="53"/>
      <c r="I1079" s="46">
        <f>6*0.5+3*0.2</f>
        <v>3.6</v>
      </c>
      <c r="J1079" s="53"/>
      <c r="K1079" s="53"/>
      <c r="L1079" s="92" t="s">
        <v>1734</v>
      </c>
      <c r="M1079" s="46">
        <v>5</v>
      </c>
      <c r="N1079" s="46">
        <v>0.0009</v>
      </c>
      <c r="O1079" s="46">
        <v>0.0043</v>
      </c>
      <c r="P1079" s="53" t="s">
        <v>1575</v>
      </c>
      <c r="Q1079" s="71" t="s">
        <v>49</v>
      </c>
      <c r="R1079" s="146" t="s">
        <v>1605</v>
      </c>
      <c r="S1079" s="40" t="s">
        <v>89</v>
      </c>
    </row>
    <row r="1080" s="5" customFormat="1" ht="53" customHeight="1" spans="1:19">
      <c r="A1080" s="46"/>
      <c r="B1080" s="46" t="s">
        <v>1701</v>
      </c>
      <c r="C1080" s="46" t="s">
        <v>28</v>
      </c>
      <c r="D1080" s="49" t="s">
        <v>219</v>
      </c>
      <c r="E1080" s="53" t="s">
        <v>54</v>
      </c>
      <c r="F1080" s="137" t="s">
        <v>1735</v>
      </c>
      <c r="G1080" s="46">
        <f t="shared" ref="G1080:G1109" si="61">SUM(H1080:K1080)</f>
        <v>2.7</v>
      </c>
      <c r="H1080" s="73"/>
      <c r="I1080" s="73"/>
      <c r="J1080" s="73"/>
      <c r="K1080" s="46">
        <v>2.7</v>
      </c>
      <c r="L1080" s="43" t="s">
        <v>1736</v>
      </c>
      <c r="M1080" s="53">
        <v>4</v>
      </c>
      <c r="N1080" s="43">
        <v>0.0007</v>
      </c>
      <c r="O1080" s="53">
        <v>0.003</v>
      </c>
      <c r="P1080" s="53" t="s">
        <v>1575</v>
      </c>
      <c r="Q1080" s="92" t="s">
        <v>49</v>
      </c>
      <c r="R1080" s="146" t="s">
        <v>1605</v>
      </c>
      <c r="S1080" s="46" t="s">
        <v>195</v>
      </c>
    </row>
    <row r="1081" s="5" customFormat="1" ht="59" customHeight="1" spans="1:19">
      <c r="A1081" s="46"/>
      <c r="B1081" s="46" t="s">
        <v>1701</v>
      </c>
      <c r="C1081" s="46" t="s">
        <v>28</v>
      </c>
      <c r="D1081" s="49" t="s">
        <v>219</v>
      </c>
      <c r="E1081" s="53" t="s">
        <v>76</v>
      </c>
      <c r="F1081" s="137" t="s">
        <v>1737</v>
      </c>
      <c r="G1081" s="46">
        <f t="shared" si="61"/>
        <v>6.6</v>
      </c>
      <c r="H1081" s="73"/>
      <c r="I1081" s="73"/>
      <c r="J1081" s="73"/>
      <c r="K1081" s="46">
        <v>6.6</v>
      </c>
      <c r="L1081" s="43" t="s">
        <v>1738</v>
      </c>
      <c r="M1081" s="53">
        <v>5</v>
      </c>
      <c r="N1081" s="43">
        <v>0.0016</v>
      </c>
      <c r="O1081" s="53">
        <v>0.0053</v>
      </c>
      <c r="P1081" s="53" t="s">
        <v>1575</v>
      </c>
      <c r="Q1081" s="92" t="s">
        <v>49</v>
      </c>
      <c r="R1081" s="146" t="s">
        <v>1605</v>
      </c>
      <c r="S1081" s="46" t="s">
        <v>195</v>
      </c>
    </row>
    <row r="1082" s="5" customFormat="1" ht="52" customHeight="1" spans="1:19">
      <c r="A1082" s="46"/>
      <c r="B1082" s="46" t="s">
        <v>1701</v>
      </c>
      <c r="C1082" s="46" t="s">
        <v>28</v>
      </c>
      <c r="D1082" s="49" t="s">
        <v>219</v>
      </c>
      <c r="E1082" s="53" t="s">
        <v>56</v>
      </c>
      <c r="F1082" s="137" t="s">
        <v>1739</v>
      </c>
      <c r="G1082" s="46">
        <f t="shared" si="61"/>
        <v>3.4</v>
      </c>
      <c r="H1082" s="73"/>
      <c r="I1082" s="73"/>
      <c r="J1082" s="73"/>
      <c r="K1082" s="46">
        <v>3.4</v>
      </c>
      <c r="L1082" s="43" t="s">
        <v>1740</v>
      </c>
      <c r="M1082" s="53">
        <v>3</v>
      </c>
      <c r="N1082" s="43">
        <v>0.0008</v>
      </c>
      <c r="O1082" s="53">
        <v>0.002</v>
      </c>
      <c r="P1082" s="53" t="s">
        <v>1575</v>
      </c>
      <c r="Q1082" s="92" t="s">
        <v>38</v>
      </c>
      <c r="R1082" s="146" t="s">
        <v>1605</v>
      </c>
      <c r="S1082" s="46" t="s">
        <v>195</v>
      </c>
    </row>
    <row r="1083" s="5" customFormat="1" ht="51" customHeight="1" spans="1:19">
      <c r="A1083" s="46"/>
      <c r="B1083" s="46" t="s">
        <v>1701</v>
      </c>
      <c r="C1083" s="46" t="s">
        <v>28</v>
      </c>
      <c r="D1083" s="49" t="s">
        <v>219</v>
      </c>
      <c r="E1083" s="53" t="s">
        <v>62</v>
      </c>
      <c r="F1083" s="137" t="s">
        <v>1741</v>
      </c>
      <c r="G1083" s="46">
        <f t="shared" si="61"/>
        <v>3.5</v>
      </c>
      <c r="H1083" s="73"/>
      <c r="I1083" s="73"/>
      <c r="J1083" s="73"/>
      <c r="K1083" s="46">
        <v>3.5</v>
      </c>
      <c r="L1083" s="43" t="s">
        <v>1742</v>
      </c>
      <c r="M1083" s="53">
        <v>4</v>
      </c>
      <c r="N1083" s="43">
        <v>0.0007</v>
      </c>
      <c r="O1083" s="53">
        <v>0.0029</v>
      </c>
      <c r="P1083" s="53" t="s">
        <v>1575</v>
      </c>
      <c r="Q1083" s="92" t="s">
        <v>38</v>
      </c>
      <c r="R1083" s="146" t="s">
        <v>1605</v>
      </c>
      <c r="S1083" s="46" t="s">
        <v>195</v>
      </c>
    </row>
    <row r="1084" s="5" customFormat="1" ht="53" customHeight="1" spans="1:19">
      <c r="A1084" s="46"/>
      <c r="B1084" s="46" t="s">
        <v>1701</v>
      </c>
      <c r="C1084" s="46" t="s">
        <v>28</v>
      </c>
      <c r="D1084" s="49" t="s">
        <v>219</v>
      </c>
      <c r="E1084" s="53" t="s">
        <v>52</v>
      </c>
      <c r="F1084" s="137" t="s">
        <v>1743</v>
      </c>
      <c r="G1084" s="46">
        <f t="shared" si="61"/>
        <v>3.7</v>
      </c>
      <c r="H1084" s="73"/>
      <c r="I1084" s="73"/>
      <c r="J1084" s="73"/>
      <c r="K1084" s="46">
        <v>3.7</v>
      </c>
      <c r="L1084" s="43" t="s">
        <v>1744</v>
      </c>
      <c r="M1084" s="53">
        <v>6</v>
      </c>
      <c r="N1084" s="43">
        <v>0.0012</v>
      </c>
      <c r="O1084" s="53">
        <v>0.0055</v>
      </c>
      <c r="P1084" s="53" t="s">
        <v>1575</v>
      </c>
      <c r="Q1084" s="92" t="s">
        <v>49</v>
      </c>
      <c r="R1084" s="146" t="s">
        <v>1605</v>
      </c>
      <c r="S1084" s="46" t="s">
        <v>195</v>
      </c>
    </row>
    <row r="1085" s="5" customFormat="1" ht="50" customHeight="1" spans="1:19">
      <c r="A1085" s="46"/>
      <c r="B1085" s="46" t="s">
        <v>1701</v>
      </c>
      <c r="C1085" s="46" t="s">
        <v>28</v>
      </c>
      <c r="D1085" s="49" t="s">
        <v>219</v>
      </c>
      <c r="E1085" s="53" t="s">
        <v>60</v>
      </c>
      <c r="F1085" s="137" t="s">
        <v>1745</v>
      </c>
      <c r="G1085" s="46">
        <f t="shared" si="61"/>
        <v>8.2</v>
      </c>
      <c r="H1085" s="73"/>
      <c r="I1085" s="73"/>
      <c r="J1085" s="73"/>
      <c r="K1085" s="46">
        <v>8.2</v>
      </c>
      <c r="L1085" s="43" t="s">
        <v>1746</v>
      </c>
      <c r="M1085" s="53">
        <v>8</v>
      </c>
      <c r="N1085" s="43">
        <v>0.0023</v>
      </c>
      <c r="O1085" s="53">
        <v>0.011</v>
      </c>
      <c r="P1085" s="53" t="s">
        <v>1575</v>
      </c>
      <c r="Q1085" s="92" t="s">
        <v>38</v>
      </c>
      <c r="R1085" s="146" t="s">
        <v>1605</v>
      </c>
      <c r="S1085" s="46" t="s">
        <v>195</v>
      </c>
    </row>
    <row r="1086" s="5" customFormat="1" ht="51" customHeight="1" spans="1:19">
      <c r="A1086" s="46"/>
      <c r="B1086" s="46" t="s">
        <v>1701</v>
      </c>
      <c r="C1086" s="46" t="s">
        <v>28</v>
      </c>
      <c r="D1086" s="49" t="s">
        <v>219</v>
      </c>
      <c r="E1086" s="53" t="s">
        <v>70</v>
      </c>
      <c r="F1086" s="137" t="s">
        <v>1747</v>
      </c>
      <c r="G1086" s="46">
        <f t="shared" si="61"/>
        <v>6.8</v>
      </c>
      <c r="H1086" s="73"/>
      <c r="I1086" s="73"/>
      <c r="J1086" s="73"/>
      <c r="K1086" s="46">
        <v>6.8</v>
      </c>
      <c r="L1086" s="43" t="s">
        <v>1748</v>
      </c>
      <c r="M1086" s="53">
        <v>7</v>
      </c>
      <c r="N1086" s="43">
        <v>0.0017</v>
      </c>
      <c r="O1086" s="53">
        <v>0.0081</v>
      </c>
      <c r="P1086" s="53" t="s">
        <v>1575</v>
      </c>
      <c r="Q1086" s="92" t="s">
        <v>38</v>
      </c>
      <c r="R1086" s="146" t="s">
        <v>1605</v>
      </c>
      <c r="S1086" s="46" t="s">
        <v>195</v>
      </c>
    </row>
    <row r="1087" s="5" customFormat="1" ht="50" customHeight="1" spans="1:19">
      <c r="A1087" s="46"/>
      <c r="B1087" s="46" t="s">
        <v>1701</v>
      </c>
      <c r="C1087" s="46" t="s">
        <v>28</v>
      </c>
      <c r="D1087" s="49" t="s">
        <v>219</v>
      </c>
      <c r="E1087" s="53" t="s">
        <v>47</v>
      </c>
      <c r="F1087" s="137" t="s">
        <v>1749</v>
      </c>
      <c r="G1087" s="46">
        <f t="shared" si="61"/>
        <v>1</v>
      </c>
      <c r="H1087" s="73"/>
      <c r="I1087" s="73"/>
      <c r="J1087" s="73"/>
      <c r="K1087" s="46">
        <v>1</v>
      </c>
      <c r="L1087" s="43" t="s">
        <v>1750</v>
      </c>
      <c r="M1087" s="53">
        <v>3</v>
      </c>
      <c r="N1087" s="43">
        <v>0.0002</v>
      </c>
      <c r="O1087" s="53">
        <v>0.0011</v>
      </c>
      <c r="P1087" s="53" t="s">
        <v>1575</v>
      </c>
      <c r="Q1087" s="92" t="s">
        <v>49</v>
      </c>
      <c r="R1087" s="146" t="s">
        <v>1605</v>
      </c>
      <c r="S1087" s="46" t="s">
        <v>195</v>
      </c>
    </row>
    <row r="1088" s="5" customFormat="1" ht="52" customHeight="1" spans="1:19">
      <c r="A1088" s="46"/>
      <c r="B1088" s="46" t="s">
        <v>1701</v>
      </c>
      <c r="C1088" s="46" t="s">
        <v>28</v>
      </c>
      <c r="D1088" s="49" t="s">
        <v>219</v>
      </c>
      <c r="E1088" s="53" t="s">
        <v>64</v>
      </c>
      <c r="F1088" s="137" t="s">
        <v>1751</v>
      </c>
      <c r="G1088" s="46">
        <f t="shared" si="61"/>
        <v>1.9</v>
      </c>
      <c r="H1088" s="73"/>
      <c r="I1088" s="73"/>
      <c r="J1088" s="73"/>
      <c r="K1088" s="46">
        <v>1.9</v>
      </c>
      <c r="L1088" s="43" t="s">
        <v>1752</v>
      </c>
      <c r="M1088" s="53">
        <v>4</v>
      </c>
      <c r="N1088" s="43">
        <v>0.0005</v>
      </c>
      <c r="O1088" s="53">
        <v>0.0025</v>
      </c>
      <c r="P1088" s="53" t="s">
        <v>1575</v>
      </c>
      <c r="Q1088" s="92" t="s">
        <v>49</v>
      </c>
      <c r="R1088" s="146" t="s">
        <v>1605</v>
      </c>
      <c r="S1088" s="46" t="s">
        <v>195</v>
      </c>
    </row>
    <row r="1089" s="5" customFormat="1" ht="53" customHeight="1" spans="1:19">
      <c r="A1089" s="46"/>
      <c r="B1089" s="46" t="s">
        <v>1701</v>
      </c>
      <c r="C1089" s="46" t="s">
        <v>28</v>
      </c>
      <c r="D1089" s="49" t="s">
        <v>219</v>
      </c>
      <c r="E1089" s="53" t="s">
        <v>36</v>
      </c>
      <c r="F1089" s="137" t="s">
        <v>1753</v>
      </c>
      <c r="G1089" s="46">
        <f t="shared" si="61"/>
        <v>0.9</v>
      </c>
      <c r="H1089" s="73"/>
      <c r="I1089" s="73"/>
      <c r="J1089" s="73"/>
      <c r="K1089" s="46">
        <v>0.9</v>
      </c>
      <c r="L1089" s="43" t="s">
        <v>1754</v>
      </c>
      <c r="M1089" s="53">
        <v>2</v>
      </c>
      <c r="N1089" s="43">
        <v>0.0003</v>
      </c>
      <c r="O1089" s="53">
        <v>0.0013</v>
      </c>
      <c r="P1089" s="53" t="s">
        <v>1575</v>
      </c>
      <c r="Q1089" s="92" t="s">
        <v>38</v>
      </c>
      <c r="R1089" s="146" t="s">
        <v>1605</v>
      </c>
      <c r="S1089" s="46" t="s">
        <v>195</v>
      </c>
    </row>
    <row r="1090" s="5" customFormat="1" ht="55" customHeight="1" spans="1:19">
      <c r="A1090" s="46"/>
      <c r="B1090" s="46" t="s">
        <v>1701</v>
      </c>
      <c r="C1090" s="46" t="s">
        <v>28</v>
      </c>
      <c r="D1090" s="49" t="s">
        <v>219</v>
      </c>
      <c r="E1090" s="53" t="s">
        <v>66</v>
      </c>
      <c r="F1090" s="137" t="s">
        <v>1755</v>
      </c>
      <c r="G1090" s="46">
        <f t="shared" si="61"/>
        <v>1.5</v>
      </c>
      <c r="H1090" s="73"/>
      <c r="I1090" s="73"/>
      <c r="J1090" s="73"/>
      <c r="K1090" s="46">
        <v>1.5</v>
      </c>
      <c r="L1090" s="43" t="s">
        <v>1756</v>
      </c>
      <c r="M1090" s="53">
        <v>1</v>
      </c>
      <c r="N1090" s="43">
        <v>0.0005</v>
      </c>
      <c r="O1090" s="53">
        <v>0.0023</v>
      </c>
      <c r="P1090" s="53" t="s">
        <v>1575</v>
      </c>
      <c r="Q1090" s="92" t="s">
        <v>49</v>
      </c>
      <c r="R1090" s="146" t="s">
        <v>1605</v>
      </c>
      <c r="S1090" s="46" t="s">
        <v>195</v>
      </c>
    </row>
    <row r="1091" s="5" customFormat="1" ht="55" customHeight="1" spans="1:19">
      <c r="A1091" s="46"/>
      <c r="B1091" s="46" t="s">
        <v>1701</v>
      </c>
      <c r="C1091" s="46" t="s">
        <v>28</v>
      </c>
      <c r="D1091" s="49" t="s">
        <v>219</v>
      </c>
      <c r="E1091" s="53" t="s">
        <v>78</v>
      </c>
      <c r="F1091" s="137" t="s">
        <v>1757</v>
      </c>
      <c r="G1091" s="46">
        <f t="shared" si="61"/>
        <v>0.9</v>
      </c>
      <c r="H1091" s="73"/>
      <c r="I1091" s="73"/>
      <c r="J1091" s="73"/>
      <c r="K1091" s="46">
        <v>0.9</v>
      </c>
      <c r="L1091" s="43" t="s">
        <v>1758</v>
      </c>
      <c r="M1091" s="53">
        <v>2</v>
      </c>
      <c r="N1091" s="43">
        <v>0.0002</v>
      </c>
      <c r="O1091" s="53">
        <v>0.0006</v>
      </c>
      <c r="P1091" s="53" t="s">
        <v>1575</v>
      </c>
      <c r="Q1091" s="92" t="s">
        <v>38</v>
      </c>
      <c r="R1091" s="146" t="s">
        <v>1605</v>
      </c>
      <c r="S1091" s="46" t="s">
        <v>195</v>
      </c>
    </row>
    <row r="1092" s="5" customFormat="1" ht="49" customHeight="1" spans="1:19">
      <c r="A1092" s="46"/>
      <c r="B1092" s="46" t="s">
        <v>1701</v>
      </c>
      <c r="C1092" s="46" t="s">
        <v>28</v>
      </c>
      <c r="D1092" s="49" t="s">
        <v>219</v>
      </c>
      <c r="E1092" s="53" t="s">
        <v>45</v>
      </c>
      <c r="F1092" s="137" t="s">
        <v>1759</v>
      </c>
      <c r="G1092" s="46">
        <f t="shared" si="61"/>
        <v>2.1</v>
      </c>
      <c r="H1092" s="73"/>
      <c r="I1092" s="73"/>
      <c r="J1092" s="73"/>
      <c r="K1092" s="46">
        <v>2.1</v>
      </c>
      <c r="L1092" s="43" t="s">
        <v>1760</v>
      </c>
      <c r="M1092" s="53">
        <v>3</v>
      </c>
      <c r="N1092" s="43">
        <v>0.0005</v>
      </c>
      <c r="O1092" s="53">
        <v>0.0027</v>
      </c>
      <c r="P1092" s="53" t="s">
        <v>1575</v>
      </c>
      <c r="Q1092" s="92" t="s">
        <v>38</v>
      </c>
      <c r="R1092" s="146" t="s">
        <v>1605</v>
      </c>
      <c r="S1092" s="46" t="s">
        <v>195</v>
      </c>
    </row>
    <row r="1093" s="5" customFormat="1" ht="52" customHeight="1" spans="1:19">
      <c r="A1093" s="46"/>
      <c r="B1093" s="46" t="s">
        <v>1701</v>
      </c>
      <c r="C1093" s="46" t="s">
        <v>28</v>
      </c>
      <c r="D1093" s="49" t="s">
        <v>219</v>
      </c>
      <c r="E1093" s="53" t="s">
        <v>72</v>
      </c>
      <c r="F1093" s="137" t="s">
        <v>1761</v>
      </c>
      <c r="G1093" s="46">
        <f t="shared" si="61"/>
        <v>1.6</v>
      </c>
      <c r="H1093" s="73"/>
      <c r="I1093" s="73"/>
      <c r="J1093" s="73"/>
      <c r="K1093" s="46">
        <v>1.6</v>
      </c>
      <c r="L1093" s="43" t="s">
        <v>1762</v>
      </c>
      <c r="M1093" s="53">
        <v>3</v>
      </c>
      <c r="N1093" s="43">
        <v>0.0004</v>
      </c>
      <c r="O1093" s="53">
        <v>0.0013</v>
      </c>
      <c r="P1093" s="53" t="s">
        <v>1575</v>
      </c>
      <c r="Q1093" s="92" t="s">
        <v>49</v>
      </c>
      <c r="R1093" s="146" t="s">
        <v>1605</v>
      </c>
      <c r="S1093" s="46" t="s">
        <v>195</v>
      </c>
    </row>
    <row r="1094" s="5" customFormat="1" ht="50" customHeight="1" spans="1:19">
      <c r="A1094" s="46"/>
      <c r="B1094" s="46" t="s">
        <v>1701</v>
      </c>
      <c r="C1094" s="46" t="s">
        <v>28</v>
      </c>
      <c r="D1094" s="49" t="s">
        <v>219</v>
      </c>
      <c r="E1094" s="53" t="s">
        <v>50</v>
      </c>
      <c r="F1094" s="137" t="s">
        <v>1763</v>
      </c>
      <c r="G1094" s="46">
        <f t="shared" si="61"/>
        <v>2.1</v>
      </c>
      <c r="H1094" s="73"/>
      <c r="I1094" s="73"/>
      <c r="J1094" s="73"/>
      <c r="K1094" s="46">
        <v>2.1</v>
      </c>
      <c r="L1094" s="43" t="s">
        <v>1764</v>
      </c>
      <c r="M1094" s="53">
        <v>4</v>
      </c>
      <c r="N1094" s="43">
        <v>0.0005</v>
      </c>
      <c r="O1094" s="53">
        <v>0.0017</v>
      </c>
      <c r="P1094" s="53" t="s">
        <v>1575</v>
      </c>
      <c r="Q1094" s="92" t="s">
        <v>49</v>
      </c>
      <c r="R1094" s="146" t="s">
        <v>1605</v>
      </c>
      <c r="S1094" s="46" t="s">
        <v>195</v>
      </c>
    </row>
    <row r="1095" s="5" customFormat="1" ht="46" customHeight="1" spans="1:19">
      <c r="A1095" s="46"/>
      <c r="B1095" s="46" t="s">
        <v>1701</v>
      </c>
      <c r="C1095" s="46" t="s">
        <v>28</v>
      </c>
      <c r="D1095" s="49" t="s">
        <v>219</v>
      </c>
      <c r="E1095" s="53" t="s">
        <v>58</v>
      </c>
      <c r="F1095" s="137" t="s">
        <v>1765</v>
      </c>
      <c r="G1095" s="46">
        <f t="shared" si="61"/>
        <v>1</v>
      </c>
      <c r="H1095" s="73"/>
      <c r="I1095" s="73"/>
      <c r="J1095" s="73"/>
      <c r="K1095" s="46">
        <v>1</v>
      </c>
      <c r="L1095" s="43" t="s">
        <v>1766</v>
      </c>
      <c r="M1095" s="53">
        <v>2</v>
      </c>
      <c r="N1095" s="43">
        <v>0.0002</v>
      </c>
      <c r="O1095" s="53">
        <v>0.0007</v>
      </c>
      <c r="P1095" s="53" t="s">
        <v>1575</v>
      </c>
      <c r="Q1095" s="92" t="s">
        <v>38</v>
      </c>
      <c r="R1095" s="146" t="s">
        <v>1605</v>
      </c>
      <c r="S1095" s="46" t="s">
        <v>195</v>
      </c>
    </row>
    <row r="1096" s="5" customFormat="1" ht="95" customHeight="1" spans="1:19">
      <c r="A1096" s="46"/>
      <c r="B1096" s="46" t="s">
        <v>1701</v>
      </c>
      <c r="C1096" s="46" t="s">
        <v>28</v>
      </c>
      <c r="D1096" s="49" t="s">
        <v>219</v>
      </c>
      <c r="E1096" s="53" t="s">
        <v>43</v>
      </c>
      <c r="F1096" s="137" t="s">
        <v>1767</v>
      </c>
      <c r="G1096" s="46">
        <f t="shared" si="61"/>
        <v>22.3</v>
      </c>
      <c r="H1096" s="73"/>
      <c r="I1096" s="73"/>
      <c r="J1096" s="73"/>
      <c r="K1096" s="46">
        <v>22.3</v>
      </c>
      <c r="L1096" s="43" t="s">
        <v>1768</v>
      </c>
      <c r="M1096" s="53">
        <v>5</v>
      </c>
      <c r="N1096" s="43">
        <v>0.0057</v>
      </c>
      <c r="O1096" s="53">
        <v>0.026</v>
      </c>
      <c r="P1096" s="53" t="s">
        <v>1575</v>
      </c>
      <c r="Q1096" s="92" t="s">
        <v>38</v>
      </c>
      <c r="R1096" s="146" t="s">
        <v>1605</v>
      </c>
      <c r="S1096" s="46" t="s">
        <v>195</v>
      </c>
    </row>
    <row r="1097" s="5" customFormat="1" ht="44" customHeight="1" spans="1:19">
      <c r="A1097" s="46"/>
      <c r="B1097" s="46" t="s">
        <v>1701</v>
      </c>
      <c r="C1097" s="46" t="s">
        <v>28</v>
      </c>
      <c r="D1097" s="49" t="s">
        <v>219</v>
      </c>
      <c r="E1097" s="53" t="s">
        <v>68</v>
      </c>
      <c r="F1097" s="137" t="s">
        <v>1769</v>
      </c>
      <c r="G1097" s="46">
        <f t="shared" si="61"/>
        <v>0.5</v>
      </c>
      <c r="H1097" s="73"/>
      <c r="I1097" s="73"/>
      <c r="J1097" s="73"/>
      <c r="K1097" s="46">
        <v>0.5</v>
      </c>
      <c r="L1097" s="43" t="s">
        <v>1766</v>
      </c>
      <c r="M1097" s="53">
        <v>2</v>
      </c>
      <c r="N1097" s="43">
        <v>0.0002</v>
      </c>
      <c r="O1097" s="53">
        <v>0.0007</v>
      </c>
      <c r="P1097" s="53" t="s">
        <v>1575</v>
      </c>
      <c r="Q1097" s="92" t="s">
        <v>49</v>
      </c>
      <c r="R1097" s="146" t="s">
        <v>1605</v>
      </c>
      <c r="S1097" s="46" t="s">
        <v>195</v>
      </c>
    </row>
    <row r="1098" s="5" customFormat="1" ht="47" customHeight="1" spans="1:19">
      <c r="A1098" s="46"/>
      <c r="B1098" s="46" t="s">
        <v>1701</v>
      </c>
      <c r="C1098" s="46" t="s">
        <v>28</v>
      </c>
      <c r="D1098" s="49" t="s">
        <v>219</v>
      </c>
      <c r="E1098" s="53" t="s">
        <v>54</v>
      </c>
      <c r="F1098" s="137" t="s">
        <v>1770</v>
      </c>
      <c r="G1098" s="46">
        <f t="shared" si="61"/>
        <v>10.8</v>
      </c>
      <c r="H1098" s="73"/>
      <c r="I1098" s="73"/>
      <c r="J1098" s="73"/>
      <c r="K1098" s="46">
        <v>10.8</v>
      </c>
      <c r="L1098" s="213" t="s">
        <v>1771</v>
      </c>
      <c r="M1098" s="53">
        <v>6</v>
      </c>
      <c r="N1098" s="78">
        <v>0.0031</v>
      </c>
      <c r="O1098" s="53">
        <v>0.0128</v>
      </c>
      <c r="P1098" s="53" t="s">
        <v>1575</v>
      </c>
      <c r="Q1098" s="92" t="s">
        <v>49</v>
      </c>
      <c r="R1098" s="146" t="s">
        <v>1772</v>
      </c>
      <c r="S1098" s="53" t="s">
        <v>862</v>
      </c>
    </row>
    <row r="1099" s="5" customFormat="1" ht="47" customHeight="1" spans="1:19">
      <c r="A1099" s="46"/>
      <c r="B1099" s="46" t="s">
        <v>1701</v>
      </c>
      <c r="C1099" s="46" t="s">
        <v>28</v>
      </c>
      <c r="D1099" s="49" t="s">
        <v>219</v>
      </c>
      <c r="E1099" s="53" t="s">
        <v>52</v>
      </c>
      <c r="F1099" s="137" t="s">
        <v>1773</v>
      </c>
      <c r="G1099" s="46">
        <f t="shared" si="61"/>
        <v>0.8</v>
      </c>
      <c r="H1099" s="73"/>
      <c r="I1099" s="73"/>
      <c r="J1099" s="73"/>
      <c r="K1099" s="46">
        <v>0.8</v>
      </c>
      <c r="L1099" s="213" t="s">
        <v>1774</v>
      </c>
      <c r="M1099" s="53">
        <v>2</v>
      </c>
      <c r="N1099" s="78">
        <v>0.0002</v>
      </c>
      <c r="O1099" s="53">
        <v>0.0007</v>
      </c>
      <c r="P1099" s="53" t="s">
        <v>1575</v>
      </c>
      <c r="Q1099" s="92" t="s">
        <v>49</v>
      </c>
      <c r="R1099" s="146" t="s">
        <v>1772</v>
      </c>
      <c r="S1099" s="53" t="s">
        <v>862</v>
      </c>
    </row>
    <row r="1100" s="5" customFormat="1" ht="60" customHeight="1" spans="1:19">
      <c r="A1100" s="46"/>
      <c r="B1100" s="46" t="s">
        <v>1701</v>
      </c>
      <c r="C1100" s="46" t="s">
        <v>28</v>
      </c>
      <c r="D1100" s="49" t="s">
        <v>219</v>
      </c>
      <c r="E1100" s="53" t="s">
        <v>60</v>
      </c>
      <c r="F1100" s="137" t="s">
        <v>1775</v>
      </c>
      <c r="G1100" s="46">
        <f t="shared" si="61"/>
        <v>6</v>
      </c>
      <c r="H1100" s="73"/>
      <c r="I1100" s="73"/>
      <c r="J1100" s="73"/>
      <c r="K1100" s="46">
        <v>6</v>
      </c>
      <c r="L1100" s="213" t="s">
        <v>1776</v>
      </c>
      <c r="M1100" s="53">
        <v>9</v>
      </c>
      <c r="N1100" s="78">
        <v>0.0014</v>
      </c>
      <c r="O1100" s="53">
        <v>0.0068</v>
      </c>
      <c r="P1100" s="53" t="s">
        <v>1575</v>
      </c>
      <c r="Q1100" s="92" t="s">
        <v>38</v>
      </c>
      <c r="R1100" s="146" t="s">
        <v>1772</v>
      </c>
      <c r="S1100" s="53" t="s">
        <v>862</v>
      </c>
    </row>
    <row r="1101" s="5" customFormat="1" ht="60" customHeight="1" spans="1:19">
      <c r="A1101" s="46"/>
      <c r="B1101" s="46" t="s">
        <v>1701</v>
      </c>
      <c r="C1101" s="46" t="s">
        <v>28</v>
      </c>
      <c r="D1101" s="49" t="s">
        <v>219</v>
      </c>
      <c r="E1101" s="53" t="s">
        <v>70</v>
      </c>
      <c r="F1101" s="137" t="s">
        <v>1777</v>
      </c>
      <c r="G1101" s="46">
        <f t="shared" si="61"/>
        <v>0.3</v>
      </c>
      <c r="H1101" s="73"/>
      <c r="I1101" s="73"/>
      <c r="J1101" s="73"/>
      <c r="K1101" s="46">
        <v>0.3</v>
      </c>
      <c r="L1101" s="213" t="s">
        <v>1778</v>
      </c>
      <c r="M1101" s="53">
        <v>1</v>
      </c>
      <c r="N1101" s="78">
        <v>0.0001</v>
      </c>
      <c r="O1101" s="53">
        <v>0.0004</v>
      </c>
      <c r="P1101" s="53" t="s">
        <v>1575</v>
      </c>
      <c r="Q1101" s="92" t="s">
        <v>38</v>
      </c>
      <c r="R1101" s="146" t="s">
        <v>1772</v>
      </c>
      <c r="S1101" s="53" t="s">
        <v>862</v>
      </c>
    </row>
    <row r="1102" s="5" customFormat="1" ht="60" customHeight="1" spans="1:19">
      <c r="A1102" s="46"/>
      <c r="B1102" s="46" t="s">
        <v>1701</v>
      </c>
      <c r="C1102" s="46" t="s">
        <v>28</v>
      </c>
      <c r="D1102" s="49" t="s">
        <v>219</v>
      </c>
      <c r="E1102" s="53" t="s">
        <v>47</v>
      </c>
      <c r="F1102" s="137" t="s">
        <v>1779</v>
      </c>
      <c r="G1102" s="46">
        <f t="shared" si="61"/>
        <v>0.3</v>
      </c>
      <c r="H1102" s="73"/>
      <c r="I1102" s="73"/>
      <c r="J1102" s="73"/>
      <c r="K1102" s="46">
        <v>0.3</v>
      </c>
      <c r="L1102" s="213" t="s">
        <v>1780</v>
      </c>
      <c r="M1102" s="53">
        <v>1</v>
      </c>
      <c r="N1102" s="78">
        <v>0.0001</v>
      </c>
      <c r="O1102" s="53">
        <v>0.0006</v>
      </c>
      <c r="P1102" s="53" t="s">
        <v>1575</v>
      </c>
      <c r="Q1102" s="92" t="s">
        <v>49</v>
      </c>
      <c r="R1102" s="146" t="s">
        <v>1772</v>
      </c>
      <c r="S1102" s="53" t="s">
        <v>862</v>
      </c>
    </row>
    <row r="1103" s="5" customFormat="1" ht="60" customHeight="1" spans="1:19">
      <c r="A1103" s="46"/>
      <c r="B1103" s="46" t="s">
        <v>1701</v>
      </c>
      <c r="C1103" s="46" t="s">
        <v>28</v>
      </c>
      <c r="D1103" s="49" t="s">
        <v>219</v>
      </c>
      <c r="E1103" s="53" t="s">
        <v>66</v>
      </c>
      <c r="F1103" s="137" t="s">
        <v>1781</v>
      </c>
      <c r="G1103" s="46">
        <f t="shared" si="61"/>
        <v>0.8</v>
      </c>
      <c r="H1103" s="73"/>
      <c r="I1103" s="73"/>
      <c r="J1103" s="73"/>
      <c r="K1103" s="46">
        <v>0.8</v>
      </c>
      <c r="L1103" s="213" t="s">
        <v>1782</v>
      </c>
      <c r="M1103" s="53">
        <v>1</v>
      </c>
      <c r="N1103" s="78">
        <v>0.0002</v>
      </c>
      <c r="O1103" s="53">
        <v>0.0005</v>
      </c>
      <c r="P1103" s="53" t="s">
        <v>1575</v>
      </c>
      <c r="Q1103" s="92" t="s">
        <v>49</v>
      </c>
      <c r="R1103" s="146" t="s">
        <v>1772</v>
      </c>
      <c r="S1103" s="53" t="s">
        <v>862</v>
      </c>
    </row>
    <row r="1104" s="5" customFormat="1" ht="54.95" customHeight="1" spans="1:19">
      <c r="A1104" s="46"/>
      <c r="B1104" s="46" t="s">
        <v>1701</v>
      </c>
      <c r="C1104" s="46" t="s">
        <v>28</v>
      </c>
      <c r="D1104" s="49" t="s">
        <v>219</v>
      </c>
      <c r="E1104" s="53" t="s">
        <v>78</v>
      </c>
      <c r="F1104" s="137" t="s">
        <v>1783</v>
      </c>
      <c r="G1104" s="46">
        <f t="shared" si="61"/>
        <v>0.8</v>
      </c>
      <c r="H1104" s="73"/>
      <c r="I1104" s="73"/>
      <c r="J1104" s="73"/>
      <c r="K1104" s="46">
        <v>0.8</v>
      </c>
      <c r="L1104" s="213" t="s">
        <v>1784</v>
      </c>
      <c r="M1104" s="53">
        <v>2</v>
      </c>
      <c r="N1104" s="78">
        <v>0.0002</v>
      </c>
      <c r="O1104" s="53">
        <v>0.0005</v>
      </c>
      <c r="P1104" s="53" t="s">
        <v>1575</v>
      </c>
      <c r="Q1104" s="92" t="s">
        <v>38</v>
      </c>
      <c r="R1104" s="146" t="s">
        <v>1772</v>
      </c>
      <c r="S1104" s="53" t="s">
        <v>862</v>
      </c>
    </row>
    <row r="1105" s="5" customFormat="1" ht="54.95" customHeight="1" spans="1:19">
      <c r="A1105" s="46"/>
      <c r="B1105" s="46" t="s">
        <v>1701</v>
      </c>
      <c r="C1105" s="46" t="s">
        <v>28</v>
      </c>
      <c r="D1105" s="49" t="s">
        <v>219</v>
      </c>
      <c r="E1105" s="53" t="s">
        <v>72</v>
      </c>
      <c r="F1105" s="137" t="s">
        <v>1785</v>
      </c>
      <c r="G1105" s="46">
        <f t="shared" si="61"/>
        <v>11.2</v>
      </c>
      <c r="H1105" s="73"/>
      <c r="I1105" s="73"/>
      <c r="J1105" s="73"/>
      <c r="K1105" s="46">
        <v>11.2</v>
      </c>
      <c r="L1105" s="213" t="s">
        <v>1786</v>
      </c>
      <c r="M1105" s="53">
        <v>9</v>
      </c>
      <c r="N1105" s="78">
        <v>0.0027</v>
      </c>
      <c r="O1105" s="53">
        <v>0.0128</v>
      </c>
      <c r="P1105" s="53" t="s">
        <v>1575</v>
      </c>
      <c r="Q1105" s="92" t="s">
        <v>49</v>
      </c>
      <c r="R1105" s="146" t="s">
        <v>1772</v>
      </c>
      <c r="S1105" s="53" t="s">
        <v>862</v>
      </c>
    </row>
    <row r="1106" s="5" customFormat="1" ht="54.95" customHeight="1" spans="1:19">
      <c r="A1106" s="46"/>
      <c r="B1106" s="46" t="s">
        <v>1701</v>
      </c>
      <c r="C1106" s="46" t="s">
        <v>28</v>
      </c>
      <c r="D1106" s="49" t="s">
        <v>219</v>
      </c>
      <c r="E1106" s="53" t="s">
        <v>50</v>
      </c>
      <c r="F1106" s="137" t="s">
        <v>1787</v>
      </c>
      <c r="G1106" s="46">
        <f t="shared" si="61"/>
        <v>0.5</v>
      </c>
      <c r="H1106" s="73"/>
      <c r="I1106" s="73"/>
      <c r="J1106" s="73"/>
      <c r="K1106" s="46">
        <v>0.5</v>
      </c>
      <c r="L1106" s="213" t="s">
        <v>1788</v>
      </c>
      <c r="M1106" s="53">
        <v>1</v>
      </c>
      <c r="N1106" s="78">
        <v>0.0001</v>
      </c>
      <c r="O1106" s="53">
        <v>0.0002</v>
      </c>
      <c r="P1106" s="53" t="s">
        <v>1575</v>
      </c>
      <c r="Q1106" s="92" t="s">
        <v>49</v>
      </c>
      <c r="R1106" s="146" t="s">
        <v>1772</v>
      </c>
      <c r="S1106" s="53" t="s">
        <v>862</v>
      </c>
    </row>
    <row r="1107" s="5" customFormat="1" ht="54.95" customHeight="1" spans="1:19">
      <c r="A1107" s="46"/>
      <c r="B1107" s="46" t="s">
        <v>1701</v>
      </c>
      <c r="C1107" s="46" t="s">
        <v>28</v>
      </c>
      <c r="D1107" s="49" t="s">
        <v>219</v>
      </c>
      <c r="E1107" s="53" t="s">
        <v>45</v>
      </c>
      <c r="F1107" s="137" t="s">
        <v>1789</v>
      </c>
      <c r="G1107" s="46">
        <f t="shared" si="61"/>
        <v>1.1</v>
      </c>
      <c r="H1107" s="73"/>
      <c r="I1107" s="73"/>
      <c r="J1107" s="73"/>
      <c r="K1107" s="46">
        <v>1.1</v>
      </c>
      <c r="L1107" s="213" t="s">
        <v>1790</v>
      </c>
      <c r="M1107" s="53">
        <v>3</v>
      </c>
      <c r="N1107" s="78">
        <v>0.0003</v>
      </c>
      <c r="O1107" s="53">
        <v>0.0014</v>
      </c>
      <c r="P1107" s="53" t="s">
        <v>1575</v>
      </c>
      <c r="Q1107" s="92" t="s">
        <v>38</v>
      </c>
      <c r="R1107" s="146" t="s">
        <v>1772</v>
      </c>
      <c r="S1107" s="53" t="s">
        <v>862</v>
      </c>
    </row>
    <row r="1108" s="5" customFormat="1" ht="54.95" customHeight="1" spans="1:19">
      <c r="A1108" s="46"/>
      <c r="B1108" s="46" t="s">
        <v>1701</v>
      </c>
      <c r="C1108" s="46" t="s">
        <v>28</v>
      </c>
      <c r="D1108" s="49" t="s">
        <v>219</v>
      </c>
      <c r="E1108" s="53" t="s">
        <v>58</v>
      </c>
      <c r="F1108" s="137" t="s">
        <v>1791</v>
      </c>
      <c r="G1108" s="46">
        <f t="shared" si="61"/>
        <v>5.6</v>
      </c>
      <c r="H1108" s="73"/>
      <c r="I1108" s="73"/>
      <c r="J1108" s="73"/>
      <c r="K1108" s="46">
        <v>5.6</v>
      </c>
      <c r="L1108" s="213" t="s">
        <v>1792</v>
      </c>
      <c r="M1108" s="53">
        <v>8</v>
      </c>
      <c r="N1108" s="78">
        <v>0.0013</v>
      </c>
      <c r="O1108" s="53">
        <v>0.0055</v>
      </c>
      <c r="P1108" s="53" t="s">
        <v>1575</v>
      </c>
      <c r="Q1108" s="92" t="s">
        <v>38</v>
      </c>
      <c r="R1108" s="146" t="s">
        <v>1772</v>
      </c>
      <c r="S1108" s="53" t="s">
        <v>862</v>
      </c>
    </row>
    <row r="1109" s="5" customFormat="1" ht="54.95" customHeight="1" spans="1:19">
      <c r="A1109" s="46"/>
      <c r="B1109" s="46" t="s">
        <v>1701</v>
      </c>
      <c r="C1109" s="46" t="s">
        <v>28</v>
      </c>
      <c r="D1109" s="49" t="s">
        <v>219</v>
      </c>
      <c r="E1109" s="53" t="s">
        <v>68</v>
      </c>
      <c r="F1109" s="137" t="s">
        <v>1793</v>
      </c>
      <c r="G1109" s="46">
        <f t="shared" si="61"/>
        <v>0.7</v>
      </c>
      <c r="H1109" s="73"/>
      <c r="I1109" s="73"/>
      <c r="J1109" s="73"/>
      <c r="K1109" s="46">
        <v>0.7</v>
      </c>
      <c r="L1109" s="213" t="s">
        <v>1784</v>
      </c>
      <c r="M1109" s="53">
        <v>2</v>
      </c>
      <c r="N1109" s="78">
        <v>0.0002</v>
      </c>
      <c r="O1109" s="53">
        <v>0.0005</v>
      </c>
      <c r="P1109" s="53" t="s">
        <v>1575</v>
      </c>
      <c r="Q1109" s="92" t="s">
        <v>49</v>
      </c>
      <c r="R1109" s="146" t="s">
        <v>1772</v>
      </c>
      <c r="S1109" s="53" t="s">
        <v>862</v>
      </c>
    </row>
    <row r="1110" s="5" customFormat="1" ht="54" customHeight="1" spans="1:19">
      <c r="A1110" s="46"/>
      <c r="B1110" s="46" t="s">
        <v>1701</v>
      </c>
      <c r="C1110" s="46" t="s">
        <v>28</v>
      </c>
      <c r="D1110" s="53" t="s">
        <v>219</v>
      </c>
      <c r="E1110" s="46" t="s">
        <v>76</v>
      </c>
      <c r="F1110" s="137" t="s">
        <v>1794</v>
      </c>
      <c r="G1110" s="46">
        <f t="shared" ref="G1110:G1125" si="62">SUM(H1110:K1110)</f>
        <v>6.1</v>
      </c>
      <c r="H1110" s="53">
        <v>6.1</v>
      </c>
      <c r="I1110" s="214"/>
      <c r="J1110" s="53"/>
      <c r="K1110" s="53"/>
      <c r="L1110" s="92" t="s">
        <v>1795</v>
      </c>
      <c r="M1110" s="46">
        <v>5</v>
      </c>
      <c r="N1110" s="46">
        <v>0.0015</v>
      </c>
      <c r="O1110" s="46">
        <v>0.0061</v>
      </c>
      <c r="P1110" s="53" t="s">
        <v>1575</v>
      </c>
      <c r="Q1110" s="71" t="s">
        <v>49</v>
      </c>
      <c r="R1110" s="146" t="s">
        <v>1577</v>
      </c>
      <c r="S1110" s="46" t="s">
        <v>1626</v>
      </c>
    </row>
    <row r="1111" s="5" customFormat="1" ht="54" customHeight="1" spans="1:19">
      <c r="A1111" s="46"/>
      <c r="B1111" s="46" t="s">
        <v>1701</v>
      </c>
      <c r="C1111" s="46" t="s">
        <v>28</v>
      </c>
      <c r="D1111" s="53" t="s">
        <v>219</v>
      </c>
      <c r="E1111" s="46" t="s">
        <v>56</v>
      </c>
      <c r="F1111" s="137" t="s">
        <v>1796</v>
      </c>
      <c r="G1111" s="46">
        <f t="shared" si="62"/>
        <v>12.9</v>
      </c>
      <c r="H1111" s="53">
        <v>12.9</v>
      </c>
      <c r="I1111" s="214"/>
      <c r="J1111" s="53"/>
      <c r="K1111" s="53"/>
      <c r="L1111" s="92" t="s">
        <v>1797</v>
      </c>
      <c r="M1111" s="46">
        <v>6</v>
      </c>
      <c r="N1111" s="46">
        <v>0.0037</v>
      </c>
      <c r="O1111" s="46">
        <v>0.0143</v>
      </c>
      <c r="P1111" s="53" t="s">
        <v>1575</v>
      </c>
      <c r="Q1111" s="71" t="s">
        <v>38</v>
      </c>
      <c r="R1111" s="146" t="s">
        <v>1577</v>
      </c>
      <c r="S1111" s="46" t="s">
        <v>1626</v>
      </c>
    </row>
    <row r="1112" s="5" customFormat="1" ht="54" customHeight="1" spans="1:19">
      <c r="A1112" s="46"/>
      <c r="B1112" s="46" t="s">
        <v>1701</v>
      </c>
      <c r="C1112" s="46" t="s">
        <v>28</v>
      </c>
      <c r="D1112" s="53" t="s">
        <v>219</v>
      </c>
      <c r="E1112" s="46" t="s">
        <v>62</v>
      </c>
      <c r="F1112" s="137" t="s">
        <v>1798</v>
      </c>
      <c r="G1112" s="46">
        <f t="shared" si="62"/>
        <v>2.5</v>
      </c>
      <c r="H1112" s="53">
        <v>2.5</v>
      </c>
      <c r="I1112" s="214"/>
      <c r="J1112" s="53"/>
      <c r="K1112" s="53"/>
      <c r="L1112" s="92" t="s">
        <v>1799</v>
      </c>
      <c r="M1112" s="46">
        <v>3</v>
      </c>
      <c r="N1112" s="46">
        <v>0.0005</v>
      </c>
      <c r="O1112" s="46">
        <v>0.0018</v>
      </c>
      <c r="P1112" s="53" t="s">
        <v>1575</v>
      </c>
      <c r="Q1112" s="71" t="s">
        <v>38</v>
      </c>
      <c r="R1112" s="146" t="s">
        <v>1577</v>
      </c>
      <c r="S1112" s="46" t="s">
        <v>1626</v>
      </c>
    </row>
    <row r="1113" s="5" customFormat="1" ht="54" customHeight="1" spans="1:19">
      <c r="A1113" s="46"/>
      <c r="B1113" s="46" t="s">
        <v>1701</v>
      </c>
      <c r="C1113" s="46" t="s">
        <v>28</v>
      </c>
      <c r="D1113" s="53" t="s">
        <v>219</v>
      </c>
      <c r="E1113" s="46" t="s">
        <v>52</v>
      </c>
      <c r="F1113" s="137" t="s">
        <v>1800</v>
      </c>
      <c r="G1113" s="46">
        <f t="shared" si="62"/>
        <v>11.8</v>
      </c>
      <c r="H1113" s="53">
        <v>11.8</v>
      </c>
      <c r="I1113" s="214"/>
      <c r="J1113" s="53"/>
      <c r="K1113" s="53"/>
      <c r="L1113" s="92" t="s">
        <v>1801</v>
      </c>
      <c r="M1113" s="46">
        <v>6</v>
      </c>
      <c r="N1113" s="46">
        <v>0.003</v>
      </c>
      <c r="O1113" s="46">
        <v>0.014</v>
      </c>
      <c r="P1113" s="53" t="s">
        <v>1575</v>
      </c>
      <c r="Q1113" s="71" t="s">
        <v>49</v>
      </c>
      <c r="R1113" s="146" t="s">
        <v>1577</v>
      </c>
      <c r="S1113" s="46" t="s">
        <v>1626</v>
      </c>
    </row>
    <row r="1114" s="5" customFormat="1" ht="54" customHeight="1" spans="1:19">
      <c r="A1114" s="46"/>
      <c r="B1114" s="46" t="s">
        <v>1701</v>
      </c>
      <c r="C1114" s="46" t="s">
        <v>28</v>
      </c>
      <c r="D1114" s="53" t="s">
        <v>219</v>
      </c>
      <c r="E1114" s="46" t="s">
        <v>43</v>
      </c>
      <c r="F1114" s="137" t="s">
        <v>1802</v>
      </c>
      <c r="G1114" s="46">
        <f t="shared" si="62"/>
        <v>19.2</v>
      </c>
      <c r="H1114" s="53">
        <v>19.2</v>
      </c>
      <c r="I1114" s="214"/>
      <c r="J1114" s="53"/>
      <c r="K1114" s="53"/>
      <c r="L1114" s="92" t="s">
        <v>1803</v>
      </c>
      <c r="M1114" s="46">
        <v>11</v>
      </c>
      <c r="N1114" s="46">
        <v>0.004</v>
      </c>
      <c r="O1114" s="46">
        <v>0.019</v>
      </c>
      <c r="P1114" s="53" t="s">
        <v>1575</v>
      </c>
      <c r="Q1114" s="71" t="s">
        <v>38</v>
      </c>
      <c r="R1114" s="146" t="s">
        <v>1577</v>
      </c>
      <c r="S1114" s="46" t="s">
        <v>1626</v>
      </c>
    </row>
    <row r="1115" s="5" customFormat="1" ht="54" customHeight="1" spans="1:19">
      <c r="A1115" s="46"/>
      <c r="B1115" s="46" t="s">
        <v>1701</v>
      </c>
      <c r="C1115" s="46" t="s">
        <v>28</v>
      </c>
      <c r="D1115" s="53" t="s">
        <v>219</v>
      </c>
      <c r="E1115" s="46" t="s">
        <v>60</v>
      </c>
      <c r="F1115" s="137" t="s">
        <v>1804</v>
      </c>
      <c r="G1115" s="46">
        <f t="shared" si="62"/>
        <v>1.9</v>
      </c>
      <c r="H1115" s="53">
        <v>1.9</v>
      </c>
      <c r="I1115" s="214"/>
      <c r="J1115" s="53"/>
      <c r="K1115" s="53"/>
      <c r="L1115" s="92" t="s">
        <v>1805</v>
      </c>
      <c r="M1115" s="46">
        <v>5</v>
      </c>
      <c r="N1115" s="46">
        <v>0.0005</v>
      </c>
      <c r="O1115" s="46">
        <v>0.0023</v>
      </c>
      <c r="P1115" s="53" t="s">
        <v>1575</v>
      </c>
      <c r="Q1115" s="71" t="s">
        <v>38</v>
      </c>
      <c r="R1115" s="146" t="s">
        <v>1577</v>
      </c>
      <c r="S1115" s="46" t="s">
        <v>1626</v>
      </c>
    </row>
    <row r="1116" s="5" customFormat="1" ht="54" customHeight="1" spans="1:19">
      <c r="A1116" s="46"/>
      <c r="B1116" s="46" t="s">
        <v>1701</v>
      </c>
      <c r="C1116" s="46" t="s">
        <v>28</v>
      </c>
      <c r="D1116" s="53" t="s">
        <v>219</v>
      </c>
      <c r="E1116" s="46" t="s">
        <v>70</v>
      </c>
      <c r="F1116" s="137" t="s">
        <v>1806</v>
      </c>
      <c r="G1116" s="46">
        <f t="shared" si="62"/>
        <v>0.9</v>
      </c>
      <c r="H1116" s="53">
        <v>0.9</v>
      </c>
      <c r="I1116" s="214"/>
      <c r="J1116" s="53"/>
      <c r="K1116" s="53"/>
      <c r="L1116" s="92" t="s">
        <v>1758</v>
      </c>
      <c r="M1116" s="46">
        <v>1</v>
      </c>
      <c r="N1116" s="46">
        <v>0.0002</v>
      </c>
      <c r="O1116" s="46">
        <v>0.0006</v>
      </c>
      <c r="P1116" s="53" t="s">
        <v>1575</v>
      </c>
      <c r="Q1116" s="71" t="s">
        <v>38</v>
      </c>
      <c r="R1116" s="146" t="s">
        <v>1577</v>
      </c>
      <c r="S1116" s="46" t="s">
        <v>1626</v>
      </c>
    </row>
    <row r="1117" s="5" customFormat="1" ht="54" customHeight="1" spans="1:19">
      <c r="A1117" s="46"/>
      <c r="B1117" s="46" t="s">
        <v>1701</v>
      </c>
      <c r="C1117" s="46" t="s">
        <v>28</v>
      </c>
      <c r="D1117" s="53" t="s">
        <v>219</v>
      </c>
      <c r="E1117" s="46" t="s">
        <v>47</v>
      </c>
      <c r="F1117" s="137" t="s">
        <v>1807</v>
      </c>
      <c r="G1117" s="46">
        <f t="shared" si="62"/>
        <v>0.7</v>
      </c>
      <c r="H1117" s="53">
        <v>0.7</v>
      </c>
      <c r="I1117" s="214"/>
      <c r="J1117" s="53"/>
      <c r="K1117" s="53"/>
      <c r="L1117" s="92" t="s">
        <v>1808</v>
      </c>
      <c r="M1117" s="46">
        <v>2</v>
      </c>
      <c r="N1117" s="46">
        <v>0.0002</v>
      </c>
      <c r="O1117" s="46">
        <v>0.0009</v>
      </c>
      <c r="P1117" s="53" t="s">
        <v>1575</v>
      </c>
      <c r="Q1117" s="71" t="s">
        <v>49</v>
      </c>
      <c r="R1117" s="146" t="s">
        <v>1577</v>
      </c>
      <c r="S1117" s="46" t="s">
        <v>1626</v>
      </c>
    </row>
    <row r="1118" s="5" customFormat="1" ht="54" customHeight="1" spans="1:19">
      <c r="A1118" s="46"/>
      <c r="B1118" s="46" t="s">
        <v>1701</v>
      </c>
      <c r="C1118" s="46" t="s">
        <v>28</v>
      </c>
      <c r="D1118" s="53" t="s">
        <v>219</v>
      </c>
      <c r="E1118" s="46" t="s">
        <v>58</v>
      </c>
      <c r="F1118" s="137" t="s">
        <v>1809</v>
      </c>
      <c r="G1118" s="46">
        <f t="shared" si="62"/>
        <v>0.7</v>
      </c>
      <c r="H1118" s="53">
        <v>0.7</v>
      </c>
      <c r="I1118" s="214"/>
      <c r="J1118" s="53"/>
      <c r="K1118" s="53"/>
      <c r="L1118" s="92" t="s">
        <v>1810</v>
      </c>
      <c r="M1118" s="46">
        <v>1</v>
      </c>
      <c r="N1118" s="46">
        <v>0.0002</v>
      </c>
      <c r="O1118" s="46">
        <v>0.0007</v>
      </c>
      <c r="P1118" s="53" t="s">
        <v>1575</v>
      </c>
      <c r="Q1118" s="71" t="s">
        <v>38</v>
      </c>
      <c r="R1118" s="146" t="s">
        <v>1577</v>
      </c>
      <c r="S1118" s="46" t="s">
        <v>1626</v>
      </c>
    </row>
    <row r="1119" s="5" customFormat="1" ht="54" customHeight="1" spans="1:19">
      <c r="A1119" s="46"/>
      <c r="B1119" s="46" t="s">
        <v>1701</v>
      </c>
      <c r="C1119" s="46" t="s">
        <v>28</v>
      </c>
      <c r="D1119" s="53" t="s">
        <v>219</v>
      </c>
      <c r="E1119" s="46" t="s">
        <v>36</v>
      </c>
      <c r="F1119" s="137" t="s">
        <v>1811</v>
      </c>
      <c r="G1119" s="46">
        <f t="shared" si="62"/>
        <v>0.8</v>
      </c>
      <c r="H1119" s="53">
        <v>0.8</v>
      </c>
      <c r="I1119" s="214"/>
      <c r="J1119" s="53"/>
      <c r="K1119" s="53"/>
      <c r="L1119" s="92" t="s">
        <v>1812</v>
      </c>
      <c r="M1119" s="46">
        <v>2</v>
      </c>
      <c r="N1119" s="46">
        <v>0.0002</v>
      </c>
      <c r="O1119" s="46">
        <v>0.001</v>
      </c>
      <c r="P1119" s="53" t="s">
        <v>1575</v>
      </c>
      <c r="Q1119" s="71" t="s">
        <v>38</v>
      </c>
      <c r="R1119" s="146" t="s">
        <v>1577</v>
      </c>
      <c r="S1119" s="46" t="s">
        <v>1626</v>
      </c>
    </row>
    <row r="1120" s="5" customFormat="1" ht="54" customHeight="1" spans="1:19">
      <c r="A1120" s="46"/>
      <c r="B1120" s="46" t="s">
        <v>1701</v>
      </c>
      <c r="C1120" s="46" t="s">
        <v>28</v>
      </c>
      <c r="D1120" s="53" t="s">
        <v>219</v>
      </c>
      <c r="E1120" s="46" t="s">
        <v>66</v>
      </c>
      <c r="F1120" s="137" t="s">
        <v>1813</v>
      </c>
      <c r="G1120" s="46">
        <f t="shared" si="62"/>
        <v>0.5</v>
      </c>
      <c r="H1120" s="53">
        <v>0.5</v>
      </c>
      <c r="I1120" s="214"/>
      <c r="J1120" s="53"/>
      <c r="K1120" s="53"/>
      <c r="L1120" s="92" t="s">
        <v>1814</v>
      </c>
      <c r="M1120" s="46">
        <v>1</v>
      </c>
      <c r="N1120" s="46">
        <v>0.0001</v>
      </c>
      <c r="O1120" s="46">
        <v>0.0006</v>
      </c>
      <c r="P1120" s="53" t="s">
        <v>1575</v>
      </c>
      <c r="Q1120" s="71" t="s">
        <v>49</v>
      </c>
      <c r="R1120" s="146" t="s">
        <v>1577</v>
      </c>
      <c r="S1120" s="46" t="s">
        <v>1626</v>
      </c>
    </row>
    <row r="1121" s="5" customFormat="1" ht="54" customHeight="1" spans="1:19">
      <c r="A1121" s="46"/>
      <c r="B1121" s="46" t="s">
        <v>1701</v>
      </c>
      <c r="C1121" s="46" t="s">
        <v>28</v>
      </c>
      <c r="D1121" s="53" t="s">
        <v>219</v>
      </c>
      <c r="E1121" s="46" t="s">
        <v>78</v>
      </c>
      <c r="F1121" s="137" t="s">
        <v>1815</v>
      </c>
      <c r="G1121" s="46">
        <f t="shared" si="62"/>
        <v>3.1</v>
      </c>
      <c r="H1121" s="53">
        <v>3.1</v>
      </c>
      <c r="I1121" s="214"/>
      <c r="J1121" s="53"/>
      <c r="K1121" s="53"/>
      <c r="L1121" s="92" t="s">
        <v>1816</v>
      </c>
      <c r="M1121" s="46">
        <v>4</v>
      </c>
      <c r="N1121" s="46">
        <v>0.0007</v>
      </c>
      <c r="O1121" s="46">
        <v>0.0024</v>
      </c>
      <c r="P1121" s="53" t="s">
        <v>1575</v>
      </c>
      <c r="Q1121" s="71" t="s">
        <v>49</v>
      </c>
      <c r="R1121" s="146" t="s">
        <v>1577</v>
      </c>
      <c r="S1121" s="46" t="s">
        <v>1626</v>
      </c>
    </row>
    <row r="1122" s="5" customFormat="1" ht="51" customHeight="1" spans="1:19">
      <c r="A1122" s="46"/>
      <c r="B1122" s="46" t="s">
        <v>1701</v>
      </c>
      <c r="C1122" s="46" t="s">
        <v>28</v>
      </c>
      <c r="D1122" s="53" t="s">
        <v>219</v>
      </c>
      <c r="E1122" s="46" t="s">
        <v>68</v>
      </c>
      <c r="F1122" s="137" t="s">
        <v>1817</v>
      </c>
      <c r="G1122" s="46">
        <f t="shared" si="62"/>
        <v>1.5</v>
      </c>
      <c r="H1122" s="53">
        <v>1.5</v>
      </c>
      <c r="I1122" s="214"/>
      <c r="J1122" s="53"/>
      <c r="K1122" s="53"/>
      <c r="L1122" s="92" t="s">
        <v>1818</v>
      </c>
      <c r="M1122" s="46">
        <v>2</v>
      </c>
      <c r="N1122" s="46">
        <v>0.0003</v>
      </c>
      <c r="O1122" s="46">
        <v>0.0007</v>
      </c>
      <c r="P1122" s="53" t="s">
        <v>1575</v>
      </c>
      <c r="Q1122" s="71" t="s">
        <v>49</v>
      </c>
      <c r="R1122" s="146" t="s">
        <v>1577</v>
      </c>
      <c r="S1122" s="46" t="s">
        <v>1626</v>
      </c>
    </row>
    <row r="1123" s="5" customFormat="1" ht="51" customHeight="1" spans="1:19">
      <c r="A1123" s="46"/>
      <c r="B1123" s="46" t="s">
        <v>1701</v>
      </c>
      <c r="C1123" s="46" t="s">
        <v>28</v>
      </c>
      <c r="D1123" s="53" t="s">
        <v>219</v>
      </c>
      <c r="E1123" s="46" t="s">
        <v>72</v>
      </c>
      <c r="F1123" s="137" t="s">
        <v>1819</v>
      </c>
      <c r="G1123" s="46">
        <f t="shared" si="62"/>
        <v>8.3</v>
      </c>
      <c r="H1123" s="53">
        <v>8.3</v>
      </c>
      <c r="I1123" s="214"/>
      <c r="J1123" s="53"/>
      <c r="K1123" s="53"/>
      <c r="L1123" s="92" t="s">
        <v>1820</v>
      </c>
      <c r="M1123" s="46">
        <v>7</v>
      </c>
      <c r="N1123" s="46">
        <v>0.002</v>
      </c>
      <c r="O1123" s="46">
        <v>0.0076</v>
      </c>
      <c r="P1123" s="53" t="s">
        <v>1575</v>
      </c>
      <c r="Q1123" s="71" t="s">
        <v>49</v>
      </c>
      <c r="R1123" s="146" t="s">
        <v>1577</v>
      </c>
      <c r="S1123" s="46" t="s">
        <v>1626</v>
      </c>
    </row>
    <row r="1124" s="5" customFormat="1" ht="51" customHeight="1" spans="1:19">
      <c r="A1124" s="46"/>
      <c r="B1124" s="46" t="s">
        <v>1701</v>
      </c>
      <c r="C1124" s="46" t="s">
        <v>28</v>
      </c>
      <c r="D1124" s="53" t="s">
        <v>219</v>
      </c>
      <c r="E1124" s="46" t="s">
        <v>50</v>
      </c>
      <c r="F1124" s="137" t="s">
        <v>1821</v>
      </c>
      <c r="G1124" s="46">
        <f t="shared" si="62"/>
        <v>3.6</v>
      </c>
      <c r="H1124" s="53">
        <v>3.6</v>
      </c>
      <c r="I1124" s="214"/>
      <c r="J1124" s="53"/>
      <c r="K1124" s="53"/>
      <c r="L1124" s="92" t="s">
        <v>1822</v>
      </c>
      <c r="M1124" s="46">
        <v>7</v>
      </c>
      <c r="N1124" s="46">
        <v>0.0009</v>
      </c>
      <c r="O1124" s="46">
        <v>0.0043</v>
      </c>
      <c r="P1124" s="53" t="s">
        <v>1575</v>
      </c>
      <c r="Q1124" s="71" t="s">
        <v>49</v>
      </c>
      <c r="R1124" s="146" t="s">
        <v>1577</v>
      </c>
      <c r="S1124" s="46" t="s">
        <v>1626</v>
      </c>
    </row>
    <row r="1125" s="5" customFormat="1" ht="54" customHeight="1" spans="1:19">
      <c r="A1125" s="46"/>
      <c r="B1125" s="46" t="s">
        <v>1701</v>
      </c>
      <c r="C1125" s="46" t="s">
        <v>28</v>
      </c>
      <c r="D1125" s="53" t="s">
        <v>219</v>
      </c>
      <c r="E1125" s="46" t="s">
        <v>54</v>
      </c>
      <c r="F1125" s="137" t="s">
        <v>1823</v>
      </c>
      <c r="G1125" s="46">
        <f t="shared" si="62"/>
        <v>2</v>
      </c>
      <c r="H1125" s="53">
        <v>2</v>
      </c>
      <c r="I1125" s="214"/>
      <c r="J1125" s="53"/>
      <c r="K1125" s="53"/>
      <c r="L1125" s="92" t="s">
        <v>1824</v>
      </c>
      <c r="M1125" s="46">
        <v>3</v>
      </c>
      <c r="N1125" s="46">
        <v>0.0006</v>
      </c>
      <c r="O1125" s="46">
        <v>0.0025</v>
      </c>
      <c r="P1125" s="53" t="s">
        <v>1575</v>
      </c>
      <c r="Q1125" s="71" t="s">
        <v>49</v>
      </c>
      <c r="R1125" s="146" t="s">
        <v>1577</v>
      </c>
      <c r="S1125" s="46" t="s">
        <v>1626</v>
      </c>
    </row>
    <row r="1126" s="5" customFormat="1" ht="50.1" customHeight="1" spans="1:19">
      <c r="A1126" s="49">
        <v>38</v>
      </c>
      <c r="B1126" s="30" t="s">
        <v>1825</v>
      </c>
      <c r="C1126" s="30" t="s">
        <v>28</v>
      </c>
      <c r="D1126" s="49" t="s">
        <v>219</v>
      </c>
      <c r="E1126" s="30" t="s">
        <v>924</v>
      </c>
      <c r="F1126" s="32" t="s">
        <v>1826</v>
      </c>
      <c r="G1126" s="30">
        <f>SUM(G1127:G1141)</f>
        <v>147.5</v>
      </c>
      <c r="H1126" s="30">
        <f>SUM(H1127:H1141)</f>
        <v>147.5</v>
      </c>
      <c r="I1126" s="30"/>
      <c r="J1126" s="30"/>
      <c r="K1126" s="30"/>
      <c r="L1126" s="203" t="s">
        <v>1827</v>
      </c>
      <c r="M1126" s="30">
        <f t="shared" ref="M1126:O1126" si="63">SUM(M1127:M1141)</f>
        <v>71</v>
      </c>
      <c r="N1126" s="30">
        <f t="shared" si="63"/>
        <v>0.0144</v>
      </c>
      <c r="O1126" s="30">
        <f t="shared" si="63"/>
        <v>0.0442</v>
      </c>
      <c r="P1126" s="49" t="s">
        <v>1575</v>
      </c>
      <c r="Q1126" s="212" t="s">
        <v>34</v>
      </c>
      <c r="R1126" s="71"/>
      <c r="S1126" s="46"/>
    </row>
    <row r="1127" s="5" customFormat="1" ht="50.1" customHeight="1" spans="1:19">
      <c r="A1127" s="53"/>
      <c r="B1127" s="123" t="s">
        <v>1825</v>
      </c>
      <c r="C1127" s="53" t="s">
        <v>28</v>
      </c>
      <c r="D1127" s="53" t="s">
        <v>219</v>
      </c>
      <c r="E1127" s="53" t="s">
        <v>54</v>
      </c>
      <c r="F1127" s="54" t="s">
        <v>1828</v>
      </c>
      <c r="G1127" s="123">
        <f t="shared" ref="G1127:G1141" si="64">SUM(H1127:K1127)</f>
        <v>9.5</v>
      </c>
      <c r="H1127" s="53">
        <v>9.5</v>
      </c>
      <c r="I1127" s="214"/>
      <c r="J1127" s="53"/>
      <c r="K1127" s="53"/>
      <c r="L1127" s="92" t="s">
        <v>1829</v>
      </c>
      <c r="M1127" s="53">
        <v>4</v>
      </c>
      <c r="N1127" s="53">
        <v>0.0011</v>
      </c>
      <c r="O1127" s="53">
        <v>0.0028</v>
      </c>
      <c r="P1127" s="53" t="s">
        <v>1575</v>
      </c>
      <c r="Q1127" s="71" t="s">
        <v>49</v>
      </c>
      <c r="R1127" s="146" t="s">
        <v>1577</v>
      </c>
      <c r="S1127" s="46" t="s">
        <v>1626</v>
      </c>
    </row>
    <row r="1128" s="5" customFormat="1" ht="50.1" customHeight="1" spans="1:19">
      <c r="A1128" s="53"/>
      <c r="B1128" s="123" t="s">
        <v>1825</v>
      </c>
      <c r="C1128" s="53" t="s">
        <v>28</v>
      </c>
      <c r="D1128" s="53" t="s">
        <v>219</v>
      </c>
      <c r="E1128" s="53" t="s">
        <v>56</v>
      </c>
      <c r="F1128" s="124" t="s">
        <v>1830</v>
      </c>
      <c r="G1128" s="123">
        <f t="shared" si="64"/>
        <v>9.9</v>
      </c>
      <c r="H1128" s="53">
        <v>9.9</v>
      </c>
      <c r="I1128" s="214"/>
      <c r="J1128" s="53"/>
      <c r="K1128" s="53"/>
      <c r="L1128" s="92" t="s">
        <v>1831</v>
      </c>
      <c r="M1128" s="53">
        <v>5</v>
      </c>
      <c r="N1128" s="53">
        <v>0.0009</v>
      </c>
      <c r="O1128" s="53">
        <v>0.0026</v>
      </c>
      <c r="P1128" s="53" t="s">
        <v>1575</v>
      </c>
      <c r="Q1128" s="71" t="s">
        <v>38</v>
      </c>
      <c r="R1128" s="146" t="s">
        <v>1577</v>
      </c>
      <c r="S1128" s="46" t="s">
        <v>1626</v>
      </c>
    </row>
    <row r="1129" s="5" customFormat="1" ht="50.1" customHeight="1" spans="1:19">
      <c r="A1129" s="53"/>
      <c r="B1129" s="123" t="s">
        <v>1825</v>
      </c>
      <c r="C1129" s="53" t="s">
        <v>28</v>
      </c>
      <c r="D1129" s="53" t="s">
        <v>219</v>
      </c>
      <c r="E1129" s="53" t="s">
        <v>43</v>
      </c>
      <c r="F1129" s="54" t="s">
        <v>1832</v>
      </c>
      <c r="G1129" s="123">
        <f t="shared" si="64"/>
        <v>7</v>
      </c>
      <c r="H1129" s="53">
        <v>7</v>
      </c>
      <c r="I1129" s="214"/>
      <c r="J1129" s="53"/>
      <c r="K1129" s="53"/>
      <c r="L1129" s="61" t="s">
        <v>1833</v>
      </c>
      <c r="M1129" s="53">
        <v>7</v>
      </c>
      <c r="N1129" s="53">
        <v>0.0007</v>
      </c>
      <c r="O1129" s="53">
        <v>0.0025</v>
      </c>
      <c r="P1129" s="53" t="s">
        <v>1575</v>
      </c>
      <c r="Q1129" s="71" t="s">
        <v>38</v>
      </c>
      <c r="R1129" s="146" t="s">
        <v>1577</v>
      </c>
      <c r="S1129" s="46" t="s">
        <v>1626</v>
      </c>
    </row>
    <row r="1130" s="5" customFormat="1" ht="50.1" customHeight="1" spans="1:19">
      <c r="A1130" s="53"/>
      <c r="B1130" s="123" t="s">
        <v>1825</v>
      </c>
      <c r="C1130" s="53" t="s">
        <v>28</v>
      </c>
      <c r="D1130" s="53" t="s">
        <v>219</v>
      </c>
      <c r="E1130" s="123" t="s">
        <v>60</v>
      </c>
      <c r="F1130" s="124" t="s">
        <v>1834</v>
      </c>
      <c r="G1130" s="123">
        <f t="shared" si="64"/>
        <v>10.4</v>
      </c>
      <c r="H1130" s="53">
        <v>10.4</v>
      </c>
      <c r="I1130" s="214"/>
      <c r="J1130" s="53"/>
      <c r="K1130" s="53"/>
      <c r="L1130" s="215" t="s">
        <v>1835</v>
      </c>
      <c r="M1130" s="170">
        <v>6</v>
      </c>
      <c r="N1130" s="123">
        <v>0.0012</v>
      </c>
      <c r="O1130" s="123">
        <v>0.0034</v>
      </c>
      <c r="P1130" s="53" t="s">
        <v>1575</v>
      </c>
      <c r="Q1130" s="71" t="s">
        <v>38</v>
      </c>
      <c r="R1130" s="146" t="s">
        <v>1577</v>
      </c>
      <c r="S1130" s="46" t="s">
        <v>1626</v>
      </c>
    </row>
    <row r="1131" s="5" customFormat="1" ht="50.1" customHeight="1" spans="1:19">
      <c r="A1131" s="53"/>
      <c r="B1131" s="123" t="s">
        <v>1825</v>
      </c>
      <c r="C1131" s="53" t="s">
        <v>28</v>
      </c>
      <c r="D1131" s="53" t="s">
        <v>219</v>
      </c>
      <c r="E1131" s="53" t="s">
        <v>47</v>
      </c>
      <c r="F1131" s="137" t="s">
        <v>1836</v>
      </c>
      <c r="G1131" s="123">
        <f t="shared" si="64"/>
        <v>17.6</v>
      </c>
      <c r="H1131" s="53">
        <v>17.6</v>
      </c>
      <c r="I1131" s="214"/>
      <c r="J1131" s="53"/>
      <c r="K1131" s="53"/>
      <c r="L1131" s="61" t="s">
        <v>1837</v>
      </c>
      <c r="M1131" s="53">
        <v>3</v>
      </c>
      <c r="N1131" s="53">
        <v>0.0016</v>
      </c>
      <c r="O1131" s="53">
        <v>0.0049</v>
      </c>
      <c r="P1131" s="53" t="s">
        <v>1575</v>
      </c>
      <c r="Q1131" s="71" t="s">
        <v>49</v>
      </c>
      <c r="R1131" s="146" t="s">
        <v>1577</v>
      </c>
      <c r="S1131" s="46" t="s">
        <v>1626</v>
      </c>
    </row>
    <row r="1132" s="5" customFormat="1" ht="50.1" customHeight="1" spans="1:19">
      <c r="A1132" s="53"/>
      <c r="B1132" s="123" t="s">
        <v>1825</v>
      </c>
      <c r="C1132" s="53" t="s">
        <v>28</v>
      </c>
      <c r="D1132" s="53" t="s">
        <v>219</v>
      </c>
      <c r="E1132" s="123" t="s">
        <v>64</v>
      </c>
      <c r="F1132" s="124" t="s">
        <v>1838</v>
      </c>
      <c r="G1132" s="123">
        <f t="shared" si="64"/>
        <v>5.5</v>
      </c>
      <c r="H1132" s="53">
        <v>5.5</v>
      </c>
      <c r="I1132" s="214"/>
      <c r="J1132" s="53"/>
      <c r="K1132" s="53"/>
      <c r="L1132" s="215" t="s">
        <v>1839</v>
      </c>
      <c r="M1132" s="123">
        <v>3</v>
      </c>
      <c r="N1132" s="216">
        <v>0.0005</v>
      </c>
      <c r="O1132" s="216">
        <v>0.0008</v>
      </c>
      <c r="P1132" s="53" t="s">
        <v>1575</v>
      </c>
      <c r="Q1132" s="71" t="s">
        <v>49</v>
      </c>
      <c r="R1132" s="146" t="s">
        <v>1577</v>
      </c>
      <c r="S1132" s="46" t="s">
        <v>1626</v>
      </c>
    </row>
    <row r="1133" s="5" customFormat="1" ht="50.1" customHeight="1" spans="1:19">
      <c r="A1133" s="53"/>
      <c r="B1133" s="123" t="s">
        <v>1825</v>
      </c>
      <c r="C1133" s="53" t="s">
        <v>28</v>
      </c>
      <c r="D1133" s="53" t="s">
        <v>219</v>
      </c>
      <c r="E1133" s="123" t="s">
        <v>58</v>
      </c>
      <c r="F1133" s="124" t="s">
        <v>1840</v>
      </c>
      <c r="G1133" s="123">
        <f t="shared" si="64"/>
        <v>13.2</v>
      </c>
      <c r="H1133" s="53">
        <v>13.2</v>
      </c>
      <c r="I1133" s="214"/>
      <c r="J1133" s="53"/>
      <c r="K1133" s="53"/>
      <c r="L1133" s="215" t="s">
        <v>1841</v>
      </c>
      <c r="M1133" s="123">
        <v>5</v>
      </c>
      <c r="N1133" s="123">
        <v>0.0012</v>
      </c>
      <c r="O1133" s="123">
        <v>0.0052</v>
      </c>
      <c r="P1133" s="53" t="s">
        <v>1575</v>
      </c>
      <c r="Q1133" s="71" t="s">
        <v>38</v>
      </c>
      <c r="R1133" s="146" t="s">
        <v>1577</v>
      </c>
      <c r="S1133" s="46" t="s">
        <v>1626</v>
      </c>
    </row>
    <row r="1134" s="5" customFormat="1" ht="50.1" customHeight="1" spans="1:19">
      <c r="A1134" s="53"/>
      <c r="B1134" s="123" t="s">
        <v>1825</v>
      </c>
      <c r="C1134" s="53" t="s">
        <v>28</v>
      </c>
      <c r="D1134" s="53" t="s">
        <v>219</v>
      </c>
      <c r="E1134" s="123" t="s">
        <v>36</v>
      </c>
      <c r="F1134" s="124" t="s">
        <v>1842</v>
      </c>
      <c r="G1134" s="123">
        <f t="shared" si="64"/>
        <v>3.3</v>
      </c>
      <c r="H1134" s="53">
        <v>3.3</v>
      </c>
      <c r="I1134" s="214"/>
      <c r="J1134" s="53"/>
      <c r="K1134" s="53"/>
      <c r="L1134" s="215" t="s">
        <v>1843</v>
      </c>
      <c r="M1134" s="123">
        <v>3</v>
      </c>
      <c r="N1134" s="123">
        <v>0.0004</v>
      </c>
      <c r="O1134" s="123">
        <v>0.0007</v>
      </c>
      <c r="P1134" s="53" t="s">
        <v>1575</v>
      </c>
      <c r="Q1134" s="71" t="s">
        <v>38</v>
      </c>
      <c r="R1134" s="146" t="s">
        <v>1577</v>
      </c>
      <c r="S1134" s="46" t="s">
        <v>1626</v>
      </c>
    </row>
    <row r="1135" s="5" customFormat="1" ht="50.1" customHeight="1" spans="1:19">
      <c r="A1135" s="53"/>
      <c r="B1135" s="123" t="s">
        <v>1825</v>
      </c>
      <c r="C1135" s="53" t="s">
        <v>28</v>
      </c>
      <c r="D1135" s="53" t="s">
        <v>219</v>
      </c>
      <c r="E1135" s="53" t="s">
        <v>78</v>
      </c>
      <c r="F1135" s="54" t="s">
        <v>1844</v>
      </c>
      <c r="G1135" s="123">
        <f t="shared" si="64"/>
        <v>9.9</v>
      </c>
      <c r="H1135" s="53">
        <v>9.9</v>
      </c>
      <c r="I1135" s="214"/>
      <c r="J1135" s="53"/>
      <c r="K1135" s="53"/>
      <c r="L1135" s="92" t="s">
        <v>1845</v>
      </c>
      <c r="M1135" s="53">
        <v>4</v>
      </c>
      <c r="N1135" s="53">
        <v>0.0009</v>
      </c>
      <c r="O1135" s="53">
        <v>0.0018</v>
      </c>
      <c r="P1135" s="53" t="s">
        <v>1575</v>
      </c>
      <c r="Q1135" s="71" t="s">
        <v>38</v>
      </c>
      <c r="R1135" s="146" t="s">
        <v>1577</v>
      </c>
      <c r="S1135" s="46" t="s">
        <v>1626</v>
      </c>
    </row>
    <row r="1136" s="5" customFormat="1" ht="50.1" customHeight="1" spans="1:19">
      <c r="A1136" s="53"/>
      <c r="B1136" s="123" t="s">
        <v>1825</v>
      </c>
      <c r="C1136" s="53" t="s">
        <v>28</v>
      </c>
      <c r="D1136" s="53" t="s">
        <v>219</v>
      </c>
      <c r="E1136" s="123" t="s">
        <v>72</v>
      </c>
      <c r="F1136" s="124" t="s">
        <v>1846</v>
      </c>
      <c r="G1136" s="123">
        <f t="shared" si="64"/>
        <v>1.1</v>
      </c>
      <c r="H1136" s="53">
        <v>1.1</v>
      </c>
      <c r="I1136" s="214"/>
      <c r="J1136" s="53"/>
      <c r="K1136" s="53"/>
      <c r="L1136" s="215" t="s">
        <v>1847</v>
      </c>
      <c r="M1136" s="123">
        <v>1</v>
      </c>
      <c r="N1136" s="216">
        <v>0.0001</v>
      </c>
      <c r="O1136" s="216">
        <v>0.0002</v>
      </c>
      <c r="P1136" s="53" t="s">
        <v>1575</v>
      </c>
      <c r="Q1136" s="71" t="s">
        <v>49</v>
      </c>
      <c r="R1136" s="146" t="s">
        <v>1577</v>
      </c>
      <c r="S1136" s="46" t="s">
        <v>1626</v>
      </c>
    </row>
    <row r="1137" s="5" customFormat="1" ht="50.1" customHeight="1" spans="1:19">
      <c r="A1137" s="53"/>
      <c r="B1137" s="123" t="s">
        <v>1825</v>
      </c>
      <c r="C1137" s="53" t="s">
        <v>28</v>
      </c>
      <c r="D1137" s="53" t="s">
        <v>219</v>
      </c>
      <c r="E1137" s="123" t="s">
        <v>50</v>
      </c>
      <c r="F1137" s="124" t="s">
        <v>1848</v>
      </c>
      <c r="G1137" s="123">
        <f t="shared" si="64"/>
        <v>6.6</v>
      </c>
      <c r="H1137" s="53">
        <v>6.6</v>
      </c>
      <c r="I1137" s="214"/>
      <c r="J1137" s="53"/>
      <c r="K1137" s="53"/>
      <c r="L1137" s="215" t="s">
        <v>1849</v>
      </c>
      <c r="M1137" s="123">
        <v>5</v>
      </c>
      <c r="N1137" s="216">
        <v>0.0006</v>
      </c>
      <c r="O1137" s="216">
        <v>0.0025</v>
      </c>
      <c r="P1137" s="53" t="s">
        <v>1575</v>
      </c>
      <c r="Q1137" s="71" t="s">
        <v>49</v>
      </c>
      <c r="R1137" s="146" t="s">
        <v>1577</v>
      </c>
      <c r="S1137" s="46" t="s">
        <v>1626</v>
      </c>
    </row>
    <row r="1138" s="5" customFormat="1" ht="50.1" customHeight="1" spans="1:19">
      <c r="A1138" s="53"/>
      <c r="B1138" s="123" t="s">
        <v>1825</v>
      </c>
      <c r="C1138" s="53" t="s">
        <v>28</v>
      </c>
      <c r="D1138" s="53" t="s">
        <v>219</v>
      </c>
      <c r="E1138" s="46" t="s">
        <v>76</v>
      </c>
      <c r="F1138" s="137" t="s">
        <v>1850</v>
      </c>
      <c r="G1138" s="123">
        <f t="shared" si="64"/>
        <v>5.5</v>
      </c>
      <c r="H1138" s="53">
        <v>5.5</v>
      </c>
      <c r="I1138" s="214"/>
      <c r="J1138" s="53"/>
      <c r="K1138" s="53"/>
      <c r="L1138" s="92" t="s">
        <v>1851</v>
      </c>
      <c r="M1138" s="46">
        <v>3</v>
      </c>
      <c r="N1138" s="46">
        <v>0.0005</v>
      </c>
      <c r="O1138" s="46">
        <v>0.0013</v>
      </c>
      <c r="P1138" s="53" t="s">
        <v>1575</v>
      </c>
      <c r="Q1138" s="71" t="s">
        <v>49</v>
      </c>
      <c r="R1138" s="146" t="s">
        <v>1577</v>
      </c>
      <c r="S1138" s="46" t="s">
        <v>1626</v>
      </c>
    </row>
    <row r="1139" s="5" customFormat="1" ht="50.1" customHeight="1" spans="1:19">
      <c r="A1139" s="53"/>
      <c r="B1139" s="123" t="s">
        <v>1825</v>
      </c>
      <c r="C1139" s="53" t="s">
        <v>28</v>
      </c>
      <c r="D1139" s="53" t="s">
        <v>219</v>
      </c>
      <c r="E1139" s="46" t="s">
        <v>62</v>
      </c>
      <c r="F1139" s="137" t="s">
        <v>1852</v>
      </c>
      <c r="G1139" s="123">
        <f t="shared" si="64"/>
        <v>15.4</v>
      </c>
      <c r="H1139" s="53">
        <v>15.4</v>
      </c>
      <c r="I1139" s="214"/>
      <c r="J1139" s="53"/>
      <c r="K1139" s="53"/>
      <c r="L1139" s="92" t="s">
        <v>1853</v>
      </c>
      <c r="M1139" s="46">
        <v>8</v>
      </c>
      <c r="N1139" s="46">
        <v>0.0014</v>
      </c>
      <c r="O1139" s="46">
        <v>0.0046</v>
      </c>
      <c r="P1139" s="53" t="s">
        <v>1575</v>
      </c>
      <c r="Q1139" s="71" t="s">
        <v>38</v>
      </c>
      <c r="R1139" s="146" t="s">
        <v>1577</v>
      </c>
      <c r="S1139" s="46" t="s">
        <v>1626</v>
      </c>
    </row>
    <row r="1140" s="5" customFormat="1" ht="50.1" customHeight="1" spans="1:19">
      <c r="A1140" s="53"/>
      <c r="B1140" s="123" t="s">
        <v>1825</v>
      </c>
      <c r="C1140" s="53" t="s">
        <v>28</v>
      </c>
      <c r="D1140" s="53" t="s">
        <v>219</v>
      </c>
      <c r="E1140" s="46" t="s">
        <v>41</v>
      </c>
      <c r="F1140" s="137" t="s">
        <v>1854</v>
      </c>
      <c r="G1140" s="123">
        <f t="shared" si="64"/>
        <v>22.1</v>
      </c>
      <c r="H1140" s="53">
        <v>22.1</v>
      </c>
      <c r="I1140" s="214"/>
      <c r="J1140" s="53"/>
      <c r="K1140" s="53"/>
      <c r="L1140" s="92" t="s">
        <v>1855</v>
      </c>
      <c r="M1140" s="46">
        <v>8</v>
      </c>
      <c r="N1140" s="46">
        <v>0.0023</v>
      </c>
      <c r="O1140" s="46">
        <v>0.0076</v>
      </c>
      <c r="P1140" s="53" t="s">
        <v>1575</v>
      </c>
      <c r="Q1140" s="71" t="s">
        <v>38</v>
      </c>
      <c r="R1140" s="146" t="s">
        <v>1577</v>
      </c>
      <c r="S1140" s="46" t="s">
        <v>1626</v>
      </c>
    </row>
    <row r="1141" s="5" customFormat="1" ht="50.1" customHeight="1" spans="1:19">
      <c r="A1141" s="53"/>
      <c r="B1141" s="123" t="s">
        <v>1825</v>
      </c>
      <c r="C1141" s="53" t="s">
        <v>28</v>
      </c>
      <c r="D1141" s="53" t="s">
        <v>219</v>
      </c>
      <c r="E1141" s="46" t="s">
        <v>70</v>
      </c>
      <c r="F1141" s="137" t="s">
        <v>1856</v>
      </c>
      <c r="G1141" s="123">
        <f t="shared" si="64"/>
        <v>10.5</v>
      </c>
      <c r="H1141" s="53">
        <v>10.5</v>
      </c>
      <c r="I1141" s="214"/>
      <c r="J1141" s="53"/>
      <c r="K1141" s="53"/>
      <c r="L1141" s="92" t="s">
        <v>1857</v>
      </c>
      <c r="M1141" s="46">
        <v>6</v>
      </c>
      <c r="N1141" s="46">
        <v>0.001</v>
      </c>
      <c r="O1141" s="46">
        <v>0.0033</v>
      </c>
      <c r="P1141" s="53" t="s">
        <v>1575</v>
      </c>
      <c r="Q1141" s="71" t="s">
        <v>38</v>
      </c>
      <c r="R1141" s="146" t="s">
        <v>1577</v>
      </c>
      <c r="S1141" s="46" t="s">
        <v>1626</v>
      </c>
    </row>
    <row r="1142" s="5" customFormat="1" ht="50.1" customHeight="1" spans="1:19">
      <c r="A1142" s="49">
        <v>39</v>
      </c>
      <c r="B1142" s="30" t="s">
        <v>1858</v>
      </c>
      <c r="C1142" s="30" t="s">
        <v>28</v>
      </c>
      <c r="D1142" s="49" t="s">
        <v>219</v>
      </c>
      <c r="E1142" s="30" t="s">
        <v>1859</v>
      </c>
      <c r="F1142" s="32" t="s">
        <v>1860</v>
      </c>
      <c r="G1142" s="30">
        <f>SUM(G1143:G1164)</f>
        <v>1596.72</v>
      </c>
      <c r="H1142" s="30">
        <f t="shared" ref="H1142:O1142" si="65">SUM(H1143:H1164)</f>
        <v>1596.72</v>
      </c>
      <c r="I1142" s="30">
        <f t="shared" si="65"/>
        <v>0</v>
      </c>
      <c r="J1142" s="30">
        <f t="shared" si="65"/>
        <v>0</v>
      </c>
      <c r="K1142" s="30">
        <f t="shared" si="65"/>
        <v>0</v>
      </c>
      <c r="L1142" s="203" t="s">
        <v>1861</v>
      </c>
      <c r="M1142" s="30">
        <f t="shared" si="65"/>
        <v>188</v>
      </c>
      <c r="N1142" s="30">
        <f t="shared" si="65"/>
        <v>0.5394</v>
      </c>
      <c r="O1142" s="30">
        <f t="shared" si="65"/>
        <v>2.2903</v>
      </c>
      <c r="P1142" s="49" t="s">
        <v>1575</v>
      </c>
      <c r="Q1142" s="212" t="s">
        <v>1575</v>
      </c>
      <c r="R1142" s="71"/>
      <c r="S1142" s="46"/>
    </row>
    <row r="1143" s="5" customFormat="1" ht="50.1" customHeight="1" spans="1:19">
      <c r="A1143" s="46"/>
      <c r="B1143" s="46" t="s">
        <v>1862</v>
      </c>
      <c r="C1143" s="46" t="s">
        <v>28</v>
      </c>
      <c r="D1143" s="53" t="s">
        <v>219</v>
      </c>
      <c r="E1143" s="46" t="s">
        <v>72</v>
      </c>
      <c r="F1143" s="137" t="s">
        <v>1863</v>
      </c>
      <c r="G1143" s="43">
        <f t="shared" ref="G1143:G1145" si="66">SUM(H1143:K1143)</f>
        <v>55.65</v>
      </c>
      <c r="H1143" s="152">
        <v>55.65</v>
      </c>
      <c r="I1143" s="214"/>
      <c r="J1143" s="53"/>
      <c r="K1143" s="53"/>
      <c r="L1143" s="92" t="s">
        <v>1864</v>
      </c>
      <c r="M1143" s="46">
        <v>7</v>
      </c>
      <c r="N1143" s="46">
        <v>0.0188</v>
      </c>
      <c r="O1143" s="46">
        <v>0.0862</v>
      </c>
      <c r="P1143" s="53" t="s">
        <v>1575</v>
      </c>
      <c r="Q1143" s="146" t="s">
        <v>1575</v>
      </c>
      <c r="R1143" s="146" t="s">
        <v>1577</v>
      </c>
      <c r="S1143" s="46" t="s">
        <v>1626</v>
      </c>
    </row>
    <row r="1144" s="5" customFormat="1" ht="50.1" customHeight="1" spans="1:19">
      <c r="A1144" s="46"/>
      <c r="B1144" s="46" t="s">
        <v>1862</v>
      </c>
      <c r="C1144" s="46" t="s">
        <v>28</v>
      </c>
      <c r="D1144" s="53" t="s">
        <v>219</v>
      </c>
      <c r="E1144" s="46" t="s">
        <v>50</v>
      </c>
      <c r="F1144" s="137" t="s">
        <v>1865</v>
      </c>
      <c r="G1144" s="43">
        <f t="shared" si="66"/>
        <v>167.46</v>
      </c>
      <c r="H1144" s="152">
        <v>167.46</v>
      </c>
      <c r="I1144" s="214"/>
      <c r="J1144" s="53"/>
      <c r="K1144" s="53"/>
      <c r="L1144" s="92" t="s">
        <v>1866</v>
      </c>
      <c r="M1144" s="46">
        <v>7</v>
      </c>
      <c r="N1144" s="46">
        <v>0.0566</v>
      </c>
      <c r="O1144" s="46">
        <v>0.2547</v>
      </c>
      <c r="P1144" s="53" t="s">
        <v>1575</v>
      </c>
      <c r="Q1144" s="146" t="s">
        <v>1575</v>
      </c>
      <c r="R1144" s="146" t="s">
        <v>1577</v>
      </c>
      <c r="S1144" s="46" t="s">
        <v>1626</v>
      </c>
    </row>
    <row r="1145" s="5" customFormat="1" ht="50.1" customHeight="1" spans="1:19">
      <c r="A1145" s="46"/>
      <c r="B1145" s="46" t="s">
        <v>1862</v>
      </c>
      <c r="C1145" s="46" t="s">
        <v>28</v>
      </c>
      <c r="D1145" s="53" t="s">
        <v>219</v>
      </c>
      <c r="E1145" s="46" t="s">
        <v>76</v>
      </c>
      <c r="F1145" s="137" t="s">
        <v>1867</v>
      </c>
      <c r="G1145" s="43">
        <f t="shared" si="66"/>
        <v>86.44</v>
      </c>
      <c r="H1145" s="152">
        <v>86.44</v>
      </c>
      <c r="I1145" s="214"/>
      <c r="J1145" s="53"/>
      <c r="K1145" s="53"/>
      <c r="L1145" s="92" t="s">
        <v>1868</v>
      </c>
      <c r="M1145" s="46">
        <v>8</v>
      </c>
      <c r="N1145" s="46">
        <v>0.0292</v>
      </c>
      <c r="O1145" s="46">
        <v>0.1277</v>
      </c>
      <c r="P1145" s="53" t="s">
        <v>1575</v>
      </c>
      <c r="Q1145" s="146" t="s">
        <v>1575</v>
      </c>
      <c r="R1145" s="146" t="s">
        <v>1577</v>
      </c>
      <c r="S1145" s="46" t="s">
        <v>1626</v>
      </c>
    </row>
    <row r="1146" s="5" customFormat="1" ht="50.1" customHeight="1" spans="1:19">
      <c r="A1146" s="46"/>
      <c r="B1146" s="46" t="s">
        <v>1862</v>
      </c>
      <c r="C1146" s="46" t="s">
        <v>28</v>
      </c>
      <c r="D1146" s="53" t="s">
        <v>219</v>
      </c>
      <c r="E1146" s="46" t="s">
        <v>54</v>
      </c>
      <c r="F1146" s="137" t="s">
        <v>1869</v>
      </c>
      <c r="G1146" s="43">
        <f t="shared" ref="G1146:G1164" si="67">SUM(H1146:K1146)</f>
        <v>123.45</v>
      </c>
      <c r="H1146" s="53">
        <v>123.45</v>
      </c>
      <c r="I1146" s="214"/>
      <c r="J1146" s="53"/>
      <c r="K1146" s="53"/>
      <c r="L1146" s="92" t="s">
        <v>1870</v>
      </c>
      <c r="M1146" s="46">
        <v>8</v>
      </c>
      <c r="N1146" s="46">
        <v>0.0417</v>
      </c>
      <c r="O1146" s="46">
        <v>0.1487</v>
      </c>
      <c r="P1146" s="53" t="s">
        <v>1575</v>
      </c>
      <c r="Q1146" s="146" t="s">
        <v>1575</v>
      </c>
      <c r="R1146" s="146" t="s">
        <v>1577</v>
      </c>
      <c r="S1146" s="46" t="s">
        <v>1626</v>
      </c>
    </row>
    <row r="1147" s="5" customFormat="1" ht="50.1" customHeight="1" spans="1:19">
      <c r="A1147" s="46"/>
      <c r="B1147" s="46" t="s">
        <v>1862</v>
      </c>
      <c r="C1147" s="46" t="s">
        <v>28</v>
      </c>
      <c r="D1147" s="53" t="s">
        <v>219</v>
      </c>
      <c r="E1147" s="46" t="s">
        <v>56</v>
      </c>
      <c r="F1147" s="137" t="s">
        <v>1871</v>
      </c>
      <c r="G1147" s="43">
        <f t="shared" si="67"/>
        <v>201.9</v>
      </c>
      <c r="H1147" s="152">
        <v>201.9</v>
      </c>
      <c r="I1147" s="214"/>
      <c r="J1147" s="53"/>
      <c r="K1147" s="53"/>
      <c r="L1147" s="92" t="s">
        <v>1872</v>
      </c>
      <c r="M1147" s="46">
        <v>16</v>
      </c>
      <c r="N1147" s="46">
        <v>0.0682</v>
      </c>
      <c r="O1147" s="46">
        <v>0.2812</v>
      </c>
      <c r="P1147" s="53" t="s">
        <v>1575</v>
      </c>
      <c r="Q1147" s="146" t="s">
        <v>1575</v>
      </c>
      <c r="R1147" s="146" t="s">
        <v>1577</v>
      </c>
      <c r="S1147" s="46" t="s">
        <v>1626</v>
      </c>
    </row>
    <row r="1148" s="5" customFormat="1" ht="50.1" customHeight="1" spans="1:19">
      <c r="A1148" s="46"/>
      <c r="B1148" s="46" t="s">
        <v>1862</v>
      </c>
      <c r="C1148" s="46" t="s">
        <v>28</v>
      </c>
      <c r="D1148" s="53" t="s">
        <v>219</v>
      </c>
      <c r="E1148" s="46" t="s">
        <v>64</v>
      </c>
      <c r="F1148" s="137" t="s">
        <v>1873</v>
      </c>
      <c r="G1148" s="43">
        <f t="shared" si="67"/>
        <v>31.97</v>
      </c>
      <c r="H1148" s="53">
        <v>31.97</v>
      </c>
      <c r="I1148" s="214"/>
      <c r="J1148" s="53"/>
      <c r="K1148" s="53"/>
      <c r="L1148" s="92" t="s">
        <v>1874</v>
      </c>
      <c r="M1148" s="46">
        <v>6</v>
      </c>
      <c r="N1148" s="46">
        <v>0.0108</v>
      </c>
      <c r="O1148" s="46">
        <v>0.0444</v>
      </c>
      <c r="P1148" s="53" t="s">
        <v>1575</v>
      </c>
      <c r="Q1148" s="146" t="s">
        <v>1575</v>
      </c>
      <c r="R1148" s="146" t="s">
        <v>1577</v>
      </c>
      <c r="S1148" s="46" t="s">
        <v>1626</v>
      </c>
    </row>
    <row r="1149" s="5" customFormat="1" ht="50.1" customHeight="1" spans="1:19">
      <c r="A1149" s="46"/>
      <c r="B1149" s="46" t="s">
        <v>1862</v>
      </c>
      <c r="C1149" s="46" t="s">
        <v>28</v>
      </c>
      <c r="D1149" s="53" t="s">
        <v>219</v>
      </c>
      <c r="E1149" s="46" t="s">
        <v>43</v>
      </c>
      <c r="F1149" s="137" t="s">
        <v>1875</v>
      </c>
      <c r="G1149" s="43">
        <f t="shared" si="67"/>
        <v>119.9</v>
      </c>
      <c r="H1149" s="152">
        <v>119.9</v>
      </c>
      <c r="I1149" s="214"/>
      <c r="J1149" s="53"/>
      <c r="K1149" s="53"/>
      <c r="L1149" s="92" t="s">
        <v>1876</v>
      </c>
      <c r="M1149" s="46">
        <v>16</v>
      </c>
      <c r="N1149" s="46">
        <v>0.0405</v>
      </c>
      <c r="O1149" s="46">
        <v>0.1797</v>
      </c>
      <c r="P1149" s="53" t="s">
        <v>1575</v>
      </c>
      <c r="Q1149" s="146" t="s">
        <v>1575</v>
      </c>
      <c r="R1149" s="146" t="s">
        <v>1577</v>
      </c>
      <c r="S1149" s="46" t="s">
        <v>1626</v>
      </c>
    </row>
    <row r="1150" s="5" customFormat="1" ht="50.1" customHeight="1" spans="1:19">
      <c r="A1150" s="46"/>
      <c r="B1150" s="46" t="s">
        <v>1862</v>
      </c>
      <c r="C1150" s="46" t="s">
        <v>28</v>
      </c>
      <c r="D1150" s="53" t="s">
        <v>219</v>
      </c>
      <c r="E1150" s="46" t="s">
        <v>66</v>
      </c>
      <c r="F1150" s="137" t="s">
        <v>1877</v>
      </c>
      <c r="G1150" s="43">
        <f t="shared" si="67"/>
        <v>31.97</v>
      </c>
      <c r="H1150" s="53">
        <v>31.97</v>
      </c>
      <c r="I1150" s="214"/>
      <c r="J1150" s="53"/>
      <c r="K1150" s="53"/>
      <c r="L1150" s="92" t="s">
        <v>1878</v>
      </c>
      <c r="M1150" s="46">
        <v>7</v>
      </c>
      <c r="N1150" s="46">
        <v>0.0108</v>
      </c>
      <c r="O1150" s="46">
        <v>0.0416</v>
      </c>
      <c r="P1150" s="53" t="s">
        <v>1575</v>
      </c>
      <c r="Q1150" s="146" t="s">
        <v>1575</v>
      </c>
      <c r="R1150" s="146" t="s">
        <v>1577</v>
      </c>
      <c r="S1150" s="46" t="s">
        <v>1626</v>
      </c>
    </row>
    <row r="1151" s="5" customFormat="1" ht="50.1" customHeight="1" spans="1:19">
      <c r="A1151" s="46"/>
      <c r="B1151" s="46" t="s">
        <v>1862</v>
      </c>
      <c r="C1151" s="46" t="s">
        <v>28</v>
      </c>
      <c r="D1151" s="53" t="s">
        <v>219</v>
      </c>
      <c r="E1151" s="46" t="s">
        <v>52</v>
      </c>
      <c r="F1151" s="137" t="s">
        <v>1879</v>
      </c>
      <c r="G1151" s="43">
        <f t="shared" si="67"/>
        <v>211.67</v>
      </c>
      <c r="H1151" s="53">
        <v>211.67</v>
      </c>
      <c r="I1151" s="214"/>
      <c r="J1151" s="53"/>
      <c r="K1151" s="53"/>
      <c r="L1151" s="92" t="s">
        <v>1880</v>
      </c>
      <c r="M1151" s="46">
        <v>13</v>
      </c>
      <c r="N1151" s="46">
        <v>0.0715</v>
      </c>
      <c r="O1151" s="46">
        <v>0.3221</v>
      </c>
      <c r="P1151" s="53" t="s">
        <v>1575</v>
      </c>
      <c r="Q1151" s="146" t="s">
        <v>1575</v>
      </c>
      <c r="R1151" s="146" t="s">
        <v>1577</v>
      </c>
      <c r="S1151" s="46" t="s">
        <v>1626</v>
      </c>
    </row>
    <row r="1152" s="5" customFormat="1" ht="50.1" customHeight="1" spans="1:19">
      <c r="A1152" s="46"/>
      <c r="B1152" s="46" t="s">
        <v>1862</v>
      </c>
      <c r="C1152" s="46" t="s">
        <v>28</v>
      </c>
      <c r="D1152" s="53" t="s">
        <v>219</v>
      </c>
      <c r="E1152" s="46" t="s">
        <v>60</v>
      </c>
      <c r="F1152" s="137" t="s">
        <v>1881</v>
      </c>
      <c r="G1152" s="43">
        <f t="shared" si="67"/>
        <v>19.83</v>
      </c>
      <c r="H1152" s="53">
        <v>19.83</v>
      </c>
      <c r="I1152" s="214"/>
      <c r="J1152" s="53"/>
      <c r="K1152" s="53"/>
      <c r="L1152" s="92" t="s">
        <v>1882</v>
      </c>
      <c r="M1152" s="46">
        <v>6</v>
      </c>
      <c r="N1152" s="46">
        <v>0.0067</v>
      </c>
      <c r="O1152" s="46">
        <v>0.0286</v>
      </c>
      <c r="P1152" s="53" t="s">
        <v>1575</v>
      </c>
      <c r="Q1152" s="146" t="s">
        <v>1575</v>
      </c>
      <c r="R1152" s="146" t="s">
        <v>1577</v>
      </c>
      <c r="S1152" s="46" t="s">
        <v>1626</v>
      </c>
    </row>
    <row r="1153" s="5" customFormat="1" ht="50.1" customHeight="1" spans="1:19">
      <c r="A1153" s="46"/>
      <c r="B1153" s="46" t="s">
        <v>1862</v>
      </c>
      <c r="C1153" s="46" t="s">
        <v>28</v>
      </c>
      <c r="D1153" s="53" t="s">
        <v>219</v>
      </c>
      <c r="E1153" s="46" t="s">
        <v>45</v>
      </c>
      <c r="F1153" s="137" t="s">
        <v>1883</v>
      </c>
      <c r="G1153" s="43">
        <f t="shared" si="67"/>
        <v>30.49</v>
      </c>
      <c r="H1153" s="53">
        <v>30.49</v>
      </c>
      <c r="I1153" s="214"/>
      <c r="J1153" s="53"/>
      <c r="K1153" s="53"/>
      <c r="L1153" s="92" t="s">
        <v>1884</v>
      </c>
      <c r="M1153" s="46">
        <v>6</v>
      </c>
      <c r="N1153" s="46">
        <v>0.0103</v>
      </c>
      <c r="O1153" s="46">
        <v>0.0455</v>
      </c>
      <c r="P1153" s="53" t="s">
        <v>1575</v>
      </c>
      <c r="Q1153" s="146" t="s">
        <v>1575</v>
      </c>
      <c r="R1153" s="146" t="s">
        <v>1577</v>
      </c>
      <c r="S1153" s="46" t="s">
        <v>1626</v>
      </c>
    </row>
    <row r="1154" s="5" customFormat="1" ht="50.1" customHeight="1" spans="1:19">
      <c r="A1154" s="46"/>
      <c r="B1154" s="46" t="s">
        <v>1862</v>
      </c>
      <c r="C1154" s="46" t="s">
        <v>28</v>
      </c>
      <c r="D1154" s="53" t="s">
        <v>219</v>
      </c>
      <c r="E1154" s="46" t="s">
        <v>47</v>
      </c>
      <c r="F1154" s="137" t="s">
        <v>1885</v>
      </c>
      <c r="G1154" s="43">
        <f t="shared" si="67"/>
        <v>1.48</v>
      </c>
      <c r="H1154" s="53">
        <v>1.48</v>
      </c>
      <c r="I1154" s="214"/>
      <c r="J1154" s="53"/>
      <c r="K1154" s="53"/>
      <c r="L1154" s="92" t="s">
        <v>1886</v>
      </c>
      <c r="M1154" s="46">
        <v>2</v>
      </c>
      <c r="N1154" s="46">
        <v>0.0005</v>
      </c>
      <c r="O1154" s="46">
        <v>0.0021</v>
      </c>
      <c r="P1154" s="53" t="s">
        <v>1575</v>
      </c>
      <c r="Q1154" s="146" t="s">
        <v>1575</v>
      </c>
      <c r="R1154" s="146" t="s">
        <v>1577</v>
      </c>
      <c r="S1154" s="46" t="s">
        <v>1626</v>
      </c>
    </row>
    <row r="1155" s="5" customFormat="1" ht="50.1" customHeight="1" spans="1:19">
      <c r="A1155" s="46"/>
      <c r="B1155" s="46" t="s">
        <v>1862</v>
      </c>
      <c r="C1155" s="46" t="s">
        <v>28</v>
      </c>
      <c r="D1155" s="53" t="s">
        <v>219</v>
      </c>
      <c r="E1155" s="46" t="s">
        <v>58</v>
      </c>
      <c r="F1155" s="137" t="s">
        <v>1887</v>
      </c>
      <c r="G1155" s="43">
        <f t="shared" si="67"/>
        <v>0.59</v>
      </c>
      <c r="H1155" s="53">
        <v>0.59</v>
      </c>
      <c r="I1155" s="214"/>
      <c r="J1155" s="53"/>
      <c r="K1155" s="53"/>
      <c r="L1155" s="92" t="s">
        <v>1888</v>
      </c>
      <c r="M1155" s="46">
        <v>2</v>
      </c>
      <c r="N1155" s="46">
        <v>0.0002</v>
      </c>
      <c r="O1155" s="46">
        <v>0.0005</v>
      </c>
      <c r="P1155" s="53" t="s">
        <v>1575</v>
      </c>
      <c r="Q1155" s="146" t="s">
        <v>1575</v>
      </c>
      <c r="R1155" s="146" t="s">
        <v>1577</v>
      </c>
      <c r="S1155" s="46" t="s">
        <v>1626</v>
      </c>
    </row>
    <row r="1156" s="5" customFormat="1" ht="50.1" customHeight="1" spans="1:19">
      <c r="A1156" s="46"/>
      <c r="B1156" s="46" t="s">
        <v>1862</v>
      </c>
      <c r="C1156" s="46" t="s">
        <v>28</v>
      </c>
      <c r="D1156" s="53" t="s">
        <v>219</v>
      </c>
      <c r="E1156" s="46" t="s">
        <v>36</v>
      </c>
      <c r="F1156" s="137" t="s">
        <v>1889</v>
      </c>
      <c r="G1156" s="43">
        <f t="shared" si="67"/>
        <v>110.72</v>
      </c>
      <c r="H1156" s="53">
        <v>110.72</v>
      </c>
      <c r="I1156" s="214"/>
      <c r="J1156" s="53"/>
      <c r="K1156" s="53"/>
      <c r="L1156" s="92" t="s">
        <v>1890</v>
      </c>
      <c r="M1156" s="46">
        <v>13</v>
      </c>
      <c r="N1156" s="46">
        <v>0.0374</v>
      </c>
      <c r="O1156" s="46">
        <v>0.166</v>
      </c>
      <c r="P1156" s="53" t="s">
        <v>1575</v>
      </c>
      <c r="Q1156" s="146" t="s">
        <v>1575</v>
      </c>
      <c r="R1156" s="146" t="s">
        <v>1577</v>
      </c>
      <c r="S1156" s="46" t="s">
        <v>1626</v>
      </c>
    </row>
    <row r="1157" s="5" customFormat="1" ht="50.1" customHeight="1" spans="1:19">
      <c r="A1157" s="46"/>
      <c r="B1157" s="46" t="s">
        <v>1862</v>
      </c>
      <c r="C1157" s="46" t="s">
        <v>28</v>
      </c>
      <c r="D1157" s="53" t="s">
        <v>219</v>
      </c>
      <c r="E1157" s="46" t="s">
        <v>74</v>
      </c>
      <c r="F1157" s="137" t="s">
        <v>1891</v>
      </c>
      <c r="G1157" s="43">
        <f t="shared" si="67"/>
        <v>40.26</v>
      </c>
      <c r="H1157" s="53">
        <v>40.26</v>
      </c>
      <c r="I1157" s="214"/>
      <c r="J1157" s="53"/>
      <c r="K1157" s="53"/>
      <c r="L1157" s="92" t="s">
        <v>1892</v>
      </c>
      <c r="M1157" s="46">
        <v>3</v>
      </c>
      <c r="N1157" s="46">
        <v>0.0136</v>
      </c>
      <c r="O1157" s="46">
        <v>0.0535</v>
      </c>
      <c r="P1157" s="53" t="s">
        <v>1575</v>
      </c>
      <c r="Q1157" s="146" t="s">
        <v>1575</v>
      </c>
      <c r="R1157" s="146" t="s">
        <v>1577</v>
      </c>
      <c r="S1157" s="46" t="s">
        <v>1626</v>
      </c>
    </row>
    <row r="1158" s="5" customFormat="1" ht="50.1" customHeight="1" spans="1:19">
      <c r="A1158" s="46"/>
      <c r="B1158" s="46" t="s">
        <v>1862</v>
      </c>
      <c r="C1158" s="46" t="s">
        <v>28</v>
      </c>
      <c r="D1158" s="53" t="s">
        <v>219</v>
      </c>
      <c r="E1158" s="46" t="s">
        <v>78</v>
      </c>
      <c r="F1158" s="137" t="s">
        <v>1893</v>
      </c>
      <c r="G1158" s="43">
        <f t="shared" si="67"/>
        <v>66.31</v>
      </c>
      <c r="H1158" s="53">
        <v>66.31</v>
      </c>
      <c r="I1158" s="214"/>
      <c r="J1158" s="53"/>
      <c r="K1158" s="53"/>
      <c r="L1158" s="92" t="s">
        <v>1894</v>
      </c>
      <c r="M1158" s="46">
        <v>14</v>
      </c>
      <c r="N1158" s="46">
        <v>0.0224</v>
      </c>
      <c r="O1158" s="46">
        <v>0.0873</v>
      </c>
      <c r="P1158" s="53" t="s">
        <v>1575</v>
      </c>
      <c r="Q1158" s="146" t="s">
        <v>1575</v>
      </c>
      <c r="R1158" s="146" t="s">
        <v>1577</v>
      </c>
      <c r="S1158" s="46" t="s">
        <v>1626</v>
      </c>
    </row>
    <row r="1159" s="5" customFormat="1" ht="50.1" customHeight="1" spans="1:19">
      <c r="A1159" s="46"/>
      <c r="B1159" s="46" t="s">
        <v>1862</v>
      </c>
      <c r="C1159" s="46" t="s">
        <v>28</v>
      </c>
      <c r="D1159" s="53" t="s">
        <v>219</v>
      </c>
      <c r="E1159" s="46" t="s">
        <v>68</v>
      </c>
      <c r="F1159" s="137" t="s">
        <v>1895</v>
      </c>
      <c r="G1159" s="43">
        <f t="shared" si="67"/>
        <v>37.6</v>
      </c>
      <c r="H1159" s="152">
        <v>37.6</v>
      </c>
      <c r="I1159" s="214"/>
      <c r="J1159" s="53"/>
      <c r="K1159" s="53"/>
      <c r="L1159" s="92" t="s">
        <v>1896</v>
      </c>
      <c r="M1159" s="46">
        <v>7</v>
      </c>
      <c r="N1159" s="46">
        <v>0.0127</v>
      </c>
      <c r="O1159" s="46">
        <v>0.0551</v>
      </c>
      <c r="P1159" s="53" t="s">
        <v>1575</v>
      </c>
      <c r="Q1159" s="146" t="s">
        <v>1575</v>
      </c>
      <c r="R1159" s="146" t="s">
        <v>1577</v>
      </c>
      <c r="S1159" s="46" t="s">
        <v>1626</v>
      </c>
    </row>
    <row r="1160" s="5" customFormat="1" ht="50.1" customHeight="1" spans="1:19">
      <c r="A1160" s="46"/>
      <c r="B1160" s="46" t="s">
        <v>1862</v>
      </c>
      <c r="C1160" s="46" t="s">
        <v>28</v>
      </c>
      <c r="D1160" s="53" t="s">
        <v>219</v>
      </c>
      <c r="E1160" s="46" t="s">
        <v>72</v>
      </c>
      <c r="F1160" s="137" t="s">
        <v>1897</v>
      </c>
      <c r="G1160" s="43">
        <f t="shared" si="67"/>
        <v>76.97</v>
      </c>
      <c r="H1160" s="53">
        <v>76.97</v>
      </c>
      <c r="I1160" s="214"/>
      <c r="J1160" s="53"/>
      <c r="K1160" s="53"/>
      <c r="L1160" s="92" t="s">
        <v>1898</v>
      </c>
      <c r="M1160" s="46">
        <v>14</v>
      </c>
      <c r="N1160" s="46">
        <v>0.026</v>
      </c>
      <c r="O1160" s="46">
        <v>0.11</v>
      </c>
      <c r="P1160" s="53" t="s">
        <v>1575</v>
      </c>
      <c r="Q1160" s="146" t="s">
        <v>1575</v>
      </c>
      <c r="R1160" s="146" t="s">
        <v>1577</v>
      </c>
      <c r="S1160" s="46" t="s">
        <v>1626</v>
      </c>
    </row>
    <row r="1161" s="5" customFormat="1" ht="50.1" customHeight="1" spans="1:19">
      <c r="A1161" s="46"/>
      <c r="B1161" s="46" t="s">
        <v>1862</v>
      </c>
      <c r="C1161" s="46" t="s">
        <v>28</v>
      </c>
      <c r="D1161" s="53" t="s">
        <v>219</v>
      </c>
      <c r="E1161" s="46" t="s">
        <v>50</v>
      </c>
      <c r="F1161" s="137" t="s">
        <v>1899</v>
      </c>
      <c r="G1161" s="43">
        <f t="shared" si="67"/>
        <v>29.9</v>
      </c>
      <c r="H1161" s="152">
        <v>29.9</v>
      </c>
      <c r="I1161" s="214"/>
      <c r="J1161" s="53"/>
      <c r="K1161" s="53"/>
      <c r="L1161" s="92" t="s">
        <v>1900</v>
      </c>
      <c r="M1161" s="46">
        <v>7</v>
      </c>
      <c r="N1161" s="46">
        <v>0.0101</v>
      </c>
      <c r="O1161" s="46">
        <v>0.0445</v>
      </c>
      <c r="P1161" s="53" t="s">
        <v>1575</v>
      </c>
      <c r="Q1161" s="146" t="s">
        <v>1575</v>
      </c>
      <c r="R1161" s="146" t="s">
        <v>1577</v>
      </c>
      <c r="S1161" s="46" t="s">
        <v>1626</v>
      </c>
    </row>
    <row r="1162" s="5" customFormat="1" ht="50.1" customHeight="1" spans="1:19">
      <c r="A1162" s="46"/>
      <c r="B1162" s="46" t="s">
        <v>1862</v>
      </c>
      <c r="C1162" s="46" t="s">
        <v>28</v>
      </c>
      <c r="D1162" s="53" t="s">
        <v>219</v>
      </c>
      <c r="E1162" s="46" t="s">
        <v>76</v>
      </c>
      <c r="F1162" s="137" t="s">
        <v>1901</v>
      </c>
      <c r="G1162" s="43">
        <f t="shared" si="67"/>
        <v>5.33</v>
      </c>
      <c r="H1162" s="53">
        <v>5.33</v>
      </c>
      <c r="I1162" s="214"/>
      <c r="J1162" s="53"/>
      <c r="K1162" s="53"/>
      <c r="L1162" s="92" t="s">
        <v>1902</v>
      </c>
      <c r="M1162" s="46">
        <v>5</v>
      </c>
      <c r="N1162" s="46">
        <v>0.0018</v>
      </c>
      <c r="O1162" s="46">
        <v>0.0084</v>
      </c>
      <c r="P1162" s="53" t="s">
        <v>1575</v>
      </c>
      <c r="Q1162" s="146" t="s">
        <v>1575</v>
      </c>
      <c r="R1162" s="146" t="s">
        <v>1577</v>
      </c>
      <c r="S1162" s="46" t="s">
        <v>1626</v>
      </c>
    </row>
    <row r="1163" s="5" customFormat="1" ht="50.1" customHeight="1" spans="1:19">
      <c r="A1163" s="46"/>
      <c r="B1163" s="46" t="s">
        <v>1862</v>
      </c>
      <c r="C1163" s="46" t="s">
        <v>28</v>
      </c>
      <c r="D1163" s="53" t="s">
        <v>219</v>
      </c>
      <c r="E1163" s="46" t="s">
        <v>62</v>
      </c>
      <c r="F1163" s="137" t="s">
        <v>1903</v>
      </c>
      <c r="G1163" s="43">
        <f t="shared" si="67"/>
        <v>58.32</v>
      </c>
      <c r="H1163" s="53">
        <v>58.32</v>
      </c>
      <c r="I1163" s="214"/>
      <c r="J1163" s="53"/>
      <c r="K1163" s="53"/>
      <c r="L1163" s="92" t="s">
        <v>1904</v>
      </c>
      <c r="M1163" s="46">
        <v>4</v>
      </c>
      <c r="N1163" s="46">
        <v>0.0197</v>
      </c>
      <c r="O1163" s="46">
        <v>0.0839</v>
      </c>
      <c r="P1163" s="53" t="s">
        <v>1575</v>
      </c>
      <c r="Q1163" s="146" t="s">
        <v>1575</v>
      </c>
      <c r="R1163" s="146" t="s">
        <v>1577</v>
      </c>
      <c r="S1163" s="46" t="s">
        <v>1626</v>
      </c>
    </row>
    <row r="1164" s="5" customFormat="1" ht="50.1" customHeight="1" spans="1:19">
      <c r="A1164" s="46"/>
      <c r="B1164" s="46" t="s">
        <v>1862</v>
      </c>
      <c r="C1164" s="46" t="s">
        <v>28</v>
      </c>
      <c r="D1164" s="53" t="s">
        <v>219</v>
      </c>
      <c r="E1164" s="46" t="s">
        <v>70</v>
      </c>
      <c r="F1164" s="137" t="s">
        <v>1905</v>
      </c>
      <c r="G1164" s="43">
        <f t="shared" si="67"/>
        <v>88.51</v>
      </c>
      <c r="H1164" s="53">
        <v>88.51</v>
      </c>
      <c r="I1164" s="214"/>
      <c r="J1164" s="53"/>
      <c r="K1164" s="53"/>
      <c r="L1164" s="92" t="s">
        <v>1906</v>
      </c>
      <c r="M1164" s="46">
        <v>17</v>
      </c>
      <c r="N1164" s="46">
        <v>0.0299</v>
      </c>
      <c r="O1164" s="46">
        <v>0.1186</v>
      </c>
      <c r="P1164" s="53" t="s">
        <v>1575</v>
      </c>
      <c r="Q1164" s="146" t="s">
        <v>1575</v>
      </c>
      <c r="R1164" s="146" t="s">
        <v>1577</v>
      </c>
      <c r="S1164" s="46" t="s">
        <v>1626</v>
      </c>
    </row>
    <row r="1165" s="17" customFormat="1" ht="38" customHeight="1" spans="1:19">
      <c r="A1165" s="193" t="s">
        <v>80</v>
      </c>
      <c r="B1165" s="193" t="s">
        <v>1907</v>
      </c>
      <c r="C1165" s="193"/>
      <c r="D1165" s="194"/>
      <c r="E1165" s="193"/>
      <c r="F1165" s="188"/>
      <c r="G1165" s="217">
        <f>G1166+G1181+G1206</f>
        <v>2454.33</v>
      </c>
      <c r="H1165" s="218">
        <f>H1166+H1181+H1206</f>
        <v>2454.33</v>
      </c>
      <c r="I1165" s="217">
        <f>I1166+I1181+I1206</f>
        <v>0</v>
      </c>
      <c r="J1165" s="217">
        <f>J1166+J1181+J1206</f>
        <v>0</v>
      </c>
      <c r="K1165" s="217">
        <f>K1166+K1181+K1206</f>
        <v>0</v>
      </c>
      <c r="L1165" s="225"/>
      <c r="M1165" s="193"/>
      <c r="N1165" s="193"/>
      <c r="O1165" s="193"/>
      <c r="P1165" s="194"/>
      <c r="Q1165" s="185"/>
      <c r="R1165" s="185"/>
      <c r="S1165" s="193"/>
    </row>
    <row r="1166" s="1" customFormat="1" ht="54" customHeight="1" spans="1:19">
      <c r="A1166" s="30">
        <v>1</v>
      </c>
      <c r="B1166" s="200" t="s">
        <v>1908</v>
      </c>
      <c r="C1166" s="200" t="s">
        <v>1300</v>
      </c>
      <c r="D1166" s="53" t="s">
        <v>1909</v>
      </c>
      <c r="E1166" s="200" t="s">
        <v>1910</v>
      </c>
      <c r="F1166" s="201" t="s">
        <v>1911</v>
      </c>
      <c r="G1166" s="49">
        <f>SUM(G1167:G1180)</f>
        <v>306</v>
      </c>
      <c r="H1166" s="49">
        <f t="shared" ref="H1166:O1166" si="68">SUM(H1167:H1180)</f>
        <v>306</v>
      </c>
      <c r="I1166" s="49">
        <f t="shared" si="68"/>
        <v>0</v>
      </c>
      <c r="J1166" s="49">
        <f t="shared" si="68"/>
        <v>0</v>
      </c>
      <c r="K1166" s="49">
        <f t="shared" si="68"/>
        <v>0</v>
      </c>
      <c r="L1166" s="124" t="s">
        <v>1912</v>
      </c>
      <c r="M1166" s="49">
        <f t="shared" si="68"/>
        <v>14</v>
      </c>
      <c r="N1166" s="49">
        <f t="shared" si="68"/>
        <v>2.143</v>
      </c>
      <c r="O1166" s="49">
        <f t="shared" si="68"/>
        <v>9.368</v>
      </c>
      <c r="P1166" s="200" t="s">
        <v>222</v>
      </c>
      <c r="Q1166" s="200" t="s">
        <v>222</v>
      </c>
      <c r="R1166" s="30"/>
      <c r="S1166" s="46"/>
    </row>
    <row r="1167" s="5" customFormat="1" ht="54" customHeight="1" spans="1:19">
      <c r="A1167" s="46"/>
      <c r="B1167" s="123" t="s">
        <v>1913</v>
      </c>
      <c r="C1167" s="123" t="s">
        <v>1300</v>
      </c>
      <c r="D1167" s="53" t="s">
        <v>1909</v>
      </c>
      <c r="E1167" s="123" t="s">
        <v>76</v>
      </c>
      <c r="F1167" s="124" t="s">
        <v>1914</v>
      </c>
      <c r="G1167" s="53">
        <v>29</v>
      </c>
      <c r="H1167" s="53">
        <v>29</v>
      </c>
      <c r="I1167" s="214"/>
      <c r="J1167" s="53"/>
      <c r="K1167" s="53"/>
      <c r="L1167" s="124" t="s">
        <v>1912</v>
      </c>
      <c r="M1167" s="123">
        <v>1</v>
      </c>
      <c r="N1167" s="123">
        <v>0.141</v>
      </c>
      <c r="O1167" s="123">
        <v>0.591</v>
      </c>
      <c r="P1167" s="123" t="s">
        <v>222</v>
      </c>
      <c r="Q1167" s="123" t="s">
        <v>222</v>
      </c>
      <c r="R1167" s="50" t="s">
        <v>227</v>
      </c>
      <c r="S1167" s="46" t="s">
        <v>784</v>
      </c>
    </row>
    <row r="1168" s="5" customFormat="1" ht="54" customHeight="1" spans="1:19">
      <c r="A1168" s="46"/>
      <c r="B1168" s="123" t="s">
        <v>1915</v>
      </c>
      <c r="C1168" s="123" t="s">
        <v>1300</v>
      </c>
      <c r="D1168" s="53" t="s">
        <v>1909</v>
      </c>
      <c r="E1168" s="123" t="s">
        <v>76</v>
      </c>
      <c r="F1168" s="124" t="s">
        <v>1916</v>
      </c>
      <c r="G1168" s="53">
        <v>24</v>
      </c>
      <c r="H1168" s="53">
        <v>24</v>
      </c>
      <c r="I1168" s="214"/>
      <c r="J1168" s="53"/>
      <c r="K1168" s="53"/>
      <c r="L1168" s="124" t="s">
        <v>1912</v>
      </c>
      <c r="M1168" s="123">
        <v>1</v>
      </c>
      <c r="N1168" s="123">
        <v>0.107</v>
      </c>
      <c r="O1168" s="123">
        <v>0.458</v>
      </c>
      <c r="P1168" s="123" t="s">
        <v>222</v>
      </c>
      <c r="Q1168" s="123" t="s">
        <v>222</v>
      </c>
      <c r="R1168" s="50" t="s">
        <v>227</v>
      </c>
      <c r="S1168" s="46" t="s">
        <v>784</v>
      </c>
    </row>
    <row r="1169" s="5" customFormat="1" ht="54" customHeight="1" spans="1:19">
      <c r="A1169" s="46"/>
      <c r="B1169" s="123" t="s">
        <v>1917</v>
      </c>
      <c r="C1169" s="123" t="s">
        <v>1300</v>
      </c>
      <c r="D1169" s="53" t="s">
        <v>1909</v>
      </c>
      <c r="E1169" s="123" t="s">
        <v>60</v>
      </c>
      <c r="F1169" s="124" t="s">
        <v>1918</v>
      </c>
      <c r="G1169" s="53">
        <v>20</v>
      </c>
      <c r="H1169" s="53">
        <v>20</v>
      </c>
      <c r="I1169" s="214"/>
      <c r="J1169" s="53"/>
      <c r="K1169" s="53"/>
      <c r="L1169" s="124" t="s">
        <v>1912</v>
      </c>
      <c r="M1169" s="123">
        <v>1</v>
      </c>
      <c r="N1169" s="123">
        <v>0.177</v>
      </c>
      <c r="O1169" s="123">
        <v>0.828</v>
      </c>
      <c r="P1169" s="123" t="s">
        <v>222</v>
      </c>
      <c r="Q1169" s="123" t="s">
        <v>222</v>
      </c>
      <c r="R1169" s="50" t="s">
        <v>227</v>
      </c>
      <c r="S1169" s="46" t="s">
        <v>784</v>
      </c>
    </row>
    <row r="1170" s="5" customFormat="1" ht="54" customHeight="1" spans="1:19">
      <c r="A1170" s="46"/>
      <c r="B1170" s="123" t="s">
        <v>1919</v>
      </c>
      <c r="C1170" s="123" t="s">
        <v>1300</v>
      </c>
      <c r="D1170" s="53" t="s">
        <v>1909</v>
      </c>
      <c r="E1170" s="123" t="s">
        <v>47</v>
      </c>
      <c r="F1170" s="124" t="s">
        <v>1920</v>
      </c>
      <c r="G1170" s="53">
        <v>13</v>
      </c>
      <c r="H1170" s="53">
        <v>13</v>
      </c>
      <c r="I1170" s="214"/>
      <c r="J1170" s="53"/>
      <c r="K1170" s="53"/>
      <c r="L1170" s="124" t="s">
        <v>1912</v>
      </c>
      <c r="M1170" s="123">
        <v>1</v>
      </c>
      <c r="N1170" s="123">
        <v>0.206</v>
      </c>
      <c r="O1170" s="123">
        <v>0.901</v>
      </c>
      <c r="P1170" s="123" t="s">
        <v>222</v>
      </c>
      <c r="Q1170" s="123" t="s">
        <v>222</v>
      </c>
      <c r="R1170" s="50" t="s">
        <v>227</v>
      </c>
      <c r="S1170" s="46" t="s">
        <v>784</v>
      </c>
    </row>
    <row r="1171" s="5" customFormat="1" ht="54" customHeight="1" spans="1:19">
      <c r="A1171" s="46"/>
      <c r="B1171" s="123" t="s">
        <v>1921</v>
      </c>
      <c r="C1171" s="123" t="s">
        <v>1300</v>
      </c>
      <c r="D1171" s="53" t="s">
        <v>1909</v>
      </c>
      <c r="E1171" s="123" t="s">
        <v>36</v>
      </c>
      <c r="F1171" s="124" t="s">
        <v>1922</v>
      </c>
      <c r="G1171" s="53">
        <v>21</v>
      </c>
      <c r="H1171" s="53">
        <v>21</v>
      </c>
      <c r="I1171" s="214"/>
      <c r="J1171" s="53"/>
      <c r="K1171" s="53"/>
      <c r="L1171" s="124" t="s">
        <v>1912</v>
      </c>
      <c r="M1171" s="123">
        <v>1</v>
      </c>
      <c r="N1171" s="123">
        <v>0.228</v>
      </c>
      <c r="O1171" s="123">
        <v>0.953</v>
      </c>
      <c r="P1171" s="123" t="s">
        <v>222</v>
      </c>
      <c r="Q1171" s="123" t="s">
        <v>222</v>
      </c>
      <c r="R1171" s="50" t="s">
        <v>227</v>
      </c>
      <c r="S1171" s="46" t="s">
        <v>784</v>
      </c>
    </row>
    <row r="1172" s="5" customFormat="1" ht="54" customHeight="1" spans="1:19">
      <c r="A1172" s="46"/>
      <c r="B1172" s="123" t="s">
        <v>1923</v>
      </c>
      <c r="C1172" s="123" t="s">
        <v>1300</v>
      </c>
      <c r="D1172" s="53" t="s">
        <v>1909</v>
      </c>
      <c r="E1172" s="123" t="s">
        <v>36</v>
      </c>
      <c r="F1172" s="124" t="s">
        <v>1924</v>
      </c>
      <c r="G1172" s="53">
        <v>21</v>
      </c>
      <c r="H1172" s="53">
        <v>21</v>
      </c>
      <c r="I1172" s="214"/>
      <c r="J1172" s="53"/>
      <c r="K1172" s="53"/>
      <c r="L1172" s="124" t="s">
        <v>1912</v>
      </c>
      <c r="M1172" s="123">
        <v>1</v>
      </c>
      <c r="N1172" s="123">
        <v>0.228</v>
      </c>
      <c r="O1172" s="123">
        <v>0.953</v>
      </c>
      <c r="P1172" s="123" t="s">
        <v>222</v>
      </c>
      <c r="Q1172" s="123" t="s">
        <v>222</v>
      </c>
      <c r="R1172" s="50" t="s">
        <v>227</v>
      </c>
      <c r="S1172" s="46" t="s">
        <v>784</v>
      </c>
    </row>
    <row r="1173" s="5" customFormat="1" ht="54" customHeight="1" spans="1:19">
      <c r="A1173" s="46"/>
      <c r="B1173" s="123" t="s">
        <v>1925</v>
      </c>
      <c r="C1173" s="123" t="s">
        <v>1300</v>
      </c>
      <c r="D1173" s="53" t="s">
        <v>1909</v>
      </c>
      <c r="E1173" s="123" t="s">
        <v>60</v>
      </c>
      <c r="F1173" s="124" t="s">
        <v>1926</v>
      </c>
      <c r="G1173" s="53">
        <v>20</v>
      </c>
      <c r="H1173" s="53">
        <v>20</v>
      </c>
      <c r="I1173" s="214"/>
      <c r="J1173" s="53"/>
      <c r="K1173" s="53"/>
      <c r="L1173" s="124" t="s">
        <v>1912</v>
      </c>
      <c r="M1173" s="123">
        <v>1</v>
      </c>
      <c r="N1173" s="123">
        <v>0.193</v>
      </c>
      <c r="O1173" s="123">
        <v>0.874</v>
      </c>
      <c r="P1173" s="123" t="s">
        <v>222</v>
      </c>
      <c r="Q1173" s="123" t="s">
        <v>222</v>
      </c>
      <c r="R1173" s="50" t="s">
        <v>227</v>
      </c>
      <c r="S1173" s="46" t="s">
        <v>784</v>
      </c>
    </row>
    <row r="1174" s="5" customFormat="1" ht="54" customHeight="1" spans="1:19">
      <c r="A1174" s="46"/>
      <c r="B1174" s="123" t="s">
        <v>1927</v>
      </c>
      <c r="C1174" s="123" t="s">
        <v>1300</v>
      </c>
      <c r="D1174" s="53" t="s">
        <v>1909</v>
      </c>
      <c r="E1174" s="123" t="s">
        <v>52</v>
      </c>
      <c r="F1174" s="124" t="s">
        <v>1928</v>
      </c>
      <c r="G1174" s="53">
        <v>29</v>
      </c>
      <c r="H1174" s="53">
        <v>29</v>
      </c>
      <c r="I1174" s="214"/>
      <c r="J1174" s="53"/>
      <c r="K1174" s="53"/>
      <c r="L1174" s="124" t="s">
        <v>1912</v>
      </c>
      <c r="M1174" s="123">
        <v>1</v>
      </c>
      <c r="N1174" s="123">
        <v>0.107</v>
      </c>
      <c r="O1174" s="123">
        <v>0.512</v>
      </c>
      <c r="P1174" s="123" t="s">
        <v>222</v>
      </c>
      <c r="Q1174" s="123" t="s">
        <v>222</v>
      </c>
      <c r="R1174" s="50" t="s">
        <v>227</v>
      </c>
      <c r="S1174" s="46" t="s">
        <v>784</v>
      </c>
    </row>
    <row r="1175" s="5" customFormat="1" ht="54" customHeight="1" spans="1:19">
      <c r="A1175" s="46"/>
      <c r="B1175" s="123" t="s">
        <v>1929</v>
      </c>
      <c r="C1175" s="123" t="s">
        <v>1300</v>
      </c>
      <c r="D1175" s="53" t="s">
        <v>1909</v>
      </c>
      <c r="E1175" s="123" t="s">
        <v>70</v>
      </c>
      <c r="F1175" s="124" t="s">
        <v>1930</v>
      </c>
      <c r="G1175" s="53">
        <v>20</v>
      </c>
      <c r="H1175" s="53">
        <v>20</v>
      </c>
      <c r="I1175" s="214"/>
      <c r="J1175" s="53"/>
      <c r="K1175" s="53"/>
      <c r="L1175" s="124" t="s">
        <v>1912</v>
      </c>
      <c r="M1175" s="123">
        <v>1</v>
      </c>
      <c r="N1175" s="123">
        <v>0.05</v>
      </c>
      <c r="O1175" s="123">
        <v>0.199</v>
      </c>
      <c r="P1175" s="123" t="s">
        <v>222</v>
      </c>
      <c r="Q1175" s="123" t="s">
        <v>222</v>
      </c>
      <c r="R1175" s="50" t="s">
        <v>227</v>
      </c>
      <c r="S1175" s="46" t="s">
        <v>784</v>
      </c>
    </row>
    <row r="1176" s="5" customFormat="1" ht="54" customHeight="1" spans="1:19">
      <c r="A1176" s="46"/>
      <c r="B1176" s="123" t="s">
        <v>1931</v>
      </c>
      <c r="C1176" s="123" t="s">
        <v>1300</v>
      </c>
      <c r="D1176" s="53" t="s">
        <v>1909</v>
      </c>
      <c r="E1176" s="123" t="s">
        <v>70</v>
      </c>
      <c r="F1176" s="124" t="s">
        <v>1932</v>
      </c>
      <c r="G1176" s="53">
        <v>14</v>
      </c>
      <c r="H1176" s="53">
        <v>14</v>
      </c>
      <c r="I1176" s="214"/>
      <c r="J1176" s="53"/>
      <c r="K1176" s="53"/>
      <c r="L1176" s="124" t="s">
        <v>1912</v>
      </c>
      <c r="M1176" s="123">
        <v>1</v>
      </c>
      <c r="N1176" s="123">
        <v>0.05</v>
      </c>
      <c r="O1176" s="123">
        <v>0.199</v>
      </c>
      <c r="P1176" s="123" t="s">
        <v>222</v>
      </c>
      <c r="Q1176" s="123" t="s">
        <v>222</v>
      </c>
      <c r="R1176" s="50" t="s">
        <v>227</v>
      </c>
      <c r="S1176" s="46" t="s">
        <v>784</v>
      </c>
    </row>
    <row r="1177" s="5" customFormat="1" ht="54" customHeight="1" spans="1:19">
      <c r="A1177" s="46"/>
      <c r="B1177" s="123" t="s">
        <v>1933</v>
      </c>
      <c r="C1177" s="123" t="s">
        <v>1300</v>
      </c>
      <c r="D1177" s="53" t="s">
        <v>1909</v>
      </c>
      <c r="E1177" s="123" t="s">
        <v>52</v>
      </c>
      <c r="F1177" s="124" t="s">
        <v>1934</v>
      </c>
      <c r="G1177" s="53">
        <v>18</v>
      </c>
      <c r="H1177" s="53">
        <v>18</v>
      </c>
      <c r="I1177" s="214"/>
      <c r="J1177" s="53"/>
      <c r="K1177" s="53"/>
      <c r="L1177" s="124" t="s">
        <v>1912</v>
      </c>
      <c r="M1177" s="53">
        <v>1</v>
      </c>
      <c r="N1177" s="53">
        <v>0.107</v>
      </c>
      <c r="O1177" s="53">
        <v>0.512</v>
      </c>
      <c r="P1177" s="123" t="s">
        <v>222</v>
      </c>
      <c r="Q1177" s="123" t="s">
        <v>222</v>
      </c>
      <c r="R1177" s="50" t="s">
        <v>227</v>
      </c>
      <c r="S1177" s="46" t="s">
        <v>784</v>
      </c>
    </row>
    <row r="1178" s="5" customFormat="1" ht="54" customHeight="1" spans="1:19">
      <c r="A1178" s="46"/>
      <c r="B1178" s="123" t="s">
        <v>1935</v>
      </c>
      <c r="C1178" s="123" t="s">
        <v>1300</v>
      </c>
      <c r="D1178" s="53" t="s">
        <v>1909</v>
      </c>
      <c r="E1178" s="123" t="s">
        <v>70</v>
      </c>
      <c r="F1178" s="124" t="s">
        <v>1936</v>
      </c>
      <c r="G1178" s="53">
        <v>26</v>
      </c>
      <c r="H1178" s="53">
        <v>26</v>
      </c>
      <c r="I1178" s="214"/>
      <c r="J1178" s="53"/>
      <c r="K1178" s="53"/>
      <c r="L1178" s="124" t="s">
        <v>1912</v>
      </c>
      <c r="M1178" s="123">
        <v>1</v>
      </c>
      <c r="N1178" s="123">
        <v>0.052</v>
      </c>
      <c r="O1178" s="123">
        <v>0.202</v>
      </c>
      <c r="P1178" s="123" t="s">
        <v>222</v>
      </c>
      <c r="Q1178" s="123" t="s">
        <v>222</v>
      </c>
      <c r="R1178" s="50" t="s">
        <v>227</v>
      </c>
      <c r="S1178" s="46" t="s">
        <v>784</v>
      </c>
    </row>
    <row r="1179" s="5" customFormat="1" ht="54" customHeight="1" spans="1:19">
      <c r="A1179" s="46"/>
      <c r="B1179" s="123" t="s">
        <v>1937</v>
      </c>
      <c r="C1179" s="123" t="s">
        <v>1300</v>
      </c>
      <c r="D1179" s="53" t="s">
        <v>1909</v>
      </c>
      <c r="E1179" s="123" t="s">
        <v>60</v>
      </c>
      <c r="F1179" s="124" t="s">
        <v>1938</v>
      </c>
      <c r="G1179" s="53">
        <v>23</v>
      </c>
      <c r="H1179" s="53">
        <v>23</v>
      </c>
      <c r="I1179" s="214"/>
      <c r="J1179" s="53"/>
      <c r="K1179" s="53"/>
      <c r="L1179" s="124" t="s">
        <v>1912</v>
      </c>
      <c r="M1179" s="123">
        <v>1</v>
      </c>
      <c r="N1179" s="123">
        <v>0.193</v>
      </c>
      <c r="O1179" s="123">
        <v>0.874</v>
      </c>
      <c r="P1179" s="123" t="s">
        <v>222</v>
      </c>
      <c r="Q1179" s="123" t="s">
        <v>222</v>
      </c>
      <c r="R1179" s="50" t="s">
        <v>227</v>
      </c>
      <c r="S1179" s="46" t="s">
        <v>784</v>
      </c>
    </row>
    <row r="1180" s="5" customFormat="1" ht="54" customHeight="1" spans="1:19">
      <c r="A1180" s="46"/>
      <c r="B1180" s="123" t="s">
        <v>1939</v>
      </c>
      <c r="C1180" s="123" t="s">
        <v>1300</v>
      </c>
      <c r="D1180" s="53" t="s">
        <v>1909</v>
      </c>
      <c r="E1180" s="123" t="s">
        <v>47</v>
      </c>
      <c r="F1180" s="124" t="s">
        <v>1940</v>
      </c>
      <c r="G1180" s="53">
        <v>28</v>
      </c>
      <c r="H1180" s="53">
        <v>28</v>
      </c>
      <c r="I1180" s="214"/>
      <c r="J1180" s="53"/>
      <c r="K1180" s="53"/>
      <c r="L1180" s="124" t="s">
        <v>1912</v>
      </c>
      <c r="M1180" s="123">
        <v>1</v>
      </c>
      <c r="N1180" s="123">
        <v>0.304</v>
      </c>
      <c r="O1180" s="123">
        <v>1.312</v>
      </c>
      <c r="P1180" s="123" t="s">
        <v>222</v>
      </c>
      <c r="Q1180" s="123" t="s">
        <v>222</v>
      </c>
      <c r="R1180" s="50" t="s">
        <v>227</v>
      </c>
      <c r="S1180" s="46" t="s">
        <v>784</v>
      </c>
    </row>
    <row r="1181" s="1" customFormat="1" ht="54" customHeight="1" spans="1:19">
      <c r="A1181" s="200">
        <v>2</v>
      </c>
      <c r="B1181" s="200" t="s">
        <v>1941</v>
      </c>
      <c r="C1181" s="200" t="s">
        <v>28</v>
      </c>
      <c r="D1181" s="200" t="s">
        <v>1942</v>
      </c>
      <c r="E1181" s="200" t="s">
        <v>1943</v>
      </c>
      <c r="F1181" s="201" t="s">
        <v>1944</v>
      </c>
      <c r="G1181" s="200">
        <f>SUM(G1182:G1205)</f>
        <v>2019.76</v>
      </c>
      <c r="H1181" s="200">
        <f>SUM(H1182:H1205)</f>
        <v>2019.76</v>
      </c>
      <c r="I1181" s="200">
        <f>SUM(I1182:I1205)</f>
        <v>0</v>
      </c>
      <c r="J1181" s="200">
        <f>SUM(J1182:J1205)</f>
        <v>0</v>
      </c>
      <c r="K1181" s="200">
        <f>SUM(K1182:K1205)</f>
        <v>0</v>
      </c>
      <c r="L1181" s="124" t="s">
        <v>1912</v>
      </c>
      <c r="M1181" s="200">
        <f t="shared" ref="M1181:O1181" si="69">SUM(M1182:M1205)</f>
        <v>30</v>
      </c>
      <c r="N1181" s="200">
        <f t="shared" si="69"/>
        <v>0.0704</v>
      </c>
      <c r="O1181" s="200">
        <f t="shared" si="69"/>
        <v>0.3519</v>
      </c>
      <c r="P1181" s="200" t="s">
        <v>222</v>
      </c>
      <c r="Q1181" s="200" t="s">
        <v>222</v>
      </c>
      <c r="R1181" s="50"/>
      <c r="S1181" s="200"/>
    </row>
    <row r="1182" s="5" customFormat="1" ht="54" customHeight="1" spans="1:19">
      <c r="A1182" s="46"/>
      <c r="B1182" s="123" t="s">
        <v>1945</v>
      </c>
      <c r="C1182" s="123" t="s">
        <v>28</v>
      </c>
      <c r="D1182" s="53" t="s">
        <v>1942</v>
      </c>
      <c r="E1182" s="123" t="s">
        <v>56</v>
      </c>
      <c r="F1182" s="124" t="s">
        <v>1946</v>
      </c>
      <c r="G1182" s="53">
        <v>28.84</v>
      </c>
      <c r="H1182" s="53">
        <v>28.84</v>
      </c>
      <c r="I1182" s="214"/>
      <c r="J1182" s="53"/>
      <c r="K1182" s="53"/>
      <c r="L1182" s="124" t="s">
        <v>1912</v>
      </c>
      <c r="M1182" s="123">
        <v>1</v>
      </c>
      <c r="N1182" s="123">
        <v>0.003</v>
      </c>
      <c r="O1182" s="123">
        <v>0.018</v>
      </c>
      <c r="P1182" s="123" t="s">
        <v>222</v>
      </c>
      <c r="Q1182" s="123" t="s">
        <v>222</v>
      </c>
      <c r="R1182" s="50" t="s">
        <v>227</v>
      </c>
      <c r="S1182" s="46" t="s">
        <v>784</v>
      </c>
    </row>
    <row r="1183" s="5" customFormat="1" ht="54" customHeight="1" spans="1:19">
      <c r="A1183" s="46"/>
      <c r="B1183" s="123" t="s">
        <v>1947</v>
      </c>
      <c r="C1183" s="123" t="s">
        <v>28</v>
      </c>
      <c r="D1183" s="53" t="s">
        <v>1942</v>
      </c>
      <c r="E1183" s="123" t="s">
        <v>56</v>
      </c>
      <c r="F1183" s="124" t="s">
        <v>1948</v>
      </c>
      <c r="G1183" s="53">
        <v>26.57</v>
      </c>
      <c r="H1183" s="53">
        <v>26.57</v>
      </c>
      <c r="I1183" s="214"/>
      <c r="J1183" s="53"/>
      <c r="K1183" s="53"/>
      <c r="L1183" s="124" t="s">
        <v>1912</v>
      </c>
      <c r="M1183" s="123">
        <v>4</v>
      </c>
      <c r="N1183" s="123">
        <v>0.001</v>
      </c>
      <c r="O1183" s="123">
        <v>0.005</v>
      </c>
      <c r="P1183" s="123" t="s">
        <v>222</v>
      </c>
      <c r="Q1183" s="123" t="s">
        <v>222</v>
      </c>
      <c r="R1183" s="50" t="s">
        <v>227</v>
      </c>
      <c r="S1183" s="46" t="s">
        <v>784</v>
      </c>
    </row>
    <row r="1184" s="5" customFormat="1" ht="54" customHeight="1" spans="1:19">
      <c r="A1184" s="46"/>
      <c r="B1184" s="123" t="s">
        <v>1949</v>
      </c>
      <c r="C1184" s="123" t="s">
        <v>28</v>
      </c>
      <c r="D1184" s="53" t="s">
        <v>1942</v>
      </c>
      <c r="E1184" s="123" t="s">
        <v>56</v>
      </c>
      <c r="F1184" s="124" t="s">
        <v>1950</v>
      </c>
      <c r="G1184" s="53">
        <v>27.25</v>
      </c>
      <c r="H1184" s="53">
        <v>27.25</v>
      </c>
      <c r="I1184" s="214"/>
      <c r="J1184" s="53"/>
      <c r="K1184" s="53"/>
      <c r="L1184" s="124" t="s">
        <v>1912</v>
      </c>
      <c r="M1184" s="123">
        <v>1</v>
      </c>
      <c r="N1184" s="123">
        <v>0.0015</v>
      </c>
      <c r="O1184" s="123">
        <v>0.009</v>
      </c>
      <c r="P1184" s="123" t="s">
        <v>222</v>
      </c>
      <c r="Q1184" s="123" t="s">
        <v>222</v>
      </c>
      <c r="R1184" s="50" t="s">
        <v>227</v>
      </c>
      <c r="S1184" s="46" t="s">
        <v>784</v>
      </c>
    </row>
    <row r="1185" s="5" customFormat="1" ht="54" customHeight="1" spans="1:19">
      <c r="A1185" s="46"/>
      <c r="B1185" s="123" t="s">
        <v>1951</v>
      </c>
      <c r="C1185" s="123" t="s">
        <v>28</v>
      </c>
      <c r="D1185" s="53" t="s">
        <v>1942</v>
      </c>
      <c r="E1185" s="123" t="s">
        <v>58</v>
      </c>
      <c r="F1185" s="124" t="s">
        <v>1946</v>
      </c>
      <c r="G1185" s="53">
        <v>185.6</v>
      </c>
      <c r="H1185" s="53">
        <v>185.6</v>
      </c>
      <c r="I1185" s="214"/>
      <c r="J1185" s="53"/>
      <c r="K1185" s="53"/>
      <c r="L1185" s="124" t="s">
        <v>1912</v>
      </c>
      <c r="M1185" s="123">
        <v>1</v>
      </c>
      <c r="N1185" s="123">
        <v>0.002</v>
      </c>
      <c r="O1185" s="123">
        <v>0.01</v>
      </c>
      <c r="P1185" s="123" t="s">
        <v>222</v>
      </c>
      <c r="Q1185" s="123" t="s">
        <v>222</v>
      </c>
      <c r="R1185" s="50" t="s">
        <v>227</v>
      </c>
      <c r="S1185" s="46" t="s">
        <v>784</v>
      </c>
    </row>
    <row r="1186" s="5" customFormat="1" ht="54" customHeight="1" spans="1:19">
      <c r="A1186" s="46"/>
      <c r="B1186" s="123" t="s">
        <v>1952</v>
      </c>
      <c r="C1186" s="123" t="s">
        <v>28</v>
      </c>
      <c r="D1186" s="53" t="s">
        <v>1942</v>
      </c>
      <c r="E1186" s="123" t="s">
        <v>70</v>
      </c>
      <c r="F1186" s="124" t="s">
        <v>1953</v>
      </c>
      <c r="G1186" s="53">
        <v>99.27</v>
      </c>
      <c r="H1186" s="53">
        <v>99.27</v>
      </c>
      <c r="I1186" s="214"/>
      <c r="J1186" s="53"/>
      <c r="K1186" s="53"/>
      <c r="L1186" s="124" t="s">
        <v>1912</v>
      </c>
      <c r="M1186" s="123">
        <v>1</v>
      </c>
      <c r="N1186" s="123">
        <v>0.003</v>
      </c>
      <c r="O1186" s="123">
        <v>0.018</v>
      </c>
      <c r="P1186" s="123" t="s">
        <v>222</v>
      </c>
      <c r="Q1186" s="123" t="s">
        <v>222</v>
      </c>
      <c r="R1186" s="50" t="s">
        <v>227</v>
      </c>
      <c r="S1186" s="46" t="s">
        <v>784</v>
      </c>
    </row>
    <row r="1187" s="5" customFormat="1" ht="54" customHeight="1" spans="1:19">
      <c r="A1187" s="46"/>
      <c r="B1187" s="123" t="s">
        <v>1954</v>
      </c>
      <c r="C1187" s="123" t="s">
        <v>28</v>
      </c>
      <c r="D1187" s="53" t="s">
        <v>1942</v>
      </c>
      <c r="E1187" s="123" t="s">
        <v>70</v>
      </c>
      <c r="F1187" s="124" t="s">
        <v>1955</v>
      </c>
      <c r="G1187" s="53">
        <v>25.84</v>
      </c>
      <c r="H1187" s="53">
        <v>25.84</v>
      </c>
      <c r="I1187" s="214"/>
      <c r="J1187" s="53"/>
      <c r="K1187" s="53"/>
      <c r="L1187" s="124" t="s">
        <v>1912</v>
      </c>
      <c r="M1187" s="123">
        <v>1</v>
      </c>
      <c r="N1187" s="123">
        <v>0.0003</v>
      </c>
      <c r="O1187" s="123">
        <v>0.0015</v>
      </c>
      <c r="P1187" s="123" t="s">
        <v>222</v>
      </c>
      <c r="Q1187" s="123" t="s">
        <v>222</v>
      </c>
      <c r="R1187" s="50" t="s">
        <v>227</v>
      </c>
      <c r="S1187" s="46" t="s">
        <v>784</v>
      </c>
    </row>
    <row r="1188" s="5" customFormat="1" ht="54" customHeight="1" spans="1:19">
      <c r="A1188" s="46"/>
      <c r="B1188" s="123" t="s">
        <v>1956</v>
      </c>
      <c r="C1188" s="123" t="s">
        <v>28</v>
      </c>
      <c r="D1188" s="53" t="s">
        <v>1942</v>
      </c>
      <c r="E1188" s="123" t="s">
        <v>1171</v>
      </c>
      <c r="F1188" s="124" t="s">
        <v>1957</v>
      </c>
      <c r="G1188" s="53">
        <v>33.88</v>
      </c>
      <c r="H1188" s="53">
        <v>33.88</v>
      </c>
      <c r="I1188" s="214"/>
      <c r="J1188" s="53"/>
      <c r="K1188" s="53"/>
      <c r="L1188" s="124" t="s">
        <v>1912</v>
      </c>
      <c r="M1188" s="123">
        <v>1</v>
      </c>
      <c r="N1188" s="123">
        <v>0.0003</v>
      </c>
      <c r="O1188" s="123">
        <v>0.0015</v>
      </c>
      <c r="P1188" s="123" t="s">
        <v>222</v>
      </c>
      <c r="Q1188" s="123" t="s">
        <v>222</v>
      </c>
      <c r="R1188" s="50" t="s">
        <v>227</v>
      </c>
      <c r="S1188" s="46" t="s">
        <v>784</v>
      </c>
    </row>
    <row r="1189" s="5" customFormat="1" ht="54" customHeight="1" spans="1:19">
      <c r="A1189" s="46"/>
      <c r="B1189" s="123" t="s">
        <v>1958</v>
      </c>
      <c r="C1189" s="123" t="s">
        <v>28</v>
      </c>
      <c r="D1189" s="53" t="s">
        <v>1942</v>
      </c>
      <c r="E1189" s="123" t="s">
        <v>1171</v>
      </c>
      <c r="F1189" s="124" t="s">
        <v>1959</v>
      </c>
      <c r="G1189" s="53">
        <v>31.99</v>
      </c>
      <c r="H1189" s="53">
        <v>31.99</v>
      </c>
      <c r="I1189" s="214"/>
      <c r="J1189" s="53"/>
      <c r="K1189" s="53"/>
      <c r="L1189" s="124" t="s">
        <v>1912</v>
      </c>
      <c r="M1189" s="123">
        <v>1</v>
      </c>
      <c r="N1189" s="123">
        <v>0.0002</v>
      </c>
      <c r="O1189" s="123">
        <v>0.0011</v>
      </c>
      <c r="P1189" s="123" t="s">
        <v>222</v>
      </c>
      <c r="Q1189" s="123" t="s">
        <v>222</v>
      </c>
      <c r="R1189" s="50" t="s">
        <v>227</v>
      </c>
      <c r="S1189" s="46" t="s">
        <v>784</v>
      </c>
    </row>
    <row r="1190" s="5" customFormat="1" ht="54" customHeight="1" spans="1:19">
      <c r="A1190" s="46"/>
      <c r="B1190" s="123" t="s">
        <v>1960</v>
      </c>
      <c r="C1190" s="123" t="s">
        <v>28</v>
      </c>
      <c r="D1190" s="53" t="s">
        <v>1942</v>
      </c>
      <c r="E1190" s="123" t="s">
        <v>60</v>
      </c>
      <c r="F1190" s="124" t="s">
        <v>1961</v>
      </c>
      <c r="G1190" s="53">
        <v>30.86</v>
      </c>
      <c r="H1190" s="53">
        <v>30.86</v>
      </c>
      <c r="I1190" s="214"/>
      <c r="J1190" s="53"/>
      <c r="K1190" s="53"/>
      <c r="L1190" s="124" t="s">
        <v>1912</v>
      </c>
      <c r="M1190" s="123">
        <v>3</v>
      </c>
      <c r="N1190" s="123">
        <v>0.0065</v>
      </c>
      <c r="O1190" s="123">
        <v>0.0326</v>
      </c>
      <c r="P1190" s="123" t="s">
        <v>222</v>
      </c>
      <c r="Q1190" s="123" t="s">
        <v>222</v>
      </c>
      <c r="R1190" s="50" t="s">
        <v>227</v>
      </c>
      <c r="S1190" s="46" t="s">
        <v>784</v>
      </c>
    </row>
    <row r="1191" s="5" customFormat="1" ht="54" customHeight="1" spans="1:19">
      <c r="A1191" s="46"/>
      <c r="B1191" s="123" t="s">
        <v>1962</v>
      </c>
      <c r="C1191" s="123" t="s">
        <v>28</v>
      </c>
      <c r="D1191" s="53" t="s">
        <v>1942</v>
      </c>
      <c r="E1191" s="123" t="s">
        <v>60</v>
      </c>
      <c r="F1191" s="124" t="s">
        <v>1963</v>
      </c>
      <c r="G1191" s="53">
        <v>94.28</v>
      </c>
      <c r="H1191" s="53">
        <v>94.28</v>
      </c>
      <c r="I1191" s="214"/>
      <c r="J1191" s="53"/>
      <c r="K1191" s="53"/>
      <c r="L1191" s="124" t="s">
        <v>1912</v>
      </c>
      <c r="M1191" s="123">
        <v>1</v>
      </c>
      <c r="N1191" s="123">
        <v>0.0017</v>
      </c>
      <c r="O1191" s="123">
        <v>0.0085</v>
      </c>
      <c r="P1191" s="123" t="s">
        <v>222</v>
      </c>
      <c r="Q1191" s="123" t="s">
        <v>222</v>
      </c>
      <c r="R1191" s="50" t="s">
        <v>227</v>
      </c>
      <c r="S1191" s="46" t="s">
        <v>784</v>
      </c>
    </row>
    <row r="1192" s="5" customFormat="1" ht="54" customHeight="1" spans="1:19">
      <c r="A1192" s="46"/>
      <c r="B1192" s="123" t="s">
        <v>1964</v>
      </c>
      <c r="C1192" s="123" t="s">
        <v>28</v>
      </c>
      <c r="D1192" s="53" t="s">
        <v>1942</v>
      </c>
      <c r="E1192" s="123" t="s">
        <v>60</v>
      </c>
      <c r="F1192" s="124" t="s">
        <v>1959</v>
      </c>
      <c r="G1192" s="53">
        <v>24.88</v>
      </c>
      <c r="H1192" s="53">
        <v>24.88</v>
      </c>
      <c r="I1192" s="214"/>
      <c r="J1192" s="53"/>
      <c r="K1192" s="53"/>
      <c r="L1192" s="124" t="s">
        <v>1912</v>
      </c>
      <c r="M1192" s="123">
        <v>1</v>
      </c>
      <c r="N1192" s="123">
        <v>0.0009</v>
      </c>
      <c r="O1192" s="123">
        <v>0.0052</v>
      </c>
      <c r="P1192" s="123" t="s">
        <v>222</v>
      </c>
      <c r="Q1192" s="123" t="s">
        <v>222</v>
      </c>
      <c r="R1192" s="50" t="s">
        <v>227</v>
      </c>
      <c r="S1192" s="46" t="s">
        <v>784</v>
      </c>
    </row>
    <row r="1193" s="5" customFormat="1" ht="54" customHeight="1" spans="1:19">
      <c r="A1193" s="46"/>
      <c r="B1193" s="123" t="s">
        <v>1965</v>
      </c>
      <c r="C1193" s="123" t="s">
        <v>28</v>
      </c>
      <c r="D1193" s="53" t="s">
        <v>1942</v>
      </c>
      <c r="E1193" s="123" t="s">
        <v>70</v>
      </c>
      <c r="F1193" s="124" t="s">
        <v>1959</v>
      </c>
      <c r="G1193" s="53">
        <v>17.5</v>
      </c>
      <c r="H1193" s="53">
        <v>17.5</v>
      </c>
      <c r="I1193" s="214"/>
      <c r="J1193" s="53"/>
      <c r="K1193" s="53"/>
      <c r="L1193" s="124" t="s">
        <v>1912</v>
      </c>
      <c r="M1193" s="123">
        <v>1</v>
      </c>
      <c r="N1193" s="123">
        <v>0.0007</v>
      </c>
      <c r="O1193" s="123">
        <v>0.0036</v>
      </c>
      <c r="P1193" s="123" t="s">
        <v>222</v>
      </c>
      <c r="Q1193" s="123" t="s">
        <v>222</v>
      </c>
      <c r="R1193" s="50" t="s">
        <v>227</v>
      </c>
      <c r="S1193" s="46" t="s">
        <v>784</v>
      </c>
    </row>
    <row r="1194" s="5" customFormat="1" ht="54" customHeight="1" spans="1:19">
      <c r="A1194" s="46"/>
      <c r="B1194" s="123" t="s">
        <v>1966</v>
      </c>
      <c r="C1194" s="123" t="s">
        <v>28</v>
      </c>
      <c r="D1194" s="53" t="s">
        <v>1942</v>
      </c>
      <c r="E1194" s="123" t="s">
        <v>70</v>
      </c>
      <c r="F1194" s="124" t="s">
        <v>1959</v>
      </c>
      <c r="G1194" s="53">
        <v>125</v>
      </c>
      <c r="H1194" s="53">
        <v>125</v>
      </c>
      <c r="I1194" s="214"/>
      <c r="J1194" s="53"/>
      <c r="K1194" s="53"/>
      <c r="L1194" s="124" t="s">
        <v>1912</v>
      </c>
      <c r="M1194" s="123">
        <v>2</v>
      </c>
      <c r="N1194" s="123">
        <v>0.008</v>
      </c>
      <c r="O1194" s="123">
        <v>0.04</v>
      </c>
      <c r="P1194" s="123" t="s">
        <v>222</v>
      </c>
      <c r="Q1194" s="123" t="s">
        <v>222</v>
      </c>
      <c r="R1194" s="50" t="s">
        <v>227</v>
      </c>
      <c r="S1194" s="46" t="s">
        <v>784</v>
      </c>
    </row>
    <row r="1195" s="5" customFormat="1" ht="54" customHeight="1" spans="1:19">
      <c r="A1195" s="46"/>
      <c r="B1195" s="123" t="s">
        <v>1967</v>
      </c>
      <c r="C1195" s="123" t="s">
        <v>28</v>
      </c>
      <c r="D1195" s="53" t="s">
        <v>1942</v>
      </c>
      <c r="E1195" s="123" t="s">
        <v>43</v>
      </c>
      <c r="F1195" s="124" t="s">
        <v>1968</v>
      </c>
      <c r="G1195" s="53">
        <v>140</v>
      </c>
      <c r="H1195" s="53">
        <v>140</v>
      </c>
      <c r="I1195" s="214"/>
      <c r="J1195" s="53"/>
      <c r="K1195" s="53"/>
      <c r="L1195" s="124" t="s">
        <v>1912</v>
      </c>
      <c r="M1195" s="123">
        <v>1</v>
      </c>
      <c r="N1195" s="123">
        <v>0.0096</v>
      </c>
      <c r="O1195" s="123">
        <v>0.0486</v>
      </c>
      <c r="P1195" s="123" t="s">
        <v>222</v>
      </c>
      <c r="Q1195" s="123" t="s">
        <v>222</v>
      </c>
      <c r="R1195" s="50" t="s">
        <v>227</v>
      </c>
      <c r="S1195" s="46" t="s">
        <v>784</v>
      </c>
    </row>
    <row r="1196" s="5" customFormat="1" ht="54" customHeight="1" spans="1:19">
      <c r="A1196" s="46"/>
      <c r="B1196" s="123" t="s">
        <v>1969</v>
      </c>
      <c r="C1196" s="123" t="s">
        <v>28</v>
      </c>
      <c r="D1196" s="53" t="s">
        <v>1942</v>
      </c>
      <c r="E1196" s="123" t="s">
        <v>43</v>
      </c>
      <c r="F1196" s="124" t="s">
        <v>1968</v>
      </c>
      <c r="G1196" s="53">
        <v>108</v>
      </c>
      <c r="H1196" s="53">
        <v>108</v>
      </c>
      <c r="I1196" s="214"/>
      <c r="J1196" s="53"/>
      <c r="K1196" s="53"/>
      <c r="L1196" s="124" t="s">
        <v>1912</v>
      </c>
      <c r="M1196" s="123">
        <v>1</v>
      </c>
      <c r="N1196" s="123">
        <v>0.0018</v>
      </c>
      <c r="O1196" s="123">
        <v>0.0093</v>
      </c>
      <c r="P1196" s="123" t="s">
        <v>222</v>
      </c>
      <c r="Q1196" s="123" t="s">
        <v>222</v>
      </c>
      <c r="R1196" s="50" t="s">
        <v>227</v>
      </c>
      <c r="S1196" s="46" t="s">
        <v>784</v>
      </c>
    </row>
    <row r="1197" s="5" customFormat="1" ht="54" customHeight="1" spans="1:19">
      <c r="A1197" s="46"/>
      <c r="B1197" s="123" t="s">
        <v>1970</v>
      </c>
      <c r="C1197" s="123" t="s">
        <v>28</v>
      </c>
      <c r="D1197" s="53" t="s">
        <v>1942</v>
      </c>
      <c r="E1197" s="123" t="s">
        <v>47</v>
      </c>
      <c r="F1197" s="124" t="s">
        <v>1971</v>
      </c>
      <c r="G1197" s="53">
        <v>111</v>
      </c>
      <c r="H1197" s="53">
        <v>111</v>
      </c>
      <c r="I1197" s="214"/>
      <c r="J1197" s="53"/>
      <c r="K1197" s="53"/>
      <c r="L1197" s="124" t="s">
        <v>1912</v>
      </c>
      <c r="M1197" s="123">
        <v>1</v>
      </c>
      <c r="N1197" s="123">
        <v>0.002</v>
      </c>
      <c r="O1197" s="123">
        <v>0.0095</v>
      </c>
      <c r="P1197" s="123" t="s">
        <v>222</v>
      </c>
      <c r="Q1197" s="123" t="s">
        <v>222</v>
      </c>
      <c r="R1197" s="50" t="s">
        <v>227</v>
      </c>
      <c r="S1197" s="46" t="s">
        <v>784</v>
      </c>
    </row>
    <row r="1198" s="5" customFormat="1" ht="54" customHeight="1" spans="1:19">
      <c r="A1198" s="46"/>
      <c r="B1198" s="123" t="s">
        <v>1972</v>
      </c>
      <c r="C1198" s="123" t="s">
        <v>28</v>
      </c>
      <c r="D1198" s="53" t="s">
        <v>1942</v>
      </c>
      <c r="E1198" s="123" t="s">
        <v>47</v>
      </c>
      <c r="F1198" s="124" t="s">
        <v>1973</v>
      </c>
      <c r="G1198" s="53">
        <v>120</v>
      </c>
      <c r="H1198" s="53">
        <v>120</v>
      </c>
      <c r="I1198" s="214"/>
      <c r="J1198" s="53"/>
      <c r="K1198" s="53"/>
      <c r="L1198" s="124" t="s">
        <v>1912</v>
      </c>
      <c r="M1198" s="123">
        <v>1</v>
      </c>
      <c r="N1198" s="123">
        <v>0.0012</v>
      </c>
      <c r="O1198" s="123">
        <v>0.0054</v>
      </c>
      <c r="P1198" s="123" t="s">
        <v>222</v>
      </c>
      <c r="Q1198" s="123" t="s">
        <v>222</v>
      </c>
      <c r="R1198" s="50" t="s">
        <v>227</v>
      </c>
      <c r="S1198" s="46" t="s">
        <v>784</v>
      </c>
    </row>
    <row r="1199" s="5" customFormat="1" ht="54" customHeight="1" spans="1:19">
      <c r="A1199" s="46"/>
      <c r="B1199" s="123" t="s">
        <v>1974</v>
      </c>
      <c r="C1199" s="123" t="s">
        <v>28</v>
      </c>
      <c r="D1199" s="53" t="s">
        <v>1942</v>
      </c>
      <c r="E1199" s="123" t="s">
        <v>47</v>
      </c>
      <c r="F1199" s="124" t="s">
        <v>1975</v>
      </c>
      <c r="G1199" s="53">
        <v>116</v>
      </c>
      <c r="H1199" s="53">
        <v>116</v>
      </c>
      <c r="I1199" s="214"/>
      <c r="J1199" s="53"/>
      <c r="K1199" s="53"/>
      <c r="L1199" s="124" t="s">
        <v>1912</v>
      </c>
      <c r="M1199" s="123">
        <v>1</v>
      </c>
      <c r="N1199" s="123">
        <v>0.0009</v>
      </c>
      <c r="O1199" s="123">
        <v>0.0042</v>
      </c>
      <c r="P1199" s="123" t="s">
        <v>222</v>
      </c>
      <c r="Q1199" s="123" t="s">
        <v>222</v>
      </c>
      <c r="R1199" s="50" t="s">
        <v>227</v>
      </c>
      <c r="S1199" s="46" t="s">
        <v>784</v>
      </c>
    </row>
    <row r="1200" s="5" customFormat="1" ht="54" customHeight="1" spans="1:19">
      <c r="A1200" s="46"/>
      <c r="B1200" s="123" t="s">
        <v>1976</v>
      </c>
      <c r="C1200" s="123" t="s">
        <v>28</v>
      </c>
      <c r="D1200" s="53" t="s">
        <v>1942</v>
      </c>
      <c r="E1200" s="123" t="s">
        <v>47</v>
      </c>
      <c r="F1200" s="124" t="s">
        <v>1977</v>
      </c>
      <c r="G1200" s="53">
        <v>118</v>
      </c>
      <c r="H1200" s="53">
        <v>118</v>
      </c>
      <c r="I1200" s="214"/>
      <c r="J1200" s="53"/>
      <c r="K1200" s="53"/>
      <c r="L1200" s="124" t="s">
        <v>1912</v>
      </c>
      <c r="M1200" s="123">
        <v>1</v>
      </c>
      <c r="N1200" s="123">
        <v>0.0072</v>
      </c>
      <c r="O1200" s="123">
        <v>0.0358</v>
      </c>
      <c r="P1200" s="123" t="s">
        <v>222</v>
      </c>
      <c r="Q1200" s="123" t="s">
        <v>222</v>
      </c>
      <c r="R1200" s="50" t="s">
        <v>227</v>
      </c>
      <c r="S1200" s="46" t="s">
        <v>784</v>
      </c>
    </row>
    <row r="1201" s="5" customFormat="1" ht="54" customHeight="1" spans="1:19">
      <c r="A1201" s="46"/>
      <c r="B1201" s="123" t="s">
        <v>1978</v>
      </c>
      <c r="C1201" s="123" t="s">
        <v>28</v>
      </c>
      <c r="D1201" s="53" t="s">
        <v>1942</v>
      </c>
      <c r="E1201" s="123" t="s">
        <v>47</v>
      </c>
      <c r="F1201" s="124" t="s">
        <v>1979</v>
      </c>
      <c r="G1201" s="53">
        <v>120</v>
      </c>
      <c r="H1201" s="53">
        <v>120</v>
      </c>
      <c r="I1201" s="214"/>
      <c r="J1201" s="53"/>
      <c r="K1201" s="53"/>
      <c r="L1201" s="124" t="s">
        <v>1912</v>
      </c>
      <c r="M1201" s="123">
        <v>1</v>
      </c>
      <c r="N1201" s="123">
        <v>0.0032</v>
      </c>
      <c r="O1201" s="123">
        <v>0.0152</v>
      </c>
      <c r="P1201" s="123" t="s">
        <v>222</v>
      </c>
      <c r="Q1201" s="123" t="s">
        <v>222</v>
      </c>
      <c r="R1201" s="50" t="s">
        <v>227</v>
      </c>
      <c r="S1201" s="46" t="s">
        <v>784</v>
      </c>
    </row>
    <row r="1202" s="5" customFormat="1" ht="57" customHeight="1" spans="1:19">
      <c r="A1202" s="46"/>
      <c r="B1202" s="123" t="s">
        <v>1980</v>
      </c>
      <c r="C1202" s="123" t="s">
        <v>28</v>
      </c>
      <c r="D1202" s="53" t="s">
        <v>1942</v>
      </c>
      <c r="E1202" s="123" t="s">
        <v>56</v>
      </c>
      <c r="F1202" s="124" t="s">
        <v>1977</v>
      </c>
      <c r="G1202" s="53">
        <v>105</v>
      </c>
      <c r="H1202" s="53">
        <v>105</v>
      </c>
      <c r="I1202" s="214"/>
      <c r="J1202" s="53"/>
      <c r="K1202" s="53"/>
      <c r="L1202" s="124" t="s">
        <v>1912</v>
      </c>
      <c r="M1202" s="123">
        <v>1</v>
      </c>
      <c r="N1202" s="123">
        <v>0.0016</v>
      </c>
      <c r="O1202" s="123">
        <v>0.0075</v>
      </c>
      <c r="P1202" s="123" t="s">
        <v>222</v>
      </c>
      <c r="Q1202" s="123" t="s">
        <v>222</v>
      </c>
      <c r="R1202" s="50" t="s">
        <v>227</v>
      </c>
      <c r="S1202" s="46" t="s">
        <v>784</v>
      </c>
    </row>
    <row r="1203" s="5" customFormat="1" ht="57" customHeight="1" spans="1:19">
      <c r="A1203" s="46"/>
      <c r="B1203" s="123" t="s">
        <v>1981</v>
      </c>
      <c r="C1203" s="123" t="s">
        <v>28</v>
      </c>
      <c r="D1203" s="53" t="s">
        <v>1942</v>
      </c>
      <c r="E1203" s="123" t="s">
        <v>52</v>
      </c>
      <c r="F1203" s="124" t="s">
        <v>1977</v>
      </c>
      <c r="G1203" s="53">
        <v>105</v>
      </c>
      <c r="H1203" s="53">
        <v>105</v>
      </c>
      <c r="I1203" s="214"/>
      <c r="J1203" s="53"/>
      <c r="K1203" s="53"/>
      <c r="L1203" s="124" t="s">
        <v>1912</v>
      </c>
      <c r="M1203" s="123">
        <v>1</v>
      </c>
      <c r="N1203" s="123">
        <v>0.0009</v>
      </c>
      <c r="O1203" s="123">
        <v>0.0042</v>
      </c>
      <c r="P1203" s="123" t="s">
        <v>222</v>
      </c>
      <c r="Q1203" s="123" t="s">
        <v>222</v>
      </c>
      <c r="R1203" s="50" t="s">
        <v>227</v>
      </c>
      <c r="S1203" s="46" t="s">
        <v>784</v>
      </c>
    </row>
    <row r="1204" s="5" customFormat="1" ht="57" customHeight="1" spans="1:19">
      <c r="A1204" s="46"/>
      <c r="B1204" s="123" t="s">
        <v>1982</v>
      </c>
      <c r="C1204" s="123" t="s">
        <v>28</v>
      </c>
      <c r="D1204" s="53" t="s">
        <v>1942</v>
      </c>
      <c r="E1204" s="123" t="s">
        <v>47</v>
      </c>
      <c r="F1204" s="124" t="s">
        <v>1983</v>
      </c>
      <c r="G1204" s="53">
        <v>140</v>
      </c>
      <c r="H1204" s="53">
        <v>140</v>
      </c>
      <c r="I1204" s="214"/>
      <c r="J1204" s="53"/>
      <c r="K1204" s="53"/>
      <c r="L1204" s="124" t="s">
        <v>1912</v>
      </c>
      <c r="M1204" s="123">
        <v>1</v>
      </c>
      <c r="N1204" s="123">
        <v>0.0036</v>
      </c>
      <c r="O1204" s="123">
        <v>0.0162</v>
      </c>
      <c r="P1204" s="123" t="s">
        <v>222</v>
      </c>
      <c r="Q1204" s="123" t="s">
        <v>222</v>
      </c>
      <c r="R1204" s="50" t="s">
        <v>227</v>
      </c>
      <c r="S1204" s="46" t="s">
        <v>784</v>
      </c>
    </row>
    <row r="1205" s="5" customFormat="1" ht="57" customHeight="1" spans="1:19">
      <c r="A1205" s="46"/>
      <c r="B1205" s="123" t="s">
        <v>1984</v>
      </c>
      <c r="C1205" s="123" t="s">
        <v>28</v>
      </c>
      <c r="D1205" s="53" t="s">
        <v>1942</v>
      </c>
      <c r="E1205" s="123" t="s">
        <v>47</v>
      </c>
      <c r="F1205" s="124" t="s">
        <v>1985</v>
      </c>
      <c r="G1205" s="53">
        <v>85</v>
      </c>
      <c r="H1205" s="53">
        <v>85</v>
      </c>
      <c r="I1205" s="214"/>
      <c r="J1205" s="53"/>
      <c r="K1205" s="53"/>
      <c r="L1205" s="124" t="s">
        <v>1912</v>
      </c>
      <c r="M1205" s="123">
        <v>1</v>
      </c>
      <c r="N1205" s="123">
        <v>0.0093</v>
      </c>
      <c r="O1205" s="123">
        <v>0.042</v>
      </c>
      <c r="P1205" s="123" t="s">
        <v>222</v>
      </c>
      <c r="Q1205" s="123" t="s">
        <v>222</v>
      </c>
      <c r="R1205" s="50" t="s">
        <v>227</v>
      </c>
      <c r="S1205" s="46" t="s">
        <v>784</v>
      </c>
    </row>
    <row r="1206" s="1" customFormat="1" ht="105" customHeight="1" spans="1:19">
      <c r="A1206" s="200">
        <v>3</v>
      </c>
      <c r="B1206" s="200" t="s">
        <v>1986</v>
      </c>
      <c r="C1206" s="200" t="s">
        <v>1300</v>
      </c>
      <c r="D1206" s="200" t="s">
        <v>1987</v>
      </c>
      <c r="E1206" s="200" t="s">
        <v>1988</v>
      </c>
      <c r="F1206" s="201" t="s">
        <v>1989</v>
      </c>
      <c r="G1206" s="200">
        <v>128.57</v>
      </c>
      <c r="H1206" s="200">
        <v>128.57</v>
      </c>
      <c r="J1206" s="200"/>
      <c r="K1206" s="200"/>
      <c r="L1206" s="201" t="s">
        <v>1990</v>
      </c>
      <c r="M1206" s="200">
        <v>1</v>
      </c>
      <c r="N1206" s="200">
        <v>0.0153</v>
      </c>
      <c r="O1206" s="200">
        <v>0.0581</v>
      </c>
      <c r="P1206" s="200" t="s">
        <v>1991</v>
      </c>
      <c r="Q1206" s="200" t="s">
        <v>1992</v>
      </c>
      <c r="R1206" s="200" t="s">
        <v>1993</v>
      </c>
      <c r="S1206" s="200" t="s">
        <v>784</v>
      </c>
    </row>
    <row r="1207" s="18" customFormat="1" ht="58" customHeight="1" spans="1:19">
      <c r="A1207" s="219" t="s">
        <v>106</v>
      </c>
      <c r="B1207" s="219" t="s">
        <v>1994</v>
      </c>
      <c r="C1207" s="220" t="s">
        <v>28</v>
      </c>
      <c r="D1207" s="219"/>
      <c r="E1207" s="219" t="s">
        <v>30</v>
      </c>
      <c r="F1207" s="221" t="s">
        <v>1995</v>
      </c>
      <c r="G1207" s="219">
        <v>2220</v>
      </c>
      <c r="H1207" s="222">
        <v>2220</v>
      </c>
      <c r="I1207" s="219"/>
      <c r="J1207" s="219"/>
      <c r="K1207" s="219"/>
      <c r="L1207" s="220" t="s">
        <v>1996</v>
      </c>
      <c r="M1207" s="219">
        <v>251</v>
      </c>
      <c r="N1207" s="219">
        <v>0.4135</v>
      </c>
      <c r="O1207" s="219">
        <v>1.9846</v>
      </c>
      <c r="P1207" s="219" t="s">
        <v>761</v>
      </c>
      <c r="Q1207" s="219" t="s">
        <v>34</v>
      </c>
      <c r="R1207" s="195"/>
      <c r="S1207" s="193" t="s">
        <v>763</v>
      </c>
    </row>
    <row r="1208" s="19" customFormat="1" ht="93" customHeight="1" spans="1:19">
      <c r="A1208" s="219" t="s">
        <v>110</v>
      </c>
      <c r="B1208" s="193" t="s">
        <v>1997</v>
      </c>
      <c r="C1208" s="193" t="s">
        <v>1300</v>
      </c>
      <c r="D1208" s="194" t="s">
        <v>1998</v>
      </c>
      <c r="E1208" s="193" t="s">
        <v>1999</v>
      </c>
      <c r="F1208" s="188" t="s">
        <v>2000</v>
      </c>
      <c r="G1208" s="193">
        <v>380</v>
      </c>
      <c r="H1208" s="197">
        <v>380</v>
      </c>
      <c r="I1208" s="193"/>
      <c r="J1208" s="193"/>
      <c r="K1208" s="193"/>
      <c r="L1208" s="192" t="s">
        <v>2001</v>
      </c>
      <c r="M1208" s="194">
        <v>21</v>
      </c>
      <c r="N1208" s="194">
        <v>0.123</v>
      </c>
      <c r="O1208" s="194">
        <v>0.8618</v>
      </c>
      <c r="P1208" s="194" t="s">
        <v>1381</v>
      </c>
      <c r="Q1208" s="194" t="s">
        <v>1382</v>
      </c>
      <c r="R1208" s="193" t="s">
        <v>1387</v>
      </c>
      <c r="S1208" s="65" t="s">
        <v>40</v>
      </c>
    </row>
    <row r="1209" s="17" customFormat="1" ht="64" customHeight="1" spans="1:19">
      <c r="A1209" s="219" t="s">
        <v>132</v>
      </c>
      <c r="B1209" s="193" t="s">
        <v>2002</v>
      </c>
      <c r="C1209" s="193" t="s">
        <v>2003</v>
      </c>
      <c r="D1209" s="194" t="s">
        <v>1384</v>
      </c>
      <c r="E1209" s="194" t="s">
        <v>30</v>
      </c>
      <c r="F1209" s="188" t="s">
        <v>2004</v>
      </c>
      <c r="G1209" s="193">
        <f>SUM(G1210:G1356)</f>
        <v>15863.33085</v>
      </c>
      <c r="H1209" s="197">
        <f>SUM(H1210:H1356)</f>
        <v>4287.7</v>
      </c>
      <c r="I1209" s="193">
        <f>SUM(I1210:I1356)</f>
        <v>7757.17635</v>
      </c>
      <c r="J1209" s="193">
        <f>SUM(J1210:J1356)</f>
        <v>2656.6535</v>
      </c>
      <c r="K1209" s="193">
        <f>SUM(K1210:K1356)</f>
        <v>1161.801</v>
      </c>
      <c r="L1209" s="192" t="s">
        <v>2005</v>
      </c>
      <c r="M1209" s="193">
        <f>SUM(M1210:M1354)</f>
        <v>171</v>
      </c>
      <c r="N1209" s="193">
        <f>SUM(N1210:N1356)</f>
        <v>2.0005</v>
      </c>
      <c r="O1209" s="193">
        <f>SUM(O1210:O1356)</f>
        <v>7.8473</v>
      </c>
      <c r="P1209" s="194" t="s">
        <v>1381</v>
      </c>
      <c r="Q1209" s="195" t="s">
        <v>1382</v>
      </c>
      <c r="R1209" s="195"/>
      <c r="S1209" s="193"/>
    </row>
    <row r="1210" ht="48.95" customHeight="1" spans="1:19">
      <c r="A1210" s="46">
        <v>1</v>
      </c>
      <c r="B1210" s="223" t="s">
        <v>2006</v>
      </c>
      <c r="C1210" s="46" t="s">
        <v>1300</v>
      </c>
      <c r="D1210" s="53" t="s">
        <v>1384</v>
      </c>
      <c r="E1210" s="223" t="s">
        <v>60</v>
      </c>
      <c r="F1210" s="224" t="s">
        <v>2007</v>
      </c>
      <c r="G1210" s="223">
        <v>115</v>
      </c>
      <c r="H1210" s="223"/>
      <c r="I1210" s="223">
        <v>115</v>
      </c>
      <c r="J1210" s="223"/>
      <c r="K1210" s="223"/>
      <c r="L1210" s="61" t="s">
        <v>2008</v>
      </c>
      <c r="M1210" s="123">
        <v>1</v>
      </c>
      <c r="N1210" s="123">
        <v>0.0063</v>
      </c>
      <c r="O1210" s="123">
        <v>0.0213</v>
      </c>
      <c r="P1210" s="223" t="s">
        <v>1381</v>
      </c>
      <c r="Q1210" s="223" t="s">
        <v>1382</v>
      </c>
      <c r="R1210" s="46" t="s">
        <v>1387</v>
      </c>
      <c r="S1210" s="46" t="s">
        <v>40</v>
      </c>
    </row>
    <row r="1211" ht="48.95" customHeight="1" spans="1:19">
      <c r="A1211" s="46">
        <v>2</v>
      </c>
      <c r="B1211" s="223" t="s">
        <v>2006</v>
      </c>
      <c r="C1211" s="46" t="s">
        <v>1300</v>
      </c>
      <c r="D1211" s="53" t="s">
        <v>1384</v>
      </c>
      <c r="E1211" s="223" t="s">
        <v>56</v>
      </c>
      <c r="F1211" s="224" t="s">
        <v>2009</v>
      </c>
      <c r="G1211" s="223">
        <v>20</v>
      </c>
      <c r="H1211" s="223"/>
      <c r="I1211" s="223">
        <v>20</v>
      </c>
      <c r="J1211" s="223"/>
      <c r="K1211" s="223"/>
      <c r="L1211" s="61" t="s">
        <v>2010</v>
      </c>
      <c r="M1211" s="53">
        <v>1</v>
      </c>
      <c r="N1211" s="53">
        <v>0.0006</v>
      </c>
      <c r="O1211" s="77">
        <v>0.003</v>
      </c>
      <c r="P1211" s="223" t="s">
        <v>1381</v>
      </c>
      <c r="Q1211" s="223" t="s">
        <v>1382</v>
      </c>
      <c r="R1211" s="46" t="s">
        <v>1387</v>
      </c>
      <c r="S1211" s="46" t="s">
        <v>40</v>
      </c>
    </row>
    <row r="1212" ht="48.95" customHeight="1" spans="1:19">
      <c r="A1212" s="46">
        <v>3</v>
      </c>
      <c r="B1212" s="223" t="s">
        <v>2006</v>
      </c>
      <c r="C1212" s="46" t="s">
        <v>1300</v>
      </c>
      <c r="D1212" s="53" t="s">
        <v>1384</v>
      </c>
      <c r="E1212" s="223" t="s">
        <v>56</v>
      </c>
      <c r="F1212" s="224" t="s">
        <v>2011</v>
      </c>
      <c r="G1212" s="223">
        <v>15</v>
      </c>
      <c r="H1212" s="223"/>
      <c r="I1212" s="223">
        <v>15</v>
      </c>
      <c r="J1212" s="223"/>
      <c r="K1212" s="223"/>
      <c r="L1212" s="61" t="s">
        <v>2012</v>
      </c>
      <c r="M1212" s="53">
        <v>1</v>
      </c>
      <c r="N1212" s="53">
        <v>0.0007</v>
      </c>
      <c r="O1212" s="53">
        <v>0.0037</v>
      </c>
      <c r="P1212" s="223" t="s">
        <v>1381</v>
      </c>
      <c r="Q1212" s="223" t="s">
        <v>1382</v>
      </c>
      <c r="R1212" s="46" t="s">
        <v>1387</v>
      </c>
      <c r="S1212" s="46" t="s">
        <v>40</v>
      </c>
    </row>
    <row r="1213" ht="48.95" customHeight="1" spans="1:19">
      <c r="A1213" s="46">
        <v>4</v>
      </c>
      <c r="B1213" s="223" t="s">
        <v>2006</v>
      </c>
      <c r="C1213" s="46" t="s">
        <v>1300</v>
      </c>
      <c r="D1213" s="53" t="s">
        <v>1384</v>
      </c>
      <c r="E1213" s="223" t="s">
        <v>56</v>
      </c>
      <c r="F1213" s="224" t="s">
        <v>2013</v>
      </c>
      <c r="G1213" s="223">
        <v>100</v>
      </c>
      <c r="H1213" s="223"/>
      <c r="I1213" s="223">
        <v>100</v>
      </c>
      <c r="J1213" s="223"/>
      <c r="K1213" s="223"/>
      <c r="L1213" s="61" t="s">
        <v>2014</v>
      </c>
      <c r="M1213" s="53">
        <v>1</v>
      </c>
      <c r="N1213" s="53">
        <v>0.007</v>
      </c>
      <c r="O1213" s="53">
        <v>0.0022</v>
      </c>
      <c r="P1213" s="223" t="s">
        <v>1381</v>
      </c>
      <c r="Q1213" s="223" t="s">
        <v>1382</v>
      </c>
      <c r="R1213" s="46" t="s">
        <v>1387</v>
      </c>
      <c r="S1213" s="46" t="s">
        <v>40</v>
      </c>
    </row>
    <row r="1214" ht="48.95" customHeight="1" spans="1:19">
      <c r="A1214" s="46">
        <v>5</v>
      </c>
      <c r="B1214" s="223" t="s">
        <v>2006</v>
      </c>
      <c r="C1214" s="46" t="s">
        <v>1300</v>
      </c>
      <c r="D1214" s="53" t="s">
        <v>1384</v>
      </c>
      <c r="E1214" s="223" t="s">
        <v>60</v>
      </c>
      <c r="F1214" s="224" t="s">
        <v>2015</v>
      </c>
      <c r="G1214" s="223">
        <v>230</v>
      </c>
      <c r="H1214" s="223"/>
      <c r="I1214" s="223">
        <v>230</v>
      </c>
      <c r="J1214" s="223"/>
      <c r="K1214" s="223"/>
      <c r="L1214" s="61" t="s">
        <v>1492</v>
      </c>
      <c r="M1214" s="53">
        <v>1</v>
      </c>
      <c r="N1214" s="53">
        <v>0.0019</v>
      </c>
      <c r="O1214" s="53">
        <v>0.0084</v>
      </c>
      <c r="P1214" s="223" t="s">
        <v>1381</v>
      </c>
      <c r="Q1214" s="223" t="s">
        <v>1382</v>
      </c>
      <c r="R1214" s="46" t="s">
        <v>1387</v>
      </c>
      <c r="S1214" s="46" t="s">
        <v>40</v>
      </c>
    </row>
    <row r="1215" ht="48.95" customHeight="1" spans="1:19">
      <c r="A1215" s="46">
        <v>6</v>
      </c>
      <c r="B1215" s="223" t="s">
        <v>2006</v>
      </c>
      <c r="C1215" s="46" t="s">
        <v>1300</v>
      </c>
      <c r="D1215" s="53" t="s">
        <v>1384</v>
      </c>
      <c r="E1215" s="223" t="s">
        <v>54</v>
      </c>
      <c r="F1215" s="224" t="s">
        <v>2016</v>
      </c>
      <c r="G1215" s="223">
        <v>220</v>
      </c>
      <c r="H1215" s="223"/>
      <c r="I1215" s="223">
        <v>220</v>
      </c>
      <c r="J1215" s="223"/>
      <c r="K1215" s="223"/>
      <c r="L1215" s="61" t="s">
        <v>1386</v>
      </c>
      <c r="M1215" s="170">
        <v>1</v>
      </c>
      <c r="N1215" s="53">
        <v>0.0032</v>
      </c>
      <c r="O1215" s="53">
        <v>0.0125</v>
      </c>
      <c r="P1215" s="223" t="s">
        <v>1381</v>
      </c>
      <c r="Q1215" s="223" t="s">
        <v>1382</v>
      </c>
      <c r="R1215" s="46" t="s">
        <v>1387</v>
      </c>
      <c r="S1215" s="46" t="s">
        <v>40</v>
      </c>
    </row>
    <row r="1216" ht="48.95" customHeight="1" spans="1:19">
      <c r="A1216" s="46">
        <v>7</v>
      </c>
      <c r="B1216" s="223" t="s">
        <v>2006</v>
      </c>
      <c r="C1216" s="46" t="s">
        <v>1300</v>
      </c>
      <c r="D1216" s="53" t="s">
        <v>1384</v>
      </c>
      <c r="E1216" s="223" t="s">
        <v>74</v>
      </c>
      <c r="F1216" s="224" t="s">
        <v>2017</v>
      </c>
      <c r="G1216" s="223">
        <v>10</v>
      </c>
      <c r="H1216" s="223"/>
      <c r="I1216" s="223">
        <v>10</v>
      </c>
      <c r="J1216" s="223"/>
      <c r="K1216" s="223"/>
      <c r="L1216" s="61" t="s">
        <v>2018</v>
      </c>
      <c r="M1216" s="53">
        <v>1</v>
      </c>
      <c r="N1216" s="53">
        <v>0.0052</v>
      </c>
      <c r="O1216" s="53">
        <v>0.0225</v>
      </c>
      <c r="P1216" s="223" t="s">
        <v>1381</v>
      </c>
      <c r="Q1216" s="223" t="s">
        <v>1382</v>
      </c>
      <c r="R1216" s="46" t="s">
        <v>1387</v>
      </c>
      <c r="S1216" s="46" t="s">
        <v>40</v>
      </c>
    </row>
    <row r="1217" ht="48.95" customHeight="1" spans="1:19">
      <c r="A1217" s="46">
        <v>8</v>
      </c>
      <c r="B1217" s="223" t="s">
        <v>2006</v>
      </c>
      <c r="C1217" s="46" t="s">
        <v>1300</v>
      </c>
      <c r="D1217" s="53" t="s">
        <v>1384</v>
      </c>
      <c r="E1217" s="223" t="s">
        <v>78</v>
      </c>
      <c r="F1217" s="224" t="s">
        <v>2019</v>
      </c>
      <c r="G1217" s="223">
        <v>150</v>
      </c>
      <c r="H1217" s="223"/>
      <c r="I1217" s="223">
        <v>150</v>
      </c>
      <c r="J1217" s="223"/>
      <c r="K1217" s="223"/>
      <c r="L1217" s="61" t="s">
        <v>2020</v>
      </c>
      <c r="M1217" s="53">
        <v>1</v>
      </c>
      <c r="N1217" s="53">
        <v>0.0004</v>
      </c>
      <c r="O1217" s="53">
        <v>0.0013</v>
      </c>
      <c r="P1217" s="223" t="s">
        <v>1381</v>
      </c>
      <c r="Q1217" s="223" t="s">
        <v>1382</v>
      </c>
      <c r="R1217" s="46" t="s">
        <v>1387</v>
      </c>
      <c r="S1217" s="46" t="s">
        <v>40</v>
      </c>
    </row>
    <row r="1218" ht="48.95" customHeight="1" spans="1:19">
      <c r="A1218" s="46">
        <v>9</v>
      </c>
      <c r="B1218" s="223" t="s">
        <v>2006</v>
      </c>
      <c r="C1218" s="46" t="s">
        <v>1300</v>
      </c>
      <c r="D1218" s="53" t="s">
        <v>1384</v>
      </c>
      <c r="E1218" s="223" t="s">
        <v>78</v>
      </c>
      <c r="F1218" s="224" t="s">
        <v>2021</v>
      </c>
      <c r="G1218" s="223">
        <v>90</v>
      </c>
      <c r="H1218" s="223"/>
      <c r="I1218" s="223">
        <v>90</v>
      </c>
      <c r="J1218" s="223"/>
      <c r="K1218" s="223"/>
      <c r="L1218" s="61" t="s">
        <v>1401</v>
      </c>
      <c r="M1218" s="53">
        <v>1</v>
      </c>
      <c r="N1218" s="53">
        <v>0.0018</v>
      </c>
      <c r="O1218" s="53">
        <v>0.0032</v>
      </c>
      <c r="P1218" s="223" t="s">
        <v>1381</v>
      </c>
      <c r="Q1218" s="223" t="s">
        <v>1382</v>
      </c>
      <c r="R1218" s="46" t="s">
        <v>1387</v>
      </c>
      <c r="S1218" s="46" t="s">
        <v>40</v>
      </c>
    </row>
    <row r="1219" ht="48.95" customHeight="1" spans="1:19">
      <c r="A1219" s="46">
        <v>10</v>
      </c>
      <c r="B1219" s="223" t="s">
        <v>2006</v>
      </c>
      <c r="C1219" s="46" t="s">
        <v>1300</v>
      </c>
      <c r="D1219" s="53" t="s">
        <v>1384</v>
      </c>
      <c r="E1219" s="223" t="s">
        <v>78</v>
      </c>
      <c r="F1219" s="224" t="s">
        <v>2022</v>
      </c>
      <c r="G1219" s="223">
        <v>180</v>
      </c>
      <c r="H1219" s="223"/>
      <c r="I1219" s="223">
        <v>180</v>
      </c>
      <c r="J1219" s="223"/>
      <c r="K1219" s="223"/>
      <c r="L1219" s="61" t="s">
        <v>1401</v>
      </c>
      <c r="M1219" s="53">
        <v>1</v>
      </c>
      <c r="N1219" s="53">
        <v>0.0018</v>
      </c>
      <c r="O1219" s="53">
        <v>0.0032</v>
      </c>
      <c r="P1219" s="223" t="s">
        <v>1381</v>
      </c>
      <c r="Q1219" s="223" t="s">
        <v>1382</v>
      </c>
      <c r="R1219" s="46" t="s">
        <v>1387</v>
      </c>
      <c r="S1219" s="46" t="s">
        <v>40</v>
      </c>
    </row>
    <row r="1220" ht="48.95" customHeight="1" spans="1:19">
      <c r="A1220" s="46">
        <v>11</v>
      </c>
      <c r="B1220" s="223" t="s">
        <v>2006</v>
      </c>
      <c r="C1220" s="46" t="s">
        <v>1300</v>
      </c>
      <c r="D1220" s="53" t="s">
        <v>1384</v>
      </c>
      <c r="E1220" s="223" t="s">
        <v>78</v>
      </c>
      <c r="F1220" s="224" t="s">
        <v>2023</v>
      </c>
      <c r="G1220" s="223">
        <v>95</v>
      </c>
      <c r="H1220" s="223"/>
      <c r="I1220" s="223">
        <v>95</v>
      </c>
      <c r="J1220" s="223"/>
      <c r="K1220" s="223"/>
      <c r="L1220" s="61" t="s">
        <v>1386</v>
      </c>
      <c r="M1220" s="53">
        <v>1</v>
      </c>
      <c r="N1220" s="53">
        <v>0.0032</v>
      </c>
      <c r="O1220" s="53">
        <v>0.0121</v>
      </c>
      <c r="P1220" s="223" t="s">
        <v>1381</v>
      </c>
      <c r="Q1220" s="223" t="s">
        <v>1382</v>
      </c>
      <c r="R1220" s="46" t="s">
        <v>1387</v>
      </c>
      <c r="S1220" s="46" t="s">
        <v>40</v>
      </c>
    </row>
    <row r="1221" ht="48.95" customHeight="1" spans="1:19">
      <c r="A1221" s="46">
        <v>12</v>
      </c>
      <c r="B1221" s="223" t="s">
        <v>2006</v>
      </c>
      <c r="C1221" s="46" t="s">
        <v>1300</v>
      </c>
      <c r="D1221" s="53" t="s">
        <v>1384</v>
      </c>
      <c r="E1221" s="223" t="s">
        <v>64</v>
      </c>
      <c r="F1221" s="224" t="s">
        <v>2024</v>
      </c>
      <c r="G1221" s="223">
        <v>130</v>
      </c>
      <c r="H1221" s="223"/>
      <c r="I1221" s="223">
        <v>130</v>
      </c>
      <c r="J1221" s="223"/>
      <c r="K1221" s="223"/>
      <c r="L1221" s="61" t="s">
        <v>2025</v>
      </c>
      <c r="M1221" s="53">
        <v>1</v>
      </c>
      <c r="N1221" s="53">
        <v>0.0041</v>
      </c>
      <c r="O1221" s="53">
        <v>0.0156</v>
      </c>
      <c r="P1221" s="223" t="s">
        <v>1381</v>
      </c>
      <c r="Q1221" s="223" t="s">
        <v>1382</v>
      </c>
      <c r="R1221" s="46" t="s">
        <v>1387</v>
      </c>
      <c r="S1221" s="46" t="s">
        <v>40</v>
      </c>
    </row>
    <row r="1222" ht="48.95" customHeight="1" spans="1:19">
      <c r="A1222" s="46">
        <v>13</v>
      </c>
      <c r="B1222" s="223" t="s">
        <v>2006</v>
      </c>
      <c r="C1222" s="46" t="s">
        <v>1300</v>
      </c>
      <c r="D1222" s="53" t="s">
        <v>1384</v>
      </c>
      <c r="E1222" s="223" t="s">
        <v>45</v>
      </c>
      <c r="F1222" s="224" t="s">
        <v>2026</v>
      </c>
      <c r="G1222" s="223">
        <v>120</v>
      </c>
      <c r="H1222" s="223"/>
      <c r="I1222" s="223">
        <v>120</v>
      </c>
      <c r="J1222" s="223"/>
      <c r="K1222" s="223"/>
      <c r="L1222" s="61" t="s">
        <v>2027</v>
      </c>
      <c r="M1222" s="53">
        <v>1</v>
      </c>
      <c r="N1222" s="53">
        <v>0.004</v>
      </c>
      <c r="O1222" s="53">
        <v>0.0166</v>
      </c>
      <c r="P1222" s="223" t="s">
        <v>1381</v>
      </c>
      <c r="Q1222" s="223" t="s">
        <v>1382</v>
      </c>
      <c r="R1222" s="46" t="s">
        <v>1387</v>
      </c>
      <c r="S1222" s="46" t="s">
        <v>40</v>
      </c>
    </row>
    <row r="1223" ht="48.95" customHeight="1" spans="1:19">
      <c r="A1223" s="46">
        <v>14</v>
      </c>
      <c r="B1223" s="223" t="s">
        <v>2006</v>
      </c>
      <c r="C1223" s="46" t="s">
        <v>1300</v>
      </c>
      <c r="D1223" s="53" t="s">
        <v>1384</v>
      </c>
      <c r="E1223" s="223" t="s">
        <v>56</v>
      </c>
      <c r="F1223" s="224" t="s">
        <v>2028</v>
      </c>
      <c r="G1223" s="223">
        <v>35</v>
      </c>
      <c r="H1223" s="223"/>
      <c r="I1223" s="223">
        <v>35</v>
      </c>
      <c r="J1223" s="223"/>
      <c r="K1223" s="223"/>
      <c r="L1223" s="61" t="s">
        <v>2029</v>
      </c>
      <c r="M1223" s="53">
        <v>1</v>
      </c>
      <c r="N1223" s="53">
        <v>0.0008</v>
      </c>
      <c r="O1223" s="53">
        <v>0.0035</v>
      </c>
      <c r="P1223" s="223" t="s">
        <v>1381</v>
      </c>
      <c r="Q1223" s="223" t="s">
        <v>1382</v>
      </c>
      <c r="R1223" s="46" t="s">
        <v>1387</v>
      </c>
      <c r="S1223" s="46" t="s">
        <v>40</v>
      </c>
    </row>
    <row r="1224" ht="48.95" customHeight="1" spans="1:19">
      <c r="A1224" s="46">
        <v>15</v>
      </c>
      <c r="B1224" s="46" t="s">
        <v>2006</v>
      </c>
      <c r="C1224" s="46" t="s">
        <v>28</v>
      </c>
      <c r="D1224" s="53" t="s">
        <v>1410</v>
      </c>
      <c r="E1224" s="46" t="s">
        <v>41</v>
      </c>
      <c r="F1224" s="137" t="s">
        <v>2030</v>
      </c>
      <c r="G1224" s="46">
        <f>H1224+I1224+J1224+K1224</f>
        <v>66</v>
      </c>
      <c r="H1224" s="46">
        <v>30</v>
      </c>
      <c r="I1224" s="46">
        <v>36</v>
      </c>
      <c r="J1224" s="46"/>
      <c r="K1224" s="46"/>
      <c r="L1224" s="61" t="s">
        <v>2031</v>
      </c>
      <c r="M1224" s="53">
        <v>1</v>
      </c>
      <c r="N1224" s="53">
        <v>0.0013</v>
      </c>
      <c r="O1224" s="53">
        <v>0.0051</v>
      </c>
      <c r="P1224" s="46" t="s">
        <v>1381</v>
      </c>
      <c r="Q1224" s="46" t="s">
        <v>1382</v>
      </c>
      <c r="R1224" s="46" t="s">
        <v>1387</v>
      </c>
      <c r="S1224" s="46" t="s">
        <v>40</v>
      </c>
    </row>
    <row r="1225" ht="48.95" customHeight="1" spans="1:19">
      <c r="A1225" s="46">
        <v>16</v>
      </c>
      <c r="B1225" s="46" t="s">
        <v>2006</v>
      </c>
      <c r="C1225" s="46" t="s">
        <v>28</v>
      </c>
      <c r="D1225" s="53" t="s">
        <v>1410</v>
      </c>
      <c r="E1225" s="46" t="s">
        <v>2032</v>
      </c>
      <c r="F1225" s="137" t="s">
        <v>2033</v>
      </c>
      <c r="G1225" s="46">
        <f t="shared" ref="G1225:G1240" si="70">H1225+I1225+J1225+K1225</f>
        <v>72</v>
      </c>
      <c r="H1225" s="46"/>
      <c r="I1225" s="46">
        <v>72</v>
      </c>
      <c r="J1225" s="46"/>
      <c r="K1225" s="46"/>
      <c r="L1225" s="61" t="s">
        <v>2025</v>
      </c>
      <c r="M1225" s="53">
        <v>1</v>
      </c>
      <c r="N1225" s="53">
        <v>0.0041</v>
      </c>
      <c r="O1225" s="53">
        <v>0.0176</v>
      </c>
      <c r="P1225" s="46" t="s">
        <v>1381</v>
      </c>
      <c r="Q1225" s="46" t="s">
        <v>1382</v>
      </c>
      <c r="R1225" s="46" t="s">
        <v>1387</v>
      </c>
      <c r="S1225" s="46" t="s">
        <v>40</v>
      </c>
    </row>
    <row r="1226" ht="48.95" customHeight="1" spans="1:19">
      <c r="A1226" s="46">
        <v>17</v>
      </c>
      <c r="B1226" s="46" t="s">
        <v>2006</v>
      </c>
      <c r="C1226" s="46" t="s">
        <v>28</v>
      </c>
      <c r="D1226" s="53" t="s">
        <v>1410</v>
      </c>
      <c r="E1226" s="46" t="s">
        <v>58</v>
      </c>
      <c r="F1226" s="137" t="s">
        <v>2034</v>
      </c>
      <c r="G1226" s="46">
        <f t="shared" si="70"/>
        <v>221</v>
      </c>
      <c r="H1226" s="46">
        <v>112</v>
      </c>
      <c r="I1226" s="46">
        <v>109</v>
      </c>
      <c r="J1226" s="46"/>
      <c r="K1226" s="46"/>
      <c r="L1226" s="61" t="s">
        <v>2035</v>
      </c>
      <c r="M1226" s="123">
        <v>1</v>
      </c>
      <c r="N1226" s="77">
        <v>0.0098</v>
      </c>
      <c r="O1226" s="77">
        <v>0.0407</v>
      </c>
      <c r="P1226" s="46" t="s">
        <v>1381</v>
      </c>
      <c r="Q1226" s="46" t="s">
        <v>1382</v>
      </c>
      <c r="R1226" s="46" t="s">
        <v>1387</v>
      </c>
      <c r="S1226" s="46" t="s">
        <v>40</v>
      </c>
    </row>
    <row r="1227" ht="48.95" customHeight="1" spans="1:19">
      <c r="A1227" s="46">
        <v>18</v>
      </c>
      <c r="B1227" s="46" t="s">
        <v>2006</v>
      </c>
      <c r="C1227" s="46" t="s">
        <v>28</v>
      </c>
      <c r="D1227" s="53" t="s">
        <v>1410</v>
      </c>
      <c r="E1227" s="46" t="s">
        <v>58</v>
      </c>
      <c r="F1227" s="137" t="s">
        <v>2036</v>
      </c>
      <c r="G1227" s="46">
        <f t="shared" si="70"/>
        <v>98</v>
      </c>
      <c r="H1227" s="226">
        <v>37</v>
      </c>
      <c r="I1227" s="46">
        <v>61</v>
      </c>
      <c r="J1227" s="46"/>
      <c r="K1227" s="46"/>
      <c r="L1227" s="61" t="s">
        <v>2037</v>
      </c>
      <c r="M1227" s="53">
        <v>1</v>
      </c>
      <c r="N1227" s="77">
        <v>0.0149</v>
      </c>
      <c r="O1227" s="77">
        <v>0.0652</v>
      </c>
      <c r="P1227" s="46" t="s">
        <v>1381</v>
      </c>
      <c r="Q1227" s="46" t="s">
        <v>1382</v>
      </c>
      <c r="R1227" s="46" t="s">
        <v>1387</v>
      </c>
      <c r="S1227" s="46" t="s">
        <v>40</v>
      </c>
    </row>
    <row r="1228" ht="48.95" customHeight="1" spans="1:19">
      <c r="A1228" s="46">
        <v>19</v>
      </c>
      <c r="B1228" s="46" t="s">
        <v>2006</v>
      </c>
      <c r="C1228" s="46" t="s">
        <v>28</v>
      </c>
      <c r="D1228" s="53" t="s">
        <v>1410</v>
      </c>
      <c r="E1228" s="46" t="s">
        <v>58</v>
      </c>
      <c r="F1228" s="137" t="s">
        <v>2038</v>
      </c>
      <c r="G1228" s="46">
        <f t="shared" si="70"/>
        <v>161</v>
      </c>
      <c r="H1228" s="226">
        <v>63</v>
      </c>
      <c r="I1228" s="46">
        <v>98</v>
      </c>
      <c r="J1228" s="46"/>
      <c r="K1228" s="46"/>
      <c r="L1228" s="61" t="s">
        <v>2039</v>
      </c>
      <c r="M1228" s="123">
        <v>1</v>
      </c>
      <c r="N1228" s="77">
        <v>0.0194</v>
      </c>
      <c r="O1228" s="77">
        <v>0.083</v>
      </c>
      <c r="P1228" s="46" t="s">
        <v>1381</v>
      </c>
      <c r="Q1228" s="46" t="s">
        <v>1382</v>
      </c>
      <c r="R1228" s="46" t="s">
        <v>1387</v>
      </c>
      <c r="S1228" s="46" t="s">
        <v>40</v>
      </c>
    </row>
    <row r="1229" ht="48.95" customHeight="1" spans="1:19">
      <c r="A1229" s="46">
        <v>20</v>
      </c>
      <c r="B1229" s="46" t="s">
        <v>2006</v>
      </c>
      <c r="C1229" s="46" t="s">
        <v>28</v>
      </c>
      <c r="D1229" s="53" t="s">
        <v>1410</v>
      </c>
      <c r="E1229" s="46" t="s">
        <v>58</v>
      </c>
      <c r="F1229" s="137" t="s">
        <v>2040</v>
      </c>
      <c r="G1229" s="46">
        <f t="shared" si="70"/>
        <v>86</v>
      </c>
      <c r="H1229" s="226">
        <v>32</v>
      </c>
      <c r="I1229" s="46">
        <v>54</v>
      </c>
      <c r="J1229" s="46"/>
      <c r="K1229" s="46"/>
      <c r="L1229" s="61" t="s">
        <v>2037</v>
      </c>
      <c r="M1229" s="53">
        <v>1</v>
      </c>
      <c r="N1229" s="77">
        <v>0.0149</v>
      </c>
      <c r="O1229" s="77">
        <v>0.0652</v>
      </c>
      <c r="P1229" s="46" t="s">
        <v>1381</v>
      </c>
      <c r="Q1229" s="46" t="s">
        <v>1382</v>
      </c>
      <c r="R1229" s="46" t="s">
        <v>1387</v>
      </c>
      <c r="S1229" s="46" t="s">
        <v>40</v>
      </c>
    </row>
    <row r="1230" ht="48.95" customHeight="1" spans="1:19">
      <c r="A1230" s="46">
        <v>21</v>
      </c>
      <c r="B1230" s="46" t="s">
        <v>2006</v>
      </c>
      <c r="C1230" s="46" t="s">
        <v>28</v>
      </c>
      <c r="D1230" s="53" t="s">
        <v>1410</v>
      </c>
      <c r="E1230" s="46" t="s">
        <v>58</v>
      </c>
      <c r="F1230" s="137" t="s">
        <v>2041</v>
      </c>
      <c r="G1230" s="46">
        <f t="shared" si="70"/>
        <v>134</v>
      </c>
      <c r="H1230" s="226">
        <v>73</v>
      </c>
      <c r="I1230" s="46">
        <v>61</v>
      </c>
      <c r="J1230" s="46"/>
      <c r="K1230" s="46"/>
      <c r="L1230" s="61" t="s">
        <v>2042</v>
      </c>
      <c r="M1230" s="53">
        <v>1</v>
      </c>
      <c r="N1230" s="77">
        <v>0.0151</v>
      </c>
      <c r="O1230" s="77">
        <v>0.0601</v>
      </c>
      <c r="P1230" s="46" t="s">
        <v>1381</v>
      </c>
      <c r="Q1230" s="46" t="s">
        <v>1382</v>
      </c>
      <c r="R1230" s="46" t="s">
        <v>1387</v>
      </c>
      <c r="S1230" s="46" t="s">
        <v>40</v>
      </c>
    </row>
    <row r="1231" ht="48.95" customHeight="1" spans="1:19">
      <c r="A1231" s="46">
        <v>22</v>
      </c>
      <c r="B1231" s="46" t="s">
        <v>2006</v>
      </c>
      <c r="C1231" s="46" t="s">
        <v>28</v>
      </c>
      <c r="D1231" s="53" t="s">
        <v>1410</v>
      </c>
      <c r="E1231" s="46" t="s">
        <v>58</v>
      </c>
      <c r="F1231" s="137" t="s">
        <v>2043</v>
      </c>
      <c r="G1231" s="46">
        <f t="shared" si="70"/>
        <v>116</v>
      </c>
      <c r="H1231" s="226">
        <v>46</v>
      </c>
      <c r="I1231" s="46">
        <v>70</v>
      </c>
      <c r="J1231" s="46"/>
      <c r="K1231" s="46"/>
      <c r="L1231" s="61" t="s">
        <v>2042</v>
      </c>
      <c r="M1231" s="53">
        <v>1</v>
      </c>
      <c r="N1231" s="77">
        <v>0.0151</v>
      </c>
      <c r="O1231" s="77">
        <v>0.0601</v>
      </c>
      <c r="P1231" s="46" t="s">
        <v>1381</v>
      </c>
      <c r="Q1231" s="46" t="s">
        <v>1382</v>
      </c>
      <c r="R1231" s="46" t="s">
        <v>1387</v>
      </c>
      <c r="S1231" s="46" t="s">
        <v>40</v>
      </c>
    </row>
    <row r="1232" ht="48.95" customHeight="1" spans="1:19">
      <c r="A1232" s="46">
        <v>23</v>
      </c>
      <c r="B1232" s="46" t="s">
        <v>2006</v>
      </c>
      <c r="C1232" s="46" t="s">
        <v>28</v>
      </c>
      <c r="D1232" s="53" t="s">
        <v>1410</v>
      </c>
      <c r="E1232" s="46" t="s">
        <v>58</v>
      </c>
      <c r="F1232" s="137" t="s">
        <v>2044</v>
      </c>
      <c r="G1232" s="46">
        <f t="shared" si="70"/>
        <v>176</v>
      </c>
      <c r="H1232" s="226">
        <v>60</v>
      </c>
      <c r="I1232" s="46">
        <v>116</v>
      </c>
      <c r="J1232" s="46"/>
      <c r="K1232" s="46"/>
      <c r="L1232" s="61" t="s">
        <v>2042</v>
      </c>
      <c r="M1232" s="53">
        <v>1</v>
      </c>
      <c r="N1232" s="77">
        <v>0.0151</v>
      </c>
      <c r="O1232" s="77">
        <v>0.0601</v>
      </c>
      <c r="P1232" s="46" t="s">
        <v>1381</v>
      </c>
      <c r="Q1232" s="46" t="s">
        <v>1382</v>
      </c>
      <c r="R1232" s="46" t="s">
        <v>1387</v>
      </c>
      <c r="S1232" s="46" t="s">
        <v>40</v>
      </c>
    </row>
    <row r="1233" ht="48.95" customHeight="1" spans="1:19">
      <c r="A1233" s="46">
        <v>24</v>
      </c>
      <c r="B1233" s="46" t="s">
        <v>2006</v>
      </c>
      <c r="C1233" s="46" t="s">
        <v>28</v>
      </c>
      <c r="D1233" s="53" t="s">
        <v>1410</v>
      </c>
      <c r="E1233" s="46" t="s">
        <v>43</v>
      </c>
      <c r="F1233" s="137" t="s">
        <v>2045</v>
      </c>
      <c r="G1233" s="46">
        <f t="shared" si="70"/>
        <v>42</v>
      </c>
      <c r="H1233" s="46"/>
      <c r="I1233" s="46">
        <v>42</v>
      </c>
      <c r="J1233" s="46"/>
      <c r="K1233" s="46"/>
      <c r="L1233" s="61" t="s">
        <v>2046</v>
      </c>
      <c r="M1233" s="123">
        <v>2</v>
      </c>
      <c r="N1233" s="77">
        <v>0.0349</v>
      </c>
      <c r="O1233" s="77">
        <v>0.1556</v>
      </c>
      <c r="P1233" s="46" t="s">
        <v>1381</v>
      </c>
      <c r="Q1233" s="46" t="s">
        <v>1382</v>
      </c>
      <c r="R1233" s="46" t="s">
        <v>1387</v>
      </c>
      <c r="S1233" s="46" t="s">
        <v>40</v>
      </c>
    </row>
    <row r="1234" ht="48.95" customHeight="1" spans="1:19">
      <c r="A1234" s="46">
        <v>25</v>
      </c>
      <c r="B1234" s="46" t="s">
        <v>2006</v>
      </c>
      <c r="C1234" s="46" t="s">
        <v>28</v>
      </c>
      <c r="D1234" s="53" t="s">
        <v>1410</v>
      </c>
      <c r="E1234" s="46" t="s">
        <v>70</v>
      </c>
      <c r="F1234" s="137" t="s">
        <v>2047</v>
      </c>
      <c r="G1234" s="46">
        <f t="shared" si="70"/>
        <v>799</v>
      </c>
      <c r="H1234" s="46">
        <v>5.01</v>
      </c>
      <c r="I1234" s="46">
        <f>459+340-5.01</f>
        <v>793.99</v>
      </c>
      <c r="J1234" s="46"/>
      <c r="K1234" s="46"/>
      <c r="L1234" s="61" t="s">
        <v>2048</v>
      </c>
      <c r="M1234" s="227">
        <v>2</v>
      </c>
      <c r="N1234" s="228">
        <v>0.0262</v>
      </c>
      <c r="O1234" s="228">
        <v>0.1195</v>
      </c>
      <c r="P1234" s="46" t="s">
        <v>1381</v>
      </c>
      <c r="Q1234" s="46" t="s">
        <v>1382</v>
      </c>
      <c r="R1234" s="46" t="s">
        <v>1387</v>
      </c>
      <c r="S1234" s="46" t="s">
        <v>40</v>
      </c>
    </row>
    <row r="1235" ht="48.95" customHeight="1" spans="1:19">
      <c r="A1235" s="46">
        <v>26</v>
      </c>
      <c r="B1235" s="46" t="s">
        <v>2006</v>
      </c>
      <c r="C1235" s="46" t="s">
        <v>28</v>
      </c>
      <c r="D1235" s="53" t="s">
        <v>1410</v>
      </c>
      <c r="E1235" s="46" t="s">
        <v>64</v>
      </c>
      <c r="F1235" s="137" t="s">
        <v>2049</v>
      </c>
      <c r="G1235" s="46">
        <f t="shared" si="70"/>
        <v>84</v>
      </c>
      <c r="H1235" s="46"/>
      <c r="I1235" s="46">
        <v>84</v>
      </c>
      <c r="J1235" s="46"/>
      <c r="K1235" s="46"/>
      <c r="L1235" s="61" t="s">
        <v>2050</v>
      </c>
      <c r="M1235" s="123">
        <v>1</v>
      </c>
      <c r="N1235" s="77">
        <v>0.0168</v>
      </c>
      <c r="O1235" s="77">
        <v>0.0736</v>
      </c>
      <c r="P1235" s="46" t="s">
        <v>1381</v>
      </c>
      <c r="Q1235" s="46" t="s">
        <v>1382</v>
      </c>
      <c r="R1235" s="46" t="s">
        <v>1387</v>
      </c>
      <c r="S1235" s="46" t="s">
        <v>40</v>
      </c>
    </row>
    <row r="1236" ht="48.95" customHeight="1" spans="1:19">
      <c r="A1236" s="46">
        <v>27</v>
      </c>
      <c r="B1236" s="46" t="s">
        <v>2006</v>
      </c>
      <c r="C1236" s="46" t="s">
        <v>28</v>
      </c>
      <c r="D1236" s="53" t="s">
        <v>1410</v>
      </c>
      <c r="E1236" s="46" t="s">
        <v>64</v>
      </c>
      <c r="F1236" s="137" t="s">
        <v>2051</v>
      </c>
      <c r="G1236" s="46">
        <f t="shared" si="70"/>
        <v>63</v>
      </c>
      <c r="H1236" s="46"/>
      <c r="I1236" s="46">
        <v>63</v>
      </c>
      <c r="J1236" s="46"/>
      <c r="K1236" s="46"/>
      <c r="L1236" s="61" t="s">
        <v>2050</v>
      </c>
      <c r="M1236" s="123">
        <v>1</v>
      </c>
      <c r="N1236" s="77">
        <v>0.0168</v>
      </c>
      <c r="O1236" s="77">
        <v>0.0736</v>
      </c>
      <c r="P1236" s="46" t="s">
        <v>1381</v>
      </c>
      <c r="Q1236" s="46" t="s">
        <v>1382</v>
      </c>
      <c r="R1236" s="46" t="s">
        <v>1387</v>
      </c>
      <c r="S1236" s="46" t="s">
        <v>40</v>
      </c>
    </row>
    <row r="1237" ht="48.95" customHeight="1" spans="1:19">
      <c r="A1237" s="46">
        <v>28</v>
      </c>
      <c r="B1237" s="46" t="s">
        <v>2006</v>
      </c>
      <c r="C1237" s="46" t="s">
        <v>28</v>
      </c>
      <c r="D1237" s="53" t="s">
        <v>1410</v>
      </c>
      <c r="E1237" s="46" t="s">
        <v>36</v>
      </c>
      <c r="F1237" s="137" t="s">
        <v>2052</v>
      </c>
      <c r="G1237" s="46">
        <f t="shared" si="70"/>
        <v>99</v>
      </c>
      <c r="H1237" s="46"/>
      <c r="I1237" s="46">
        <v>99</v>
      </c>
      <c r="J1237" s="46"/>
      <c r="K1237" s="46"/>
      <c r="L1237" s="61" t="s">
        <v>2053</v>
      </c>
      <c r="M1237" s="53">
        <v>1</v>
      </c>
      <c r="N1237" s="77">
        <v>0.0085</v>
      </c>
      <c r="O1237" s="77">
        <v>0.0348</v>
      </c>
      <c r="P1237" s="46" t="s">
        <v>1381</v>
      </c>
      <c r="Q1237" s="46" t="s">
        <v>1382</v>
      </c>
      <c r="R1237" s="46" t="s">
        <v>1387</v>
      </c>
      <c r="S1237" s="46" t="s">
        <v>40</v>
      </c>
    </row>
    <row r="1238" ht="48.95" customHeight="1" spans="1:19">
      <c r="A1238" s="46">
        <v>29</v>
      </c>
      <c r="B1238" s="46" t="s">
        <v>2006</v>
      </c>
      <c r="C1238" s="46" t="s">
        <v>28</v>
      </c>
      <c r="D1238" s="53" t="s">
        <v>1410</v>
      </c>
      <c r="E1238" s="46" t="s">
        <v>70</v>
      </c>
      <c r="F1238" s="137" t="s">
        <v>2054</v>
      </c>
      <c r="G1238" s="46">
        <f t="shared" si="70"/>
        <v>99</v>
      </c>
      <c r="H1238" s="226"/>
      <c r="I1238" s="46">
        <f>46+53</f>
        <v>99</v>
      </c>
      <c r="J1238" s="46"/>
      <c r="K1238" s="46"/>
      <c r="L1238" s="61" t="s">
        <v>1485</v>
      </c>
      <c r="M1238" s="123">
        <v>1</v>
      </c>
      <c r="N1238" s="77">
        <v>0.0037</v>
      </c>
      <c r="O1238" s="77">
        <v>0.014</v>
      </c>
      <c r="P1238" s="46" t="s">
        <v>1381</v>
      </c>
      <c r="Q1238" s="46" t="s">
        <v>1382</v>
      </c>
      <c r="R1238" s="46" t="s">
        <v>1387</v>
      </c>
      <c r="S1238" s="46" t="s">
        <v>40</v>
      </c>
    </row>
    <row r="1239" ht="48.95" customHeight="1" spans="1:19">
      <c r="A1239" s="46">
        <v>30</v>
      </c>
      <c r="B1239" s="46" t="s">
        <v>2006</v>
      </c>
      <c r="C1239" s="46" t="s">
        <v>28</v>
      </c>
      <c r="D1239" s="53" t="s">
        <v>1410</v>
      </c>
      <c r="E1239" s="46" t="s">
        <v>70</v>
      </c>
      <c r="F1239" s="137" t="s">
        <v>2055</v>
      </c>
      <c r="G1239" s="46">
        <f t="shared" si="70"/>
        <v>63</v>
      </c>
      <c r="H1239" s="226"/>
      <c r="I1239" s="46">
        <f>29+34</f>
        <v>63</v>
      </c>
      <c r="J1239" s="46"/>
      <c r="K1239" s="46"/>
      <c r="L1239" s="61" t="s">
        <v>1485</v>
      </c>
      <c r="M1239" s="123">
        <v>1</v>
      </c>
      <c r="N1239" s="77">
        <v>0.0037</v>
      </c>
      <c r="O1239" s="77">
        <v>0.014</v>
      </c>
      <c r="P1239" s="46" t="s">
        <v>1381</v>
      </c>
      <c r="Q1239" s="46" t="s">
        <v>1382</v>
      </c>
      <c r="R1239" s="46" t="s">
        <v>1387</v>
      </c>
      <c r="S1239" s="46" t="s">
        <v>40</v>
      </c>
    </row>
    <row r="1240" ht="48.95" customHeight="1" spans="1:19">
      <c r="A1240" s="46">
        <v>31</v>
      </c>
      <c r="B1240" s="46" t="s">
        <v>2006</v>
      </c>
      <c r="C1240" s="46" t="s">
        <v>28</v>
      </c>
      <c r="D1240" s="53" t="s">
        <v>1410</v>
      </c>
      <c r="E1240" s="46" t="s">
        <v>70</v>
      </c>
      <c r="F1240" s="137" t="s">
        <v>2056</v>
      </c>
      <c r="G1240" s="46">
        <f t="shared" si="70"/>
        <v>51</v>
      </c>
      <c r="H1240" s="226"/>
      <c r="I1240" s="46">
        <f>29+22</f>
        <v>51</v>
      </c>
      <c r="J1240" s="46"/>
      <c r="K1240" s="46"/>
      <c r="L1240" s="61" t="s">
        <v>1485</v>
      </c>
      <c r="M1240" s="123">
        <v>1</v>
      </c>
      <c r="N1240" s="77">
        <v>0.0037</v>
      </c>
      <c r="O1240" s="77">
        <v>0.014</v>
      </c>
      <c r="P1240" s="46" t="s">
        <v>1381</v>
      </c>
      <c r="Q1240" s="46" t="s">
        <v>1382</v>
      </c>
      <c r="R1240" s="46" t="s">
        <v>1387</v>
      </c>
      <c r="S1240" s="46" t="s">
        <v>40</v>
      </c>
    </row>
    <row r="1241" ht="48.95" customHeight="1" spans="1:19">
      <c r="A1241" s="46">
        <v>32</v>
      </c>
      <c r="B1241" s="46" t="s">
        <v>2006</v>
      </c>
      <c r="C1241" s="46" t="s">
        <v>28</v>
      </c>
      <c r="D1241" s="53" t="s">
        <v>1410</v>
      </c>
      <c r="E1241" s="46" t="s">
        <v>52</v>
      </c>
      <c r="F1241" s="137" t="s">
        <v>2057</v>
      </c>
      <c r="G1241" s="46">
        <v>54.01</v>
      </c>
      <c r="H1241" s="46"/>
      <c r="I1241" s="46">
        <v>54.01</v>
      </c>
      <c r="J1241" s="46"/>
      <c r="K1241" s="46"/>
      <c r="L1241" s="61" t="s">
        <v>2042</v>
      </c>
      <c r="M1241" s="123">
        <v>1</v>
      </c>
      <c r="N1241" s="77">
        <v>0.0151</v>
      </c>
      <c r="O1241" s="77">
        <v>0.061</v>
      </c>
      <c r="P1241" s="46" t="s">
        <v>1381</v>
      </c>
      <c r="Q1241" s="46" t="s">
        <v>1382</v>
      </c>
      <c r="R1241" s="46" t="s">
        <v>1387</v>
      </c>
      <c r="S1241" s="46" t="s">
        <v>40</v>
      </c>
    </row>
    <row r="1242" ht="48.95" customHeight="1" spans="1:19">
      <c r="A1242" s="46">
        <v>33</v>
      </c>
      <c r="B1242" s="46" t="s">
        <v>2006</v>
      </c>
      <c r="C1242" s="46" t="s">
        <v>28</v>
      </c>
      <c r="D1242" s="53" t="s">
        <v>1410</v>
      </c>
      <c r="E1242" s="46" t="s">
        <v>45</v>
      </c>
      <c r="F1242" s="137" t="s">
        <v>2058</v>
      </c>
      <c r="G1242" s="46">
        <v>67</v>
      </c>
      <c r="H1242" s="46"/>
      <c r="I1242" s="46">
        <v>67</v>
      </c>
      <c r="J1242" s="46"/>
      <c r="K1242" s="46"/>
      <c r="L1242" s="61" t="s">
        <v>2059</v>
      </c>
      <c r="M1242" s="223">
        <v>1</v>
      </c>
      <c r="N1242" s="228">
        <v>0.011</v>
      </c>
      <c r="O1242" s="228">
        <v>0.0501</v>
      </c>
      <c r="P1242" s="46" t="s">
        <v>1381</v>
      </c>
      <c r="Q1242" s="46" t="s">
        <v>1382</v>
      </c>
      <c r="R1242" s="46" t="s">
        <v>1387</v>
      </c>
      <c r="S1242" s="46" t="s">
        <v>40</v>
      </c>
    </row>
    <row r="1243" ht="48.95" customHeight="1" spans="1:19">
      <c r="A1243" s="46">
        <v>34</v>
      </c>
      <c r="B1243" s="46" t="s">
        <v>2006</v>
      </c>
      <c r="C1243" s="46" t="s">
        <v>28</v>
      </c>
      <c r="D1243" s="53" t="s">
        <v>1410</v>
      </c>
      <c r="E1243" s="46" t="s">
        <v>60</v>
      </c>
      <c r="F1243" s="137" t="s">
        <v>2060</v>
      </c>
      <c r="G1243" s="46">
        <v>70</v>
      </c>
      <c r="H1243" s="46"/>
      <c r="I1243" s="46">
        <v>70</v>
      </c>
      <c r="J1243" s="46"/>
      <c r="K1243" s="46"/>
      <c r="L1243" s="61" t="s">
        <v>2061</v>
      </c>
      <c r="M1243" s="227">
        <v>1</v>
      </c>
      <c r="N1243" s="228">
        <v>0.0158</v>
      </c>
      <c r="O1243" s="228">
        <v>0.079</v>
      </c>
      <c r="P1243" s="46" t="s">
        <v>1381</v>
      </c>
      <c r="Q1243" s="46" t="s">
        <v>1382</v>
      </c>
      <c r="R1243" s="46" t="s">
        <v>1387</v>
      </c>
      <c r="S1243" s="46" t="s">
        <v>40</v>
      </c>
    </row>
    <row r="1244" ht="48.95" customHeight="1" spans="1:19">
      <c r="A1244" s="46">
        <v>35</v>
      </c>
      <c r="B1244" s="46" t="s">
        <v>2006</v>
      </c>
      <c r="C1244" s="46" t="s">
        <v>28</v>
      </c>
      <c r="D1244" s="53" t="s">
        <v>1410</v>
      </c>
      <c r="E1244" s="46" t="s">
        <v>62</v>
      </c>
      <c r="F1244" s="137" t="s">
        <v>2062</v>
      </c>
      <c r="G1244" s="46">
        <v>50</v>
      </c>
      <c r="H1244" s="46"/>
      <c r="I1244" s="46">
        <v>50</v>
      </c>
      <c r="J1244" s="46"/>
      <c r="K1244" s="46"/>
      <c r="L1244" s="61" t="s">
        <v>2063</v>
      </c>
      <c r="M1244" s="123">
        <v>1</v>
      </c>
      <c r="N1244" s="77">
        <v>0.0222</v>
      </c>
      <c r="O1244" s="77">
        <v>0.1029</v>
      </c>
      <c r="P1244" s="46" t="s">
        <v>1381</v>
      </c>
      <c r="Q1244" s="46" t="s">
        <v>1382</v>
      </c>
      <c r="R1244" s="46" t="s">
        <v>1387</v>
      </c>
      <c r="S1244" s="46" t="s">
        <v>40</v>
      </c>
    </row>
    <row r="1245" ht="48.95" customHeight="1" spans="1:19">
      <c r="A1245" s="46">
        <v>36</v>
      </c>
      <c r="B1245" s="53" t="s">
        <v>2064</v>
      </c>
      <c r="C1245" s="53" t="s">
        <v>28</v>
      </c>
      <c r="D1245" s="53" t="s">
        <v>1410</v>
      </c>
      <c r="E1245" s="53" t="s">
        <v>56</v>
      </c>
      <c r="F1245" s="54" t="s">
        <v>2065</v>
      </c>
      <c r="G1245" s="53">
        <v>60</v>
      </c>
      <c r="H1245" s="53"/>
      <c r="I1245" s="53">
        <v>60</v>
      </c>
      <c r="J1245" s="53"/>
      <c r="K1245" s="53"/>
      <c r="L1245" s="61" t="s">
        <v>2066</v>
      </c>
      <c r="M1245" s="53">
        <v>1</v>
      </c>
      <c r="N1245" s="53">
        <v>0.0255</v>
      </c>
      <c r="O1245" s="53">
        <v>0.11</v>
      </c>
      <c r="P1245" s="53" t="s">
        <v>1381</v>
      </c>
      <c r="Q1245" s="53" t="s">
        <v>38</v>
      </c>
      <c r="R1245" s="46" t="s">
        <v>1387</v>
      </c>
      <c r="S1245" s="46" t="s">
        <v>40</v>
      </c>
    </row>
    <row r="1246" ht="48.95" customHeight="1" spans="1:19">
      <c r="A1246" s="46">
        <v>37</v>
      </c>
      <c r="B1246" s="46" t="s">
        <v>2006</v>
      </c>
      <c r="C1246" s="53" t="s">
        <v>28</v>
      </c>
      <c r="D1246" s="53" t="s">
        <v>1410</v>
      </c>
      <c r="E1246" s="53" t="s">
        <v>56</v>
      </c>
      <c r="F1246" s="137" t="s">
        <v>2067</v>
      </c>
      <c r="G1246" s="46">
        <v>210</v>
      </c>
      <c r="H1246" s="46"/>
      <c r="I1246" s="46">
        <v>210</v>
      </c>
      <c r="J1246" s="46"/>
      <c r="K1246" s="46"/>
      <c r="L1246" s="61" t="s">
        <v>2068</v>
      </c>
      <c r="M1246" s="46">
        <v>1</v>
      </c>
      <c r="N1246" s="46">
        <v>0.0205</v>
      </c>
      <c r="O1246" s="46">
        <v>0.0904</v>
      </c>
      <c r="P1246" s="53" t="s">
        <v>1381</v>
      </c>
      <c r="Q1246" s="53" t="s">
        <v>38</v>
      </c>
      <c r="R1246" s="46" t="s">
        <v>1387</v>
      </c>
      <c r="S1246" s="46" t="s">
        <v>40</v>
      </c>
    </row>
    <row r="1247" ht="43.2" spans="1:19">
      <c r="A1247" s="46">
        <v>38</v>
      </c>
      <c r="B1247" s="46" t="s">
        <v>2006</v>
      </c>
      <c r="C1247" s="46" t="s">
        <v>28</v>
      </c>
      <c r="D1247" s="53" t="s">
        <v>1410</v>
      </c>
      <c r="E1247" s="46" t="s">
        <v>64</v>
      </c>
      <c r="F1247" s="102" t="s">
        <v>2069</v>
      </c>
      <c r="G1247" s="46">
        <v>64.5454</v>
      </c>
      <c r="H1247" s="46"/>
      <c r="I1247" s="46">
        <v>64.5454</v>
      </c>
      <c r="J1247" s="46"/>
      <c r="K1247" s="46"/>
      <c r="L1247" s="61" t="s">
        <v>2050</v>
      </c>
      <c r="M1247" s="229">
        <v>1</v>
      </c>
      <c r="N1247" s="230">
        <v>0.0168</v>
      </c>
      <c r="O1247" s="230">
        <v>0.0736</v>
      </c>
      <c r="P1247" s="51" t="s">
        <v>1381</v>
      </c>
      <c r="Q1247" s="101" t="s">
        <v>2070</v>
      </c>
      <c r="R1247" s="46" t="s">
        <v>2071</v>
      </c>
      <c r="S1247" s="46" t="s">
        <v>40</v>
      </c>
    </row>
    <row r="1248" ht="48.95" customHeight="1" spans="1:19">
      <c r="A1248" s="46">
        <v>39</v>
      </c>
      <c r="B1248" s="46" t="s">
        <v>2006</v>
      </c>
      <c r="C1248" s="46" t="s">
        <v>28</v>
      </c>
      <c r="D1248" s="53" t="s">
        <v>1410</v>
      </c>
      <c r="E1248" s="46" t="s">
        <v>58</v>
      </c>
      <c r="F1248" s="137" t="s">
        <v>2072</v>
      </c>
      <c r="G1248" s="46">
        <v>216.438</v>
      </c>
      <c r="H1248" s="46"/>
      <c r="I1248" s="46">
        <v>216.438</v>
      </c>
      <c r="J1248" s="46"/>
      <c r="K1248" s="46"/>
      <c r="L1248" s="61" t="s">
        <v>2035</v>
      </c>
      <c r="M1248" s="123">
        <v>1</v>
      </c>
      <c r="N1248" s="77">
        <v>0.0098</v>
      </c>
      <c r="O1248" s="77">
        <v>0.0407</v>
      </c>
      <c r="P1248" s="46" t="s">
        <v>1381</v>
      </c>
      <c r="Q1248" s="46" t="s">
        <v>1382</v>
      </c>
      <c r="R1248" s="46" t="s">
        <v>2073</v>
      </c>
      <c r="S1248" s="40" t="s">
        <v>89</v>
      </c>
    </row>
    <row r="1249" ht="48.95" customHeight="1" spans="1:19">
      <c r="A1249" s="46">
        <v>40</v>
      </c>
      <c r="B1249" s="46" t="s">
        <v>2006</v>
      </c>
      <c r="C1249" s="46" t="s">
        <v>28</v>
      </c>
      <c r="D1249" s="53" t="s">
        <v>1410</v>
      </c>
      <c r="E1249" s="46" t="s">
        <v>58</v>
      </c>
      <c r="F1249" s="137" t="s">
        <v>2074</v>
      </c>
      <c r="G1249" s="46">
        <v>50</v>
      </c>
      <c r="H1249" s="46"/>
      <c r="I1249" s="46">
        <v>50</v>
      </c>
      <c r="J1249" s="46"/>
      <c r="K1249" s="46"/>
      <c r="L1249" s="61" t="s">
        <v>2037</v>
      </c>
      <c r="M1249" s="53">
        <v>1</v>
      </c>
      <c r="N1249" s="77">
        <v>0.0149</v>
      </c>
      <c r="O1249" s="77">
        <v>0.0652</v>
      </c>
      <c r="P1249" s="46" t="s">
        <v>1381</v>
      </c>
      <c r="Q1249" s="46" t="s">
        <v>1382</v>
      </c>
      <c r="R1249" s="46" t="s">
        <v>2073</v>
      </c>
      <c r="S1249" s="40" t="s">
        <v>89</v>
      </c>
    </row>
    <row r="1250" ht="48.95" customHeight="1" spans="1:19">
      <c r="A1250" s="46">
        <v>41</v>
      </c>
      <c r="B1250" s="46" t="s">
        <v>2006</v>
      </c>
      <c r="C1250" s="46" t="s">
        <v>28</v>
      </c>
      <c r="D1250" s="53" t="s">
        <v>1410</v>
      </c>
      <c r="E1250" s="46" t="s">
        <v>58</v>
      </c>
      <c r="F1250" s="137" t="s">
        <v>2075</v>
      </c>
      <c r="G1250" s="46">
        <v>90</v>
      </c>
      <c r="H1250" s="46"/>
      <c r="I1250" s="46">
        <v>90</v>
      </c>
      <c r="J1250" s="46"/>
      <c r="K1250" s="46"/>
      <c r="L1250" s="61" t="s">
        <v>2039</v>
      </c>
      <c r="M1250" s="123">
        <v>1</v>
      </c>
      <c r="N1250" s="77">
        <v>0.0194</v>
      </c>
      <c r="O1250" s="77">
        <v>0.083</v>
      </c>
      <c r="P1250" s="46" t="s">
        <v>1381</v>
      </c>
      <c r="Q1250" s="46" t="s">
        <v>1382</v>
      </c>
      <c r="R1250" s="46" t="s">
        <v>2073</v>
      </c>
      <c r="S1250" s="40" t="s">
        <v>89</v>
      </c>
    </row>
    <row r="1251" ht="48.95" customHeight="1" spans="1:19">
      <c r="A1251" s="46">
        <v>42</v>
      </c>
      <c r="B1251" s="46" t="s">
        <v>2006</v>
      </c>
      <c r="C1251" s="46" t="s">
        <v>28</v>
      </c>
      <c r="D1251" s="53" t="s">
        <v>1410</v>
      </c>
      <c r="E1251" s="46" t="s">
        <v>58</v>
      </c>
      <c r="F1251" s="137" t="s">
        <v>2076</v>
      </c>
      <c r="G1251" s="46">
        <v>41</v>
      </c>
      <c r="H1251" s="46"/>
      <c r="I1251" s="46">
        <v>41</v>
      </c>
      <c r="J1251" s="46"/>
      <c r="K1251" s="46"/>
      <c r="L1251" s="61" t="s">
        <v>2037</v>
      </c>
      <c r="M1251" s="53">
        <v>1</v>
      </c>
      <c r="N1251" s="77">
        <v>0.0149</v>
      </c>
      <c r="O1251" s="77">
        <v>0.0652</v>
      </c>
      <c r="P1251" s="46" t="s">
        <v>1381</v>
      </c>
      <c r="Q1251" s="46" t="s">
        <v>1382</v>
      </c>
      <c r="R1251" s="46" t="s">
        <v>2073</v>
      </c>
      <c r="S1251" s="40" t="s">
        <v>89</v>
      </c>
    </row>
    <row r="1252" ht="48.95" customHeight="1" spans="1:19">
      <c r="A1252" s="46">
        <v>43</v>
      </c>
      <c r="B1252" s="46" t="s">
        <v>2006</v>
      </c>
      <c r="C1252" s="46" t="s">
        <v>28</v>
      </c>
      <c r="D1252" s="53" t="s">
        <v>1410</v>
      </c>
      <c r="E1252" s="46" t="s">
        <v>58</v>
      </c>
      <c r="F1252" s="137" t="s">
        <v>2077</v>
      </c>
      <c r="G1252" s="46">
        <v>67</v>
      </c>
      <c r="H1252" s="46"/>
      <c r="I1252" s="46">
        <v>67</v>
      </c>
      <c r="J1252" s="46"/>
      <c r="K1252" s="46"/>
      <c r="L1252" s="61" t="s">
        <v>2042</v>
      </c>
      <c r="M1252" s="53">
        <v>1</v>
      </c>
      <c r="N1252" s="77">
        <v>0.0151</v>
      </c>
      <c r="O1252" s="77">
        <v>0.0601</v>
      </c>
      <c r="P1252" s="46" t="s">
        <v>1381</v>
      </c>
      <c r="Q1252" s="46" t="s">
        <v>1382</v>
      </c>
      <c r="R1252" s="46" t="s">
        <v>2073</v>
      </c>
      <c r="S1252" s="40" t="s">
        <v>89</v>
      </c>
    </row>
    <row r="1253" ht="48.95" customHeight="1" spans="1:19">
      <c r="A1253" s="46">
        <v>44</v>
      </c>
      <c r="B1253" s="46" t="s">
        <v>2006</v>
      </c>
      <c r="C1253" s="46" t="s">
        <v>28</v>
      </c>
      <c r="D1253" s="53" t="s">
        <v>1410</v>
      </c>
      <c r="E1253" s="46" t="s">
        <v>58</v>
      </c>
      <c r="F1253" s="137" t="s">
        <v>2078</v>
      </c>
      <c r="G1253" s="46">
        <v>60</v>
      </c>
      <c r="H1253" s="46"/>
      <c r="I1253" s="46">
        <v>60</v>
      </c>
      <c r="J1253" s="46"/>
      <c r="K1253" s="46"/>
      <c r="L1253" s="61" t="s">
        <v>2042</v>
      </c>
      <c r="M1253" s="53">
        <v>1</v>
      </c>
      <c r="N1253" s="77">
        <v>0.0151</v>
      </c>
      <c r="O1253" s="77">
        <v>0.0601</v>
      </c>
      <c r="P1253" s="46" t="s">
        <v>1381</v>
      </c>
      <c r="Q1253" s="46" t="s">
        <v>1382</v>
      </c>
      <c r="R1253" s="46" t="s">
        <v>2073</v>
      </c>
      <c r="S1253" s="40" t="s">
        <v>89</v>
      </c>
    </row>
    <row r="1254" ht="48.95" customHeight="1" spans="1:19">
      <c r="A1254" s="46">
        <v>45</v>
      </c>
      <c r="B1254" s="46" t="s">
        <v>2006</v>
      </c>
      <c r="C1254" s="46" t="s">
        <v>28</v>
      </c>
      <c r="D1254" s="53" t="s">
        <v>1410</v>
      </c>
      <c r="E1254" s="46" t="s">
        <v>70</v>
      </c>
      <c r="F1254" s="137" t="s">
        <v>2079</v>
      </c>
      <c r="G1254" s="46">
        <v>544</v>
      </c>
      <c r="H1254" s="46"/>
      <c r="I1254" s="46">
        <v>544</v>
      </c>
      <c r="J1254" s="46"/>
      <c r="K1254" s="46"/>
      <c r="L1254" s="61" t="s">
        <v>2048</v>
      </c>
      <c r="M1254" s="227">
        <v>2</v>
      </c>
      <c r="N1254" s="228">
        <v>0.0262</v>
      </c>
      <c r="O1254" s="228">
        <v>0.1195</v>
      </c>
      <c r="P1254" s="46" t="s">
        <v>1381</v>
      </c>
      <c r="Q1254" s="46" t="s">
        <v>1382</v>
      </c>
      <c r="R1254" s="46" t="s">
        <v>2073</v>
      </c>
      <c r="S1254" s="40" t="s">
        <v>89</v>
      </c>
    </row>
    <row r="1255" ht="48.95" customHeight="1" spans="1:19">
      <c r="A1255" s="46">
        <v>46</v>
      </c>
      <c r="B1255" s="46" t="s">
        <v>2006</v>
      </c>
      <c r="C1255" s="46" t="s">
        <v>28</v>
      </c>
      <c r="D1255" s="53" t="s">
        <v>1410</v>
      </c>
      <c r="E1255" s="46" t="s">
        <v>64</v>
      </c>
      <c r="F1255" s="137" t="s">
        <v>2080</v>
      </c>
      <c r="G1255" s="46">
        <v>62</v>
      </c>
      <c r="H1255" s="46"/>
      <c r="I1255" s="46">
        <v>62</v>
      </c>
      <c r="J1255" s="46"/>
      <c r="K1255" s="46"/>
      <c r="L1255" s="61" t="s">
        <v>2050</v>
      </c>
      <c r="M1255" s="123">
        <v>1</v>
      </c>
      <c r="N1255" s="77">
        <v>0.0168</v>
      </c>
      <c r="O1255" s="77">
        <v>0.0736</v>
      </c>
      <c r="P1255" s="46" t="s">
        <v>1381</v>
      </c>
      <c r="Q1255" s="46" t="s">
        <v>1382</v>
      </c>
      <c r="R1255" s="46" t="s">
        <v>2073</v>
      </c>
      <c r="S1255" s="40" t="s">
        <v>89</v>
      </c>
    </row>
    <row r="1256" ht="48.95" customHeight="1" spans="1:19">
      <c r="A1256" s="46">
        <v>47</v>
      </c>
      <c r="B1256" s="46" t="s">
        <v>2006</v>
      </c>
      <c r="C1256" s="46" t="s">
        <v>28</v>
      </c>
      <c r="D1256" s="53" t="s">
        <v>1410</v>
      </c>
      <c r="E1256" s="46" t="s">
        <v>64</v>
      </c>
      <c r="F1256" s="137" t="s">
        <v>2081</v>
      </c>
      <c r="G1256" s="46">
        <v>31</v>
      </c>
      <c r="H1256" s="46"/>
      <c r="I1256" s="46">
        <v>31</v>
      </c>
      <c r="J1256" s="46"/>
      <c r="K1256" s="46"/>
      <c r="L1256" s="61" t="s">
        <v>2050</v>
      </c>
      <c r="M1256" s="123">
        <v>1</v>
      </c>
      <c r="N1256" s="77">
        <v>0.0168</v>
      </c>
      <c r="O1256" s="77">
        <v>0.0736</v>
      </c>
      <c r="P1256" s="46" t="s">
        <v>1381</v>
      </c>
      <c r="Q1256" s="46" t="s">
        <v>1382</v>
      </c>
      <c r="R1256" s="46" t="s">
        <v>2073</v>
      </c>
      <c r="S1256" s="40" t="s">
        <v>89</v>
      </c>
    </row>
    <row r="1257" ht="48.95" customHeight="1" spans="1:19">
      <c r="A1257" s="46">
        <v>48</v>
      </c>
      <c r="B1257" s="46" t="s">
        <v>2006</v>
      </c>
      <c r="C1257" s="46" t="s">
        <v>28</v>
      </c>
      <c r="D1257" s="53" t="s">
        <v>1410</v>
      </c>
      <c r="E1257" s="46" t="s">
        <v>36</v>
      </c>
      <c r="F1257" s="137" t="s">
        <v>2082</v>
      </c>
      <c r="G1257" s="46">
        <v>177</v>
      </c>
      <c r="H1257" s="46"/>
      <c r="I1257" s="46">
        <v>177</v>
      </c>
      <c r="J1257" s="46"/>
      <c r="K1257" s="46"/>
      <c r="L1257" s="61" t="s">
        <v>2053</v>
      </c>
      <c r="M1257" s="53">
        <v>1</v>
      </c>
      <c r="N1257" s="77">
        <v>0.0085</v>
      </c>
      <c r="O1257" s="77">
        <v>0.0348</v>
      </c>
      <c r="P1257" s="46" t="s">
        <v>1381</v>
      </c>
      <c r="Q1257" s="46" t="s">
        <v>1382</v>
      </c>
      <c r="R1257" s="46" t="s">
        <v>2073</v>
      </c>
      <c r="S1257" s="40" t="s">
        <v>89</v>
      </c>
    </row>
    <row r="1258" ht="48.95" customHeight="1" spans="1:19">
      <c r="A1258" s="46">
        <v>49</v>
      </c>
      <c r="B1258" s="46" t="s">
        <v>2006</v>
      </c>
      <c r="C1258" s="46" t="s">
        <v>28</v>
      </c>
      <c r="D1258" s="53" t="s">
        <v>1410</v>
      </c>
      <c r="E1258" s="46" t="s">
        <v>70</v>
      </c>
      <c r="F1258" s="137" t="s">
        <v>2083</v>
      </c>
      <c r="G1258" s="46">
        <v>114</v>
      </c>
      <c r="H1258" s="46"/>
      <c r="I1258" s="46">
        <v>114</v>
      </c>
      <c r="J1258" s="46"/>
      <c r="K1258" s="46"/>
      <c r="L1258" s="61" t="s">
        <v>1485</v>
      </c>
      <c r="M1258" s="123">
        <v>1</v>
      </c>
      <c r="N1258" s="77">
        <v>0.0037</v>
      </c>
      <c r="O1258" s="77">
        <v>0.014</v>
      </c>
      <c r="P1258" s="46" t="s">
        <v>1381</v>
      </c>
      <c r="Q1258" s="46" t="s">
        <v>1382</v>
      </c>
      <c r="R1258" s="46" t="s">
        <v>2073</v>
      </c>
      <c r="S1258" s="40" t="s">
        <v>89</v>
      </c>
    </row>
    <row r="1259" ht="48.95" customHeight="1" spans="1:19">
      <c r="A1259" s="46">
        <v>50</v>
      </c>
      <c r="B1259" s="46" t="s">
        <v>2006</v>
      </c>
      <c r="C1259" s="46" t="s">
        <v>28</v>
      </c>
      <c r="D1259" s="53" t="s">
        <v>1410</v>
      </c>
      <c r="E1259" s="46" t="s">
        <v>70</v>
      </c>
      <c r="F1259" s="137" t="s">
        <v>2084</v>
      </c>
      <c r="G1259" s="46">
        <v>73</v>
      </c>
      <c r="H1259" s="46"/>
      <c r="I1259" s="46">
        <v>73</v>
      </c>
      <c r="J1259" s="46"/>
      <c r="K1259" s="46"/>
      <c r="L1259" s="61" t="s">
        <v>1485</v>
      </c>
      <c r="M1259" s="123">
        <v>1</v>
      </c>
      <c r="N1259" s="77">
        <v>0.0037</v>
      </c>
      <c r="O1259" s="77">
        <v>0.014</v>
      </c>
      <c r="P1259" s="46" t="s">
        <v>1381</v>
      </c>
      <c r="Q1259" s="46" t="s">
        <v>1382</v>
      </c>
      <c r="R1259" s="46" t="s">
        <v>2073</v>
      </c>
      <c r="S1259" s="40" t="s">
        <v>89</v>
      </c>
    </row>
    <row r="1260" ht="48.95" customHeight="1" spans="1:19">
      <c r="A1260" s="46">
        <v>51</v>
      </c>
      <c r="B1260" s="46" t="s">
        <v>2006</v>
      </c>
      <c r="C1260" s="46" t="s">
        <v>28</v>
      </c>
      <c r="D1260" s="53" t="s">
        <v>1410</v>
      </c>
      <c r="E1260" s="46" t="s">
        <v>52</v>
      </c>
      <c r="F1260" s="137" t="s">
        <v>2085</v>
      </c>
      <c r="G1260" s="46">
        <v>70</v>
      </c>
      <c r="H1260" s="46"/>
      <c r="I1260" s="46">
        <v>70</v>
      </c>
      <c r="J1260" s="46"/>
      <c r="K1260" s="46"/>
      <c r="L1260" s="61" t="s">
        <v>2042</v>
      </c>
      <c r="M1260" s="123">
        <v>1</v>
      </c>
      <c r="N1260" s="77">
        <v>0.0151</v>
      </c>
      <c r="O1260" s="77">
        <v>0.061</v>
      </c>
      <c r="P1260" s="46" t="s">
        <v>1381</v>
      </c>
      <c r="Q1260" s="46" t="s">
        <v>1382</v>
      </c>
      <c r="R1260" s="46" t="s">
        <v>2073</v>
      </c>
      <c r="S1260" s="40" t="s">
        <v>89</v>
      </c>
    </row>
    <row r="1261" ht="48.95" customHeight="1" spans="1:19">
      <c r="A1261" s="46">
        <v>52</v>
      </c>
      <c r="B1261" s="46" t="s">
        <v>2006</v>
      </c>
      <c r="C1261" s="46" t="s">
        <v>28</v>
      </c>
      <c r="D1261" s="53" t="s">
        <v>1410</v>
      </c>
      <c r="E1261" s="46" t="s">
        <v>62</v>
      </c>
      <c r="F1261" s="137" t="s">
        <v>2086</v>
      </c>
      <c r="G1261" s="46">
        <v>88</v>
      </c>
      <c r="H1261" s="46"/>
      <c r="I1261" s="46">
        <v>88</v>
      </c>
      <c r="J1261" s="46"/>
      <c r="K1261" s="46"/>
      <c r="L1261" s="61" t="s">
        <v>2063</v>
      </c>
      <c r="M1261" s="123">
        <v>1</v>
      </c>
      <c r="N1261" s="77">
        <v>0.0222</v>
      </c>
      <c r="O1261" s="77">
        <v>0.1029</v>
      </c>
      <c r="P1261" s="46" t="s">
        <v>1381</v>
      </c>
      <c r="Q1261" s="46" t="s">
        <v>1382</v>
      </c>
      <c r="R1261" s="46" t="s">
        <v>2073</v>
      </c>
      <c r="S1261" s="40" t="s">
        <v>89</v>
      </c>
    </row>
    <row r="1262" ht="48.95" customHeight="1" spans="1:19">
      <c r="A1262" s="46">
        <v>53</v>
      </c>
      <c r="B1262" s="46" t="s">
        <v>2006</v>
      </c>
      <c r="C1262" s="46" t="s">
        <v>28</v>
      </c>
      <c r="D1262" s="53" t="s">
        <v>1410</v>
      </c>
      <c r="E1262" s="46" t="s">
        <v>41</v>
      </c>
      <c r="F1262" s="137" t="s">
        <v>2087</v>
      </c>
      <c r="G1262" s="46">
        <v>142</v>
      </c>
      <c r="H1262" s="46"/>
      <c r="I1262" s="46">
        <v>142</v>
      </c>
      <c r="J1262" s="46"/>
      <c r="K1262" s="46"/>
      <c r="L1262" s="61" t="s">
        <v>1395</v>
      </c>
      <c r="M1262" s="53">
        <v>1</v>
      </c>
      <c r="N1262" s="53">
        <v>0.0016</v>
      </c>
      <c r="O1262" s="53">
        <v>0.0046</v>
      </c>
      <c r="P1262" s="46" t="s">
        <v>1381</v>
      </c>
      <c r="Q1262" s="46" t="s">
        <v>1382</v>
      </c>
      <c r="R1262" s="46" t="s">
        <v>2073</v>
      </c>
      <c r="S1262" s="40" t="s">
        <v>89</v>
      </c>
    </row>
    <row r="1263" ht="48.95" customHeight="1" spans="1:19">
      <c r="A1263" s="46">
        <v>54</v>
      </c>
      <c r="B1263" s="46" t="s">
        <v>2006</v>
      </c>
      <c r="C1263" s="46" t="s">
        <v>28</v>
      </c>
      <c r="D1263" s="53" t="s">
        <v>1410</v>
      </c>
      <c r="E1263" s="46" t="s">
        <v>41</v>
      </c>
      <c r="F1263" s="137" t="s">
        <v>2088</v>
      </c>
      <c r="G1263" s="46">
        <v>141</v>
      </c>
      <c r="H1263" s="46"/>
      <c r="I1263" s="46">
        <v>141</v>
      </c>
      <c r="J1263" s="46"/>
      <c r="K1263" s="46"/>
      <c r="L1263" s="61" t="s">
        <v>1401</v>
      </c>
      <c r="M1263" s="53">
        <v>1</v>
      </c>
      <c r="N1263" s="53">
        <v>0.0018</v>
      </c>
      <c r="O1263" s="53">
        <v>0.0074</v>
      </c>
      <c r="P1263" s="46" t="s">
        <v>1381</v>
      </c>
      <c r="Q1263" s="46" t="s">
        <v>1382</v>
      </c>
      <c r="R1263" s="46" t="s">
        <v>2073</v>
      </c>
      <c r="S1263" s="40" t="s">
        <v>89</v>
      </c>
    </row>
    <row r="1264" ht="48.95" customHeight="1" spans="1:19">
      <c r="A1264" s="46">
        <v>55</v>
      </c>
      <c r="B1264" s="46" t="s">
        <v>2006</v>
      </c>
      <c r="C1264" s="46" t="s">
        <v>28</v>
      </c>
      <c r="D1264" s="53" t="s">
        <v>1410</v>
      </c>
      <c r="E1264" s="46" t="s">
        <v>70</v>
      </c>
      <c r="F1264" s="137" t="s">
        <v>2089</v>
      </c>
      <c r="G1264" s="46">
        <v>275</v>
      </c>
      <c r="H1264" s="46"/>
      <c r="I1264" s="46">
        <v>275</v>
      </c>
      <c r="J1264" s="46"/>
      <c r="K1264" s="46"/>
      <c r="L1264" s="61" t="s">
        <v>2090</v>
      </c>
      <c r="M1264" s="53">
        <v>1</v>
      </c>
      <c r="N1264" s="53">
        <v>0.0109</v>
      </c>
      <c r="O1264" s="53">
        <v>0.041</v>
      </c>
      <c r="P1264" s="46" t="s">
        <v>1381</v>
      </c>
      <c r="Q1264" s="46" t="s">
        <v>1382</v>
      </c>
      <c r="R1264" s="46" t="s">
        <v>2073</v>
      </c>
      <c r="S1264" s="40" t="s">
        <v>89</v>
      </c>
    </row>
    <row r="1265" ht="48.95" customHeight="1" spans="1:19">
      <c r="A1265" s="46">
        <v>56</v>
      </c>
      <c r="B1265" s="46" t="s">
        <v>2006</v>
      </c>
      <c r="C1265" s="46" t="s">
        <v>28</v>
      </c>
      <c r="D1265" s="53" t="s">
        <v>1410</v>
      </c>
      <c r="E1265" s="46" t="s">
        <v>60</v>
      </c>
      <c r="F1265" s="137" t="s">
        <v>2091</v>
      </c>
      <c r="G1265" s="46">
        <v>109</v>
      </c>
      <c r="H1265" s="46"/>
      <c r="I1265" s="46">
        <v>109</v>
      </c>
      <c r="J1265" s="46"/>
      <c r="K1265" s="46"/>
      <c r="L1265" s="61" t="s">
        <v>2092</v>
      </c>
      <c r="M1265" s="53">
        <v>1</v>
      </c>
      <c r="N1265" s="53">
        <v>0.0145</v>
      </c>
      <c r="O1265" s="53">
        <v>0.0578</v>
      </c>
      <c r="P1265" s="46" t="s">
        <v>1381</v>
      </c>
      <c r="Q1265" s="46" t="s">
        <v>1382</v>
      </c>
      <c r="R1265" s="46" t="s">
        <v>2073</v>
      </c>
      <c r="S1265" s="40" t="s">
        <v>89</v>
      </c>
    </row>
    <row r="1266" ht="48.95" customHeight="1" spans="1:19">
      <c r="A1266" s="46">
        <v>57</v>
      </c>
      <c r="B1266" s="46" t="s">
        <v>2006</v>
      </c>
      <c r="C1266" s="46" t="s">
        <v>28</v>
      </c>
      <c r="D1266" s="53" t="s">
        <v>1410</v>
      </c>
      <c r="E1266" s="46" t="s">
        <v>52</v>
      </c>
      <c r="F1266" s="137" t="s">
        <v>2093</v>
      </c>
      <c r="G1266" s="46">
        <v>11</v>
      </c>
      <c r="H1266" s="46"/>
      <c r="I1266" s="46">
        <v>11</v>
      </c>
      <c r="J1266" s="46"/>
      <c r="K1266" s="46"/>
      <c r="L1266" s="61" t="s">
        <v>1492</v>
      </c>
      <c r="M1266" s="123">
        <v>1</v>
      </c>
      <c r="N1266" s="77">
        <v>0.0019</v>
      </c>
      <c r="O1266" s="77">
        <v>0.0061</v>
      </c>
      <c r="P1266" s="46" t="s">
        <v>1381</v>
      </c>
      <c r="Q1266" s="46" t="s">
        <v>1382</v>
      </c>
      <c r="R1266" s="46" t="s">
        <v>2073</v>
      </c>
      <c r="S1266" s="40" t="s">
        <v>89</v>
      </c>
    </row>
    <row r="1267" ht="48.95" customHeight="1" spans="1:19">
      <c r="A1267" s="46">
        <v>58</v>
      </c>
      <c r="B1267" s="46" t="s">
        <v>2006</v>
      </c>
      <c r="C1267" s="46" t="s">
        <v>28</v>
      </c>
      <c r="D1267" s="53" t="s">
        <v>1410</v>
      </c>
      <c r="E1267" s="46" t="s">
        <v>52</v>
      </c>
      <c r="F1267" s="102" t="s">
        <v>2094</v>
      </c>
      <c r="G1267" s="122">
        <v>19</v>
      </c>
      <c r="H1267" s="46"/>
      <c r="I1267" s="122">
        <v>19</v>
      </c>
      <c r="J1267" s="46"/>
      <c r="K1267" s="46"/>
      <c r="L1267" s="61" t="s">
        <v>2095</v>
      </c>
      <c r="M1267" s="51">
        <v>1</v>
      </c>
      <c r="N1267" s="51">
        <v>0.0212</v>
      </c>
      <c r="O1267" s="51">
        <v>0.0985</v>
      </c>
      <c r="P1267" s="46" t="s">
        <v>1381</v>
      </c>
      <c r="Q1267" s="46" t="s">
        <v>1382</v>
      </c>
      <c r="R1267" s="46" t="s">
        <v>2071</v>
      </c>
      <c r="S1267" s="40" t="s">
        <v>89</v>
      </c>
    </row>
    <row r="1268" ht="48.95" customHeight="1" spans="1:19">
      <c r="A1268" s="46">
        <v>59</v>
      </c>
      <c r="B1268" s="46" t="s">
        <v>2006</v>
      </c>
      <c r="C1268" s="46" t="s">
        <v>28</v>
      </c>
      <c r="D1268" s="53" t="s">
        <v>1410</v>
      </c>
      <c r="E1268" s="46" t="s">
        <v>78</v>
      </c>
      <c r="F1268" s="102" t="s">
        <v>2096</v>
      </c>
      <c r="G1268" s="122">
        <v>57</v>
      </c>
      <c r="H1268" s="46"/>
      <c r="I1268" s="122">
        <v>57</v>
      </c>
      <c r="J1268" s="46"/>
      <c r="K1268" s="46"/>
      <c r="L1268" s="61" t="s">
        <v>2010</v>
      </c>
      <c r="M1268" s="51">
        <v>1</v>
      </c>
      <c r="N1268" s="51">
        <v>0.0006</v>
      </c>
      <c r="O1268" s="51">
        <v>0.0025</v>
      </c>
      <c r="P1268" s="46" t="s">
        <v>1381</v>
      </c>
      <c r="Q1268" s="46" t="s">
        <v>1382</v>
      </c>
      <c r="R1268" s="46" t="s">
        <v>2071</v>
      </c>
      <c r="S1268" s="40" t="s">
        <v>89</v>
      </c>
    </row>
    <row r="1269" ht="48.95" customHeight="1" spans="1:19">
      <c r="A1269" s="46">
        <v>60</v>
      </c>
      <c r="B1269" s="46" t="s">
        <v>2006</v>
      </c>
      <c r="C1269" s="46" t="s">
        <v>28</v>
      </c>
      <c r="D1269" s="53" t="s">
        <v>1410</v>
      </c>
      <c r="E1269" s="46" t="s">
        <v>60</v>
      </c>
      <c r="F1269" s="102" t="s">
        <v>2097</v>
      </c>
      <c r="G1269" s="122">
        <v>112</v>
      </c>
      <c r="H1269" s="46"/>
      <c r="I1269" s="122">
        <v>112</v>
      </c>
      <c r="J1269" s="46"/>
      <c r="K1269" s="46"/>
      <c r="L1269" s="61" t="s">
        <v>1485</v>
      </c>
      <c r="M1269" s="51">
        <v>1</v>
      </c>
      <c r="N1269" s="51">
        <v>0.0037</v>
      </c>
      <c r="O1269" s="51">
        <v>0.0134</v>
      </c>
      <c r="P1269" s="46" t="s">
        <v>1381</v>
      </c>
      <c r="Q1269" s="46" t="s">
        <v>1382</v>
      </c>
      <c r="R1269" s="46" t="s">
        <v>2071</v>
      </c>
      <c r="S1269" s="40" t="s">
        <v>89</v>
      </c>
    </row>
    <row r="1270" ht="48.95" customHeight="1" spans="1:19">
      <c r="A1270" s="46">
        <v>61</v>
      </c>
      <c r="B1270" s="46" t="s">
        <v>2006</v>
      </c>
      <c r="C1270" s="46" t="s">
        <v>28</v>
      </c>
      <c r="D1270" s="53" t="s">
        <v>1410</v>
      </c>
      <c r="E1270" s="46" t="s">
        <v>74</v>
      </c>
      <c r="F1270" s="102" t="s">
        <v>2098</v>
      </c>
      <c r="G1270" s="122">
        <v>53.34695</v>
      </c>
      <c r="H1270" s="46"/>
      <c r="I1270" s="122">
        <v>53.34695</v>
      </c>
      <c r="J1270" s="46"/>
      <c r="K1270" s="46"/>
      <c r="L1270" s="61" t="s">
        <v>2099</v>
      </c>
      <c r="M1270" s="51">
        <v>1</v>
      </c>
      <c r="N1270" s="51">
        <v>0.0256</v>
      </c>
      <c r="O1270" s="51">
        <v>0.0992</v>
      </c>
      <c r="P1270" s="46" t="s">
        <v>1381</v>
      </c>
      <c r="Q1270" s="46" t="s">
        <v>1382</v>
      </c>
      <c r="R1270" s="46" t="s">
        <v>2071</v>
      </c>
      <c r="S1270" s="40" t="s">
        <v>89</v>
      </c>
    </row>
    <row r="1271" ht="48.95" customHeight="1" spans="1:19">
      <c r="A1271" s="46">
        <v>62</v>
      </c>
      <c r="B1271" s="46" t="s">
        <v>2006</v>
      </c>
      <c r="C1271" s="46" t="s">
        <v>28</v>
      </c>
      <c r="D1271" s="53" t="s">
        <v>1410</v>
      </c>
      <c r="E1271" s="53" t="s">
        <v>64</v>
      </c>
      <c r="F1271" s="54" t="s">
        <v>2100</v>
      </c>
      <c r="G1271" s="53">
        <v>630</v>
      </c>
      <c r="H1271" s="53">
        <v>630</v>
      </c>
      <c r="I1271" s="46"/>
      <c r="J1271" s="46"/>
      <c r="K1271" s="46"/>
      <c r="L1271" s="61" t="s">
        <v>2101</v>
      </c>
      <c r="M1271" s="53">
        <v>1</v>
      </c>
      <c r="N1271" s="77">
        <v>0.0022</v>
      </c>
      <c r="O1271" s="77">
        <v>0.0096</v>
      </c>
      <c r="P1271" s="53" t="s">
        <v>1381</v>
      </c>
      <c r="Q1271" s="53" t="s">
        <v>1382</v>
      </c>
      <c r="R1271" s="46" t="s">
        <v>1387</v>
      </c>
      <c r="S1271" s="46" t="s">
        <v>2102</v>
      </c>
    </row>
    <row r="1272" ht="48.95" customHeight="1" spans="1:19">
      <c r="A1272" s="46">
        <v>63</v>
      </c>
      <c r="B1272" s="46" t="s">
        <v>2006</v>
      </c>
      <c r="C1272" s="46" t="s">
        <v>28</v>
      </c>
      <c r="D1272" s="53" t="s">
        <v>1410</v>
      </c>
      <c r="E1272" s="53" t="s">
        <v>78</v>
      </c>
      <c r="F1272" s="54" t="s">
        <v>2103</v>
      </c>
      <c r="G1272" s="53">
        <v>217</v>
      </c>
      <c r="H1272" s="53">
        <v>217</v>
      </c>
      <c r="I1272" s="46"/>
      <c r="J1272" s="46"/>
      <c r="K1272" s="46"/>
      <c r="L1272" s="61" t="s">
        <v>2104</v>
      </c>
      <c r="M1272" s="53">
        <v>1</v>
      </c>
      <c r="N1272" s="77">
        <v>0.0012</v>
      </c>
      <c r="O1272" s="77">
        <v>0.0044</v>
      </c>
      <c r="P1272" s="53" t="s">
        <v>1381</v>
      </c>
      <c r="Q1272" s="53" t="s">
        <v>1382</v>
      </c>
      <c r="R1272" s="46" t="s">
        <v>1387</v>
      </c>
      <c r="S1272" s="46" t="s">
        <v>2102</v>
      </c>
    </row>
    <row r="1273" ht="48.95" customHeight="1" spans="1:19">
      <c r="A1273" s="46">
        <v>64</v>
      </c>
      <c r="B1273" s="46" t="s">
        <v>2006</v>
      </c>
      <c r="C1273" s="46" t="s">
        <v>28</v>
      </c>
      <c r="D1273" s="53" t="s">
        <v>1410</v>
      </c>
      <c r="E1273" s="53" t="s">
        <v>78</v>
      </c>
      <c r="F1273" s="54" t="s">
        <v>2105</v>
      </c>
      <c r="G1273" s="53">
        <v>368</v>
      </c>
      <c r="H1273" s="53">
        <v>368</v>
      </c>
      <c r="I1273" s="46"/>
      <c r="J1273" s="46"/>
      <c r="K1273" s="46"/>
      <c r="L1273" s="61" t="s">
        <v>2106</v>
      </c>
      <c r="M1273" s="53">
        <v>1</v>
      </c>
      <c r="N1273" s="77">
        <v>0.001</v>
      </c>
      <c r="O1273" s="77">
        <v>0.0023</v>
      </c>
      <c r="P1273" s="53" t="s">
        <v>1381</v>
      </c>
      <c r="Q1273" s="53" t="s">
        <v>1382</v>
      </c>
      <c r="R1273" s="46" t="s">
        <v>1387</v>
      </c>
      <c r="S1273" s="46" t="s">
        <v>2102</v>
      </c>
    </row>
    <row r="1274" ht="48.95" customHeight="1" spans="1:19">
      <c r="A1274" s="46">
        <v>65</v>
      </c>
      <c r="B1274" s="46" t="s">
        <v>2006</v>
      </c>
      <c r="C1274" s="46" t="s">
        <v>28</v>
      </c>
      <c r="D1274" s="53" t="s">
        <v>1410</v>
      </c>
      <c r="E1274" s="53" t="s">
        <v>70</v>
      </c>
      <c r="F1274" s="54" t="s">
        <v>2107</v>
      </c>
      <c r="G1274" s="53">
        <v>363</v>
      </c>
      <c r="H1274" s="53">
        <v>363</v>
      </c>
      <c r="I1274" s="46"/>
      <c r="J1274" s="46"/>
      <c r="K1274" s="46"/>
      <c r="L1274" s="61" t="s">
        <v>1405</v>
      </c>
      <c r="M1274" s="53">
        <v>1</v>
      </c>
      <c r="N1274" s="77">
        <v>0.0011</v>
      </c>
      <c r="O1274" s="77">
        <v>0.0045</v>
      </c>
      <c r="P1274" s="53" t="s">
        <v>1381</v>
      </c>
      <c r="Q1274" s="53" t="s">
        <v>1382</v>
      </c>
      <c r="R1274" s="46" t="s">
        <v>1387</v>
      </c>
      <c r="S1274" s="46" t="s">
        <v>2102</v>
      </c>
    </row>
    <row r="1275" ht="48.95" customHeight="1" spans="1:19">
      <c r="A1275" s="46">
        <v>66</v>
      </c>
      <c r="B1275" s="46" t="s">
        <v>2006</v>
      </c>
      <c r="C1275" s="46" t="s">
        <v>28</v>
      </c>
      <c r="D1275" s="53" t="s">
        <v>1410</v>
      </c>
      <c r="E1275" s="53" t="s">
        <v>76</v>
      </c>
      <c r="F1275" s="54" t="s">
        <v>2108</v>
      </c>
      <c r="G1275" s="53">
        <v>190</v>
      </c>
      <c r="H1275" s="53">
        <v>190</v>
      </c>
      <c r="I1275" s="46"/>
      <c r="J1275" s="46"/>
      <c r="K1275" s="46"/>
      <c r="L1275" s="61" t="s">
        <v>2109</v>
      </c>
      <c r="M1275" s="53">
        <v>1</v>
      </c>
      <c r="N1275" s="77">
        <v>0.002</v>
      </c>
      <c r="O1275" s="77">
        <v>0.009</v>
      </c>
      <c r="P1275" s="53" t="s">
        <v>1381</v>
      </c>
      <c r="Q1275" s="53" t="s">
        <v>1382</v>
      </c>
      <c r="R1275" s="46" t="s">
        <v>1387</v>
      </c>
      <c r="S1275" s="46" t="s">
        <v>2102</v>
      </c>
    </row>
    <row r="1276" ht="48.95" customHeight="1" spans="1:19">
      <c r="A1276" s="46">
        <v>67</v>
      </c>
      <c r="B1276" s="46" t="s">
        <v>2006</v>
      </c>
      <c r="C1276" s="46" t="s">
        <v>28</v>
      </c>
      <c r="D1276" s="53" t="s">
        <v>1410</v>
      </c>
      <c r="E1276" s="53" t="s">
        <v>41</v>
      </c>
      <c r="F1276" s="54" t="s">
        <v>2110</v>
      </c>
      <c r="G1276" s="53">
        <v>232</v>
      </c>
      <c r="H1276" s="53">
        <v>232</v>
      </c>
      <c r="I1276" s="46"/>
      <c r="J1276" s="46"/>
      <c r="K1276" s="46"/>
      <c r="L1276" s="61" t="s">
        <v>2111</v>
      </c>
      <c r="M1276" s="53">
        <v>3</v>
      </c>
      <c r="N1276" s="77">
        <v>0.0017</v>
      </c>
      <c r="O1276" s="77">
        <v>0.0058</v>
      </c>
      <c r="P1276" s="53" t="s">
        <v>1381</v>
      </c>
      <c r="Q1276" s="53" t="s">
        <v>1382</v>
      </c>
      <c r="R1276" s="46" t="s">
        <v>1387</v>
      </c>
      <c r="S1276" s="46" t="s">
        <v>2102</v>
      </c>
    </row>
    <row r="1277" ht="48.95" customHeight="1" spans="1:19">
      <c r="A1277" s="46">
        <v>68</v>
      </c>
      <c r="B1277" s="46" t="s">
        <v>2112</v>
      </c>
      <c r="C1277" s="46" t="s">
        <v>28</v>
      </c>
      <c r="D1277" s="53" t="s">
        <v>1410</v>
      </c>
      <c r="E1277" s="46" t="s">
        <v>50</v>
      </c>
      <c r="F1277" s="137" t="s">
        <v>2113</v>
      </c>
      <c r="G1277" s="46">
        <v>126</v>
      </c>
      <c r="H1277" s="46"/>
      <c r="I1277" s="46"/>
      <c r="J1277" s="46">
        <v>126</v>
      </c>
      <c r="K1277" s="46"/>
      <c r="L1277" s="61" t="s">
        <v>2114</v>
      </c>
      <c r="M1277" s="53">
        <v>1</v>
      </c>
      <c r="N1277" s="77">
        <v>0.0121</v>
      </c>
      <c r="O1277" s="77">
        <v>0.0522</v>
      </c>
      <c r="P1277" s="46" t="s">
        <v>1381</v>
      </c>
      <c r="Q1277" s="46" t="s">
        <v>1382</v>
      </c>
      <c r="R1277" s="46" t="s">
        <v>2073</v>
      </c>
      <c r="S1277" s="46" t="s">
        <v>718</v>
      </c>
    </row>
    <row r="1278" ht="48.95" customHeight="1" spans="1:19">
      <c r="A1278" s="46">
        <v>69</v>
      </c>
      <c r="B1278" s="46" t="s">
        <v>2112</v>
      </c>
      <c r="C1278" s="46" t="s">
        <v>28</v>
      </c>
      <c r="D1278" s="53" t="s">
        <v>1410</v>
      </c>
      <c r="E1278" s="46" t="s">
        <v>74</v>
      </c>
      <c r="F1278" s="137" t="s">
        <v>2115</v>
      </c>
      <c r="G1278" s="46">
        <v>122</v>
      </c>
      <c r="H1278" s="46"/>
      <c r="I1278" s="46"/>
      <c r="J1278" s="46">
        <v>122</v>
      </c>
      <c r="K1278" s="46"/>
      <c r="L1278" s="61" t="s">
        <v>2116</v>
      </c>
      <c r="M1278" s="53">
        <v>1</v>
      </c>
      <c r="N1278" s="77">
        <v>0.0363</v>
      </c>
      <c r="O1278" s="77">
        <v>0.1291</v>
      </c>
      <c r="P1278" s="46" t="s">
        <v>1381</v>
      </c>
      <c r="Q1278" s="46" t="s">
        <v>1382</v>
      </c>
      <c r="R1278" s="46" t="s">
        <v>2073</v>
      </c>
      <c r="S1278" s="46" t="s">
        <v>718</v>
      </c>
    </row>
    <row r="1279" ht="48.95" customHeight="1" spans="1:19">
      <c r="A1279" s="46">
        <v>70</v>
      </c>
      <c r="B1279" s="46" t="s">
        <v>2112</v>
      </c>
      <c r="C1279" s="46" t="s">
        <v>28</v>
      </c>
      <c r="D1279" s="53" t="s">
        <v>1410</v>
      </c>
      <c r="E1279" s="46" t="s">
        <v>74</v>
      </c>
      <c r="F1279" s="137" t="s">
        <v>2117</v>
      </c>
      <c r="G1279" s="46">
        <v>122</v>
      </c>
      <c r="H1279" s="46"/>
      <c r="I1279" s="46"/>
      <c r="J1279" s="46">
        <v>122</v>
      </c>
      <c r="K1279" s="46"/>
      <c r="L1279" s="61" t="s">
        <v>2118</v>
      </c>
      <c r="M1279" s="53">
        <v>1</v>
      </c>
      <c r="N1279" s="77">
        <v>0.031</v>
      </c>
      <c r="O1279" s="77">
        <v>0.1278</v>
      </c>
      <c r="P1279" s="46" t="s">
        <v>1381</v>
      </c>
      <c r="Q1279" s="46" t="s">
        <v>1382</v>
      </c>
      <c r="R1279" s="46" t="s">
        <v>2073</v>
      </c>
      <c r="S1279" s="46" t="s">
        <v>718</v>
      </c>
    </row>
    <row r="1280" ht="48.95" customHeight="1" spans="1:19">
      <c r="A1280" s="46">
        <v>71</v>
      </c>
      <c r="B1280" s="46" t="s">
        <v>2112</v>
      </c>
      <c r="C1280" s="46" t="s">
        <v>28</v>
      </c>
      <c r="D1280" s="53" t="s">
        <v>1410</v>
      </c>
      <c r="E1280" s="46" t="s">
        <v>74</v>
      </c>
      <c r="F1280" s="137" t="s">
        <v>2119</v>
      </c>
      <c r="G1280" s="46">
        <v>140</v>
      </c>
      <c r="H1280" s="46"/>
      <c r="I1280" s="46"/>
      <c r="J1280" s="46">
        <v>140</v>
      </c>
      <c r="K1280" s="46"/>
      <c r="L1280" s="61" t="s">
        <v>2120</v>
      </c>
      <c r="M1280" s="53">
        <v>1</v>
      </c>
      <c r="N1280" s="77">
        <v>0.0036</v>
      </c>
      <c r="O1280" s="77">
        <v>0.0151</v>
      </c>
      <c r="P1280" s="46" t="s">
        <v>1381</v>
      </c>
      <c r="Q1280" s="46" t="s">
        <v>1382</v>
      </c>
      <c r="R1280" s="46" t="s">
        <v>2073</v>
      </c>
      <c r="S1280" s="46" t="s">
        <v>718</v>
      </c>
    </row>
    <row r="1281" ht="48.95" customHeight="1" spans="1:19">
      <c r="A1281" s="46">
        <v>72</v>
      </c>
      <c r="B1281" s="46" t="s">
        <v>2112</v>
      </c>
      <c r="C1281" s="46" t="s">
        <v>28</v>
      </c>
      <c r="D1281" s="53" t="s">
        <v>1410</v>
      </c>
      <c r="E1281" s="46" t="s">
        <v>56</v>
      </c>
      <c r="F1281" s="137" t="s">
        <v>2121</v>
      </c>
      <c r="G1281" s="46">
        <v>96</v>
      </c>
      <c r="H1281" s="46"/>
      <c r="I1281" s="46"/>
      <c r="J1281" s="46">
        <v>96</v>
      </c>
      <c r="K1281" s="46"/>
      <c r="L1281" s="61" t="s">
        <v>1393</v>
      </c>
      <c r="M1281" s="53">
        <v>1</v>
      </c>
      <c r="N1281" s="77">
        <v>0.0058</v>
      </c>
      <c r="O1281" s="77">
        <v>0.0247</v>
      </c>
      <c r="P1281" s="46" t="s">
        <v>1381</v>
      </c>
      <c r="Q1281" s="46" t="s">
        <v>1382</v>
      </c>
      <c r="R1281" s="46" t="s">
        <v>2073</v>
      </c>
      <c r="S1281" s="46" t="s">
        <v>718</v>
      </c>
    </row>
    <row r="1282" ht="48.95" customHeight="1" spans="1:19">
      <c r="A1282" s="46">
        <v>73</v>
      </c>
      <c r="B1282" s="46" t="s">
        <v>2122</v>
      </c>
      <c r="C1282" s="46" t="s">
        <v>28</v>
      </c>
      <c r="D1282" s="53" t="s">
        <v>773</v>
      </c>
      <c r="E1282" s="46" t="s">
        <v>41</v>
      </c>
      <c r="F1282" s="137" t="s">
        <v>2123</v>
      </c>
      <c r="G1282" s="46">
        <v>47.466</v>
      </c>
      <c r="H1282" s="46"/>
      <c r="I1282" s="46"/>
      <c r="J1282" s="46">
        <v>47.466</v>
      </c>
      <c r="K1282" s="46"/>
      <c r="L1282" s="61" t="s">
        <v>2124</v>
      </c>
      <c r="M1282" s="53">
        <v>1</v>
      </c>
      <c r="N1282" s="77">
        <v>0.021</v>
      </c>
      <c r="O1282" s="77">
        <v>0.0865</v>
      </c>
      <c r="P1282" s="46" t="s">
        <v>1381</v>
      </c>
      <c r="Q1282" s="46" t="s">
        <v>1382</v>
      </c>
      <c r="R1282" s="46" t="s">
        <v>2073</v>
      </c>
      <c r="S1282" s="46" t="s">
        <v>718</v>
      </c>
    </row>
    <row r="1283" ht="48.95" customHeight="1" spans="1:19">
      <c r="A1283" s="46">
        <v>74</v>
      </c>
      <c r="B1283" s="46" t="s">
        <v>2122</v>
      </c>
      <c r="C1283" s="46" t="s">
        <v>28</v>
      </c>
      <c r="D1283" s="53" t="s">
        <v>773</v>
      </c>
      <c r="E1283" s="46" t="s">
        <v>68</v>
      </c>
      <c r="F1283" s="137" t="s">
        <v>2125</v>
      </c>
      <c r="G1283" s="46">
        <v>76</v>
      </c>
      <c r="H1283" s="46"/>
      <c r="I1283" s="46"/>
      <c r="J1283" s="46">
        <v>76</v>
      </c>
      <c r="K1283" s="46"/>
      <c r="L1283" s="61" t="s">
        <v>2126</v>
      </c>
      <c r="M1283" s="53">
        <v>2</v>
      </c>
      <c r="N1283" s="53">
        <v>0.0464</v>
      </c>
      <c r="O1283" s="53">
        <v>0.1705</v>
      </c>
      <c r="P1283" s="46" t="s">
        <v>1381</v>
      </c>
      <c r="Q1283" s="46" t="s">
        <v>1382</v>
      </c>
      <c r="R1283" s="46" t="s">
        <v>2073</v>
      </c>
      <c r="S1283" s="46" t="s">
        <v>718</v>
      </c>
    </row>
    <row r="1284" ht="48.95" customHeight="1" spans="1:19">
      <c r="A1284" s="46">
        <v>75</v>
      </c>
      <c r="B1284" s="46" t="s">
        <v>2122</v>
      </c>
      <c r="C1284" s="46" t="s">
        <v>28</v>
      </c>
      <c r="D1284" s="53" t="s">
        <v>773</v>
      </c>
      <c r="E1284" s="46" t="s">
        <v>62</v>
      </c>
      <c r="F1284" s="137" t="s">
        <v>2127</v>
      </c>
      <c r="G1284" s="46">
        <v>16.5</v>
      </c>
      <c r="H1284" s="46"/>
      <c r="I1284" s="46"/>
      <c r="J1284" s="46">
        <v>16.5</v>
      </c>
      <c r="K1284" s="46"/>
      <c r="L1284" s="61" t="s">
        <v>1395</v>
      </c>
      <c r="M1284" s="53">
        <v>1</v>
      </c>
      <c r="N1284" s="53">
        <v>0.0016</v>
      </c>
      <c r="O1284" s="53">
        <v>0.0061</v>
      </c>
      <c r="P1284" s="46" t="s">
        <v>1381</v>
      </c>
      <c r="Q1284" s="46" t="s">
        <v>1382</v>
      </c>
      <c r="R1284" s="46" t="s">
        <v>2073</v>
      </c>
      <c r="S1284" s="46" t="s">
        <v>718</v>
      </c>
    </row>
    <row r="1285" ht="48.95" customHeight="1" spans="1:19">
      <c r="A1285" s="46">
        <v>76</v>
      </c>
      <c r="B1285" s="46" t="s">
        <v>2122</v>
      </c>
      <c r="C1285" s="46" t="s">
        <v>28</v>
      </c>
      <c r="D1285" s="53" t="s">
        <v>773</v>
      </c>
      <c r="E1285" s="46" t="s">
        <v>56</v>
      </c>
      <c r="F1285" s="137" t="s">
        <v>2128</v>
      </c>
      <c r="G1285" s="46">
        <v>109</v>
      </c>
      <c r="H1285" s="46"/>
      <c r="I1285" s="46"/>
      <c r="J1285" s="46">
        <v>109</v>
      </c>
      <c r="K1285" s="46"/>
      <c r="L1285" s="61" t="s">
        <v>2129</v>
      </c>
      <c r="M1285" s="53">
        <v>1</v>
      </c>
      <c r="N1285" s="53">
        <v>0.0046</v>
      </c>
      <c r="O1285" s="53">
        <v>0.0196</v>
      </c>
      <c r="P1285" s="46" t="s">
        <v>1381</v>
      </c>
      <c r="Q1285" s="46" t="s">
        <v>1382</v>
      </c>
      <c r="R1285" s="46" t="s">
        <v>2073</v>
      </c>
      <c r="S1285" s="46" t="s">
        <v>718</v>
      </c>
    </row>
    <row r="1286" ht="48.95" customHeight="1" spans="1:19">
      <c r="A1286" s="46">
        <v>77</v>
      </c>
      <c r="B1286" s="46" t="s">
        <v>2006</v>
      </c>
      <c r="C1286" s="46" t="s">
        <v>28</v>
      </c>
      <c r="D1286" s="53" t="s">
        <v>1410</v>
      </c>
      <c r="E1286" s="46" t="s">
        <v>50</v>
      </c>
      <c r="F1286" s="137" t="s">
        <v>2130</v>
      </c>
      <c r="G1286" s="46">
        <v>22</v>
      </c>
      <c r="H1286" s="46"/>
      <c r="I1286" s="46"/>
      <c r="J1286" s="46">
        <v>22</v>
      </c>
      <c r="K1286" s="46"/>
      <c r="L1286" s="61" t="s">
        <v>2020</v>
      </c>
      <c r="M1286" s="53">
        <v>1</v>
      </c>
      <c r="N1286" s="53">
        <v>0.0004</v>
      </c>
      <c r="O1286" s="53">
        <v>0.0018</v>
      </c>
      <c r="P1286" s="46" t="s">
        <v>1381</v>
      </c>
      <c r="Q1286" s="46" t="s">
        <v>1382</v>
      </c>
      <c r="R1286" s="46" t="s">
        <v>2073</v>
      </c>
      <c r="S1286" s="46" t="s">
        <v>718</v>
      </c>
    </row>
    <row r="1287" ht="48.95" customHeight="1" spans="1:19">
      <c r="A1287" s="46">
        <v>78</v>
      </c>
      <c r="B1287" s="46" t="s">
        <v>2006</v>
      </c>
      <c r="C1287" s="46" t="s">
        <v>28</v>
      </c>
      <c r="D1287" s="53" t="s">
        <v>1410</v>
      </c>
      <c r="E1287" s="46" t="s">
        <v>60</v>
      </c>
      <c r="F1287" s="137" t="s">
        <v>2131</v>
      </c>
      <c r="G1287" s="46">
        <v>106</v>
      </c>
      <c r="H1287" s="46"/>
      <c r="I1287" s="46"/>
      <c r="J1287" s="46">
        <v>106</v>
      </c>
      <c r="K1287" s="46"/>
      <c r="L1287" s="61" t="s">
        <v>1409</v>
      </c>
      <c r="M1287" s="53">
        <v>2</v>
      </c>
      <c r="N1287" s="53">
        <v>0.0045</v>
      </c>
      <c r="O1287" s="53">
        <v>0.0194</v>
      </c>
      <c r="P1287" s="46" t="s">
        <v>1381</v>
      </c>
      <c r="Q1287" s="46" t="s">
        <v>1382</v>
      </c>
      <c r="R1287" s="46" t="s">
        <v>2073</v>
      </c>
      <c r="S1287" s="46" t="s">
        <v>718</v>
      </c>
    </row>
    <row r="1288" ht="48.95" customHeight="1" spans="1:19">
      <c r="A1288" s="46">
        <v>79</v>
      </c>
      <c r="B1288" s="46" t="s">
        <v>2006</v>
      </c>
      <c r="C1288" s="46" t="s">
        <v>28</v>
      </c>
      <c r="D1288" s="53" t="s">
        <v>1410</v>
      </c>
      <c r="E1288" s="46" t="s">
        <v>43</v>
      </c>
      <c r="F1288" s="137" t="s">
        <v>2132</v>
      </c>
      <c r="G1288" s="46">
        <v>195</v>
      </c>
      <c r="H1288" s="46"/>
      <c r="I1288" s="46"/>
      <c r="J1288" s="46">
        <v>195</v>
      </c>
      <c r="K1288" s="46"/>
      <c r="L1288" s="61" t="s">
        <v>1395</v>
      </c>
      <c r="M1288" s="53">
        <v>1</v>
      </c>
      <c r="N1288" s="53">
        <v>0.0016</v>
      </c>
      <c r="O1288" s="53">
        <v>0.0073</v>
      </c>
      <c r="P1288" s="46" t="s">
        <v>1381</v>
      </c>
      <c r="Q1288" s="46" t="s">
        <v>1382</v>
      </c>
      <c r="R1288" s="46" t="s">
        <v>2073</v>
      </c>
      <c r="S1288" s="46" t="s">
        <v>718</v>
      </c>
    </row>
    <row r="1289" ht="48.95" customHeight="1" spans="1:19">
      <c r="A1289" s="46">
        <v>80</v>
      </c>
      <c r="B1289" s="46" t="s">
        <v>2006</v>
      </c>
      <c r="C1289" s="46" t="s">
        <v>28</v>
      </c>
      <c r="D1289" s="53" t="s">
        <v>1410</v>
      </c>
      <c r="E1289" s="46" t="s">
        <v>36</v>
      </c>
      <c r="F1289" s="137" t="s">
        <v>2133</v>
      </c>
      <c r="G1289" s="46">
        <v>162</v>
      </c>
      <c r="H1289" s="46"/>
      <c r="I1289" s="46"/>
      <c r="J1289" s="46">
        <v>162</v>
      </c>
      <c r="K1289" s="46"/>
      <c r="L1289" s="61" t="s">
        <v>2134</v>
      </c>
      <c r="M1289" s="53">
        <v>1</v>
      </c>
      <c r="N1289" s="53">
        <v>0.0035</v>
      </c>
      <c r="O1289" s="53">
        <v>0.0143</v>
      </c>
      <c r="P1289" s="46" t="s">
        <v>1381</v>
      </c>
      <c r="Q1289" s="46" t="s">
        <v>1382</v>
      </c>
      <c r="R1289" s="46" t="s">
        <v>2073</v>
      </c>
      <c r="S1289" s="46" t="s">
        <v>718</v>
      </c>
    </row>
    <row r="1290" ht="48.95" customHeight="1" spans="1:19">
      <c r="A1290" s="46">
        <v>81</v>
      </c>
      <c r="B1290" s="46" t="s">
        <v>2006</v>
      </c>
      <c r="C1290" s="46" t="s">
        <v>28</v>
      </c>
      <c r="D1290" s="53" t="s">
        <v>1410</v>
      </c>
      <c r="E1290" s="46" t="s">
        <v>74</v>
      </c>
      <c r="F1290" s="137" t="s">
        <v>2135</v>
      </c>
      <c r="G1290" s="46">
        <v>145</v>
      </c>
      <c r="H1290" s="46"/>
      <c r="I1290" s="46"/>
      <c r="J1290" s="46">
        <v>145</v>
      </c>
      <c r="K1290" s="46"/>
      <c r="L1290" s="61" t="s">
        <v>2116</v>
      </c>
      <c r="M1290" s="123">
        <v>1</v>
      </c>
      <c r="N1290" s="77">
        <v>0.0363</v>
      </c>
      <c r="O1290" s="77">
        <v>0.1291</v>
      </c>
      <c r="P1290" s="46" t="s">
        <v>1381</v>
      </c>
      <c r="Q1290" s="46" t="s">
        <v>1382</v>
      </c>
      <c r="R1290" s="46" t="s">
        <v>2073</v>
      </c>
      <c r="S1290" s="46" t="s">
        <v>718</v>
      </c>
    </row>
    <row r="1291" ht="48.95" customHeight="1" spans="1:19">
      <c r="A1291" s="46">
        <v>82</v>
      </c>
      <c r="B1291" s="46" t="s">
        <v>2006</v>
      </c>
      <c r="C1291" s="46" t="s">
        <v>28</v>
      </c>
      <c r="D1291" s="53" t="s">
        <v>1410</v>
      </c>
      <c r="E1291" s="46" t="s">
        <v>43</v>
      </c>
      <c r="F1291" s="137" t="s">
        <v>2136</v>
      </c>
      <c r="G1291" s="46">
        <v>96</v>
      </c>
      <c r="H1291" s="46"/>
      <c r="I1291" s="46"/>
      <c r="J1291" s="46">
        <v>96</v>
      </c>
      <c r="K1291" s="46"/>
      <c r="L1291" s="61" t="s">
        <v>2137</v>
      </c>
      <c r="M1291" s="53">
        <v>1</v>
      </c>
      <c r="N1291" s="53">
        <v>0.0139</v>
      </c>
      <c r="O1291" s="53">
        <v>0.0552</v>
      </c>
      <c r="P1291" s="46" t="s">
        <v>1381</v>
      </c>
      <c r="Q1291" s="46" t="s">
        <v>1382</v>
      </c>
      <c r="R1291" s="46" t="s">
        <v>2073</v>
      </c>
      <c r="S1291" s="46" t="s">
        <v>718</v>
      </c>
    </row>
    <row r="1292" ht="48.95" customHeight="1" spans="1:19">
      <c r="A1292" s="46">
        <v>83</v>
      </c>
      <c r="B1292" s="46" t="s">
        <v>2006</v>
      </c>
      <c r="C1292" s="46" t="s">
        <v>28</v>
      </c>
      <c r="D1292" s="53" t="s">
        <v>1410</v>
      </c>
      <c r="E1292" s="46" t="s">
        <v>43</v>
      </c>
      <c r="F1292" s="137" t="s">
        <v>2138</v>
      </c>
      <c r="G1292" s="46">
        <v>30</v>
      </c>
      <c r="H1292" s="46"/>
      <c r="I1292" s="46"/>
      <c r="J1292" s="46">
        <v>30</v>
      </c>
      <c r="K1292" s="46"/>
      <c r="L1292" s="61" t="s">
        <v>2134</v>
      </c>
      <c r="M1292" s="53">
        <v>1</v>
      </c>
      <c r="N1292" s="53">
        <v>0.0035</v>
      </c>
      <c r="O1292" s="53">
        <v>0.0166</v>
      </c>
      <c r="P1292" s="46" t="s">
        <v>1381</v>
      </c>
      <c r="Q1292" s="46" t="s">
        <v>1382</v>
      </c>
      <c r="R1292" s="46" t="s">
        <v>2073</v>
      </c>
      <c r="S1292" s="46" t="s">
        <v>718</v>
      </c>
    </row>
    <row r="1293" ht="48.95" customHeight="1" spans="1:19">
      <c r="A1293" s="46">
        <v>84</v>
      </c>
      <c r="B1293" s="46" t="s">
        <v>2006</v>
      </c>
      <c r="C1293" s="46" t="s">
        <v>28</v>
      </c>
      <c r="D1293" s="53" t="s">
        <v>1410</v>
      </c>
      <c r="E1293" s="46" t="s">
        <v>54</v>
      </c>
      <c r="F1293" s="137" t="s">
        <v>2139</v>
      </c>
      <c r="G1293" s="46">
        <v>48</v>
      </c>
      <c r="H1293" s="46"/>
      <c r="I1293" s="46"/>
      <c r="J1293" s="46">
        <v>48</v>
      </c>
      <c r="K1293" s="46"/>
      <c r="L1293" s="61" t="s">
        <v>2140</v>
      </c>
      <c r="M1293" s="46">
        <v>1</v>
      </c>
      <c r="N1293" s="46">
        <v>0.0075</v>
      </c>
      <c r="O1293" s="46">
        <v>0.0578</v>
      </c>
      <c r="P1293" s="46" t="s">
        <v>1381</v>
      </c>
      <c r="Q1293" s="46" t="s">
        <v>1382</v>
      </c>
      <c r="R1293" s="46" t="s">
        <v>2073</v>
      </c>
      <c r="S1293" s="46" t="s">
        <v>718</v>
      </c>
    </row>
    <row r="1294" ht="48.95" customHeight="1" spans="1:19">
      <c r="A1294" s="46">
        <v>85</v>
      </c>
      <c r="B1294" s="46" t="s">
        <v>2006</v>
      </c>
      <c r="C1294" s="46" t="s">
        <v>28</v>
      </c>
      <c r="D1294" s="53" t="s">
        <v>1410</v>
      </c>
      <c r="E1294" s="46" t="s">
        <v>54</v>
      </c>
      <c r="F1294" s="137" t="s">
        <v>2141</v>
      </c>
      <c r="G1294" s="46">
        <v>16</v>
      </c>
      <c r="H1294" s="46"/>
      <c r="I1294" s="46"/>
      <c r="J1294" s="46">
        <v>16</v>
      </c>
      <c r="K1294" s="46"/>
      <c r="L1294" s="61" t="s">
        <v>2142</v>
      </c>
      <c r="M1294" s="46">
        <v>1</v>
      </c>
      <c r="N1294" s="46">
        <v>0.0065</v>
      </c>
      <c r="O1294" s="46">
        <v>0.0665</v>
      </c>
      <c r="P1294" s="46" t="s">
        <v>1381</v>
      </c>
      <c r="Q1294" s="46" t="s">
        <v>1382</v>
      </c>
      <c r="R1294" s="46" t="s">
        <v>2073</v>
      </c>
      <c r="S1294" s="46" t="s">
        <v>718</v>
      </c>
    </row>
    <row r="1295" ht="48.95" customHeight="1" spans="1:19">
      <c r="A1295" s="46">
        <v>86</v>
      </c>
      <c r="B1295" s="46" t="s">
        <v>2006</v>
      </c>
      <c r="C1295" s="46" t="s">
        <v>28</v>
      </c>
      <c r="D1295" s="53" t="s">
        <v>1410</v>
      </c>
      <c r="E1295" s="46" t="s">
        <v>43</v>
      </c>
      <c r="F1295" s="137" t="s">
        <v>2143</v>
      </c>
      <c r="G1295" s="46">
        <v>28</v>
      </c>
      <c r="H1295" s="46"/>
      <c r="I1295" s="46"/>
      <c r="J1295" s="46">
        <v>28</v>
      </c>
      <c r="K1295" s="46"/>
      <c r="L1295" s="61" t="s">
        <v>2144</v>
      </c>
      <c r="M1295" s="46">
        <v>1</v>
      </c>
      <c r="N1295" s="46">
        <v>0.0067</v>
      </c>
      <c r="O1295" s="46">
        <v>0.0283</v>
      </c>
      <c r="P1295" s="46" t="s">
        <v>1381</v>
      </c>
      <c r="Q1295" s="46" t="s">
        <v>1382</v>
      </c>
      <c r="R1295" s="46" t="s">
        <v>2073</v>
      </c>
      <c r="S1295" s="46" t="s">
        <v>718</v>
      </c>
    </row>
    <row r="1296" ht="48.95" customHeight="1" spans="1:19">
      <c r="A1296" s="46">
        <v>87</v>
      </c>
      <c r="B1296" s="46" t="s">
        <v>2006</v>
      </c>
      <c r="C1296" s="46" t="s">
        <v>28</v>
      </c>
      <c r="D1296" s="53" t="s">
        <v>1410</v>
      </c>
      <c r="E1296" s="46" t="s">
        <v>76</v>
      </c>
      <c r="F1296" s="137" t="s">
        <v>2145</v>
      </c>
      <c r="G1296" s="46">
        <v>34</v>
      </c>
      <c r="H1296" s="46"/>
      <c r="I1296" s="46"/>
      <c r="J1296" s="46">
        <v>34</v>
      </c>
      <c r="K1296" s="46"/>
      <c r="L1296" s="61" t="s">
        <v>2146</v>
      </c>
      <c r="M1296" s="123">
        <v>1</v>
      </c>
      <c r="N1296" s="123">
        <v>0.0163</v>
      </c>
      <c r="O1296" s="123">
        <v>0.0765</v>
      </c>
      <c r="P1296" s="46" t="s">
        <v>1381</v>
      </c>
      <c r="Q1296" s="46" t="s">
        <v>1382</v>
      </c>
      <c r="R1296" s="46" t="s">
        <v>2073</v>
      </c>
      <c r="S1296" s="46" t="s">
        <v>718</v>
      </c>
    </row>
    <row r="1297" ht="48.95" customHeight="1" spans="1:19">
      <c r="A1297" s="46">
        <v>88</v>
      </c>
      <c r="B1297" s="46" t="s">
        <v>2006</v>
      </c>
      <c r="C1297" s="46" t="s">
        <v>28</v>
      </c>
      <c r="D1297" s="53" t="s">
        <v>1410</v>
      </c>
      <c r="E1297" s="46" t="s">
        <v>43</v>
      </c>
      <c r="F1297" s="137" t="s">
        <v>2147</v>
      </c>
      <c r="G1297" s="46">
        <v>70</v>
      </c>
      <c r="H1297" s="46"/>
      <c r="I1297" s="46"/>
      <c r="J1297" s="46">
        <v>70</v>
      </c>
      <c r="K1297" s="46"/>
      <c r="L1297" s="61" t="s">
        <v>2018</v>
      </c>
      <c r="M1297" s="53">
        <v>1</v>
      </c>
      <c r="N1297" s="53">
        <v>0.0052</v>
      </c>
      <c r="O1297" s="53">
        <v>0.0113</v>
      </c>
      <c r="P1297" s="46" t="s">
        <v>1381</v>
      </c>
      <c r="Q1297" s="46" t="s">
        <v>1382</v>
      </c>
      <c r="R1297" s="46" t="s">
        <v>2073</v>
      </c>
      <c r="S1297" s="46" t="s">
        <v>718</v>
      </c>
    </row>
    <row r="1298" ht="48.95" customHeight="1" spans="1:19">
      <c r="A1298" s="46">
        <v>89</v>
      </c>
      <c r="B1298" s="46" t="s">
        <v>2006</v>
      </c>
      <c r="C1298" s="46" t="s">
        <v>28</v>
      </c>
      <c r="D1298" s="53" t="s">
        <v>1410</v>
      </c>
      <c r="E1298" s="46" t="s">
        <v>60</v>
      </c>
      <c r="F1298" s="137" t="s">
        <v>2148</v>
      </c>
      <c r="G1298" s="46">
        <v>24</v>
      </c>
      <c r="H1298" s="46"/>
      <c r="I1298" s="46"/>
      <c r="J1298" s="46">
        <v>24</v>
      </c>
      <c r="K1298" s="46"/>
      <c r="L1298" s="61" t="s">
        <v>1450</v>
      </c>
      <c r="M1298" s="53">
        <v>1</v>
      </c>
      <c r="N1298" s="77">
        <v>0.015</v>
      </c>
      <c r="O1298" s="53">
        <v>0.0865</v>
      </c>
      <c r="P1298" s="46" t="s">
        <v>1381</v>
      </c>
      <c r="Q1298" s="46" t="s">
        <v>1382</v>
      </c>
      <c r="R1298" s="46" t="s">
        <v>2073</v>
      </c>
      <c r="S1298" s="46" t="s">
        <v>718</v>
      </c>
    </row>
    <row r="1299" ht="48.95" customHeight="1" spans="1:19">
      <c r="A1299" s="46">
        <v>90</v>
      </c>
      <c r="B1299" s="46" t="s">
        <v>2006</v>
      </c>
      <c r="C1299" s="46" t="s">
        <v>28</v>
      </c>
      <c r="D1299" s="53" t="s">
        <v>1410</v>
      </c>
      <c r="E1299" s="46" t="s">
        <v>62</v>
      </c>
      <c r="F1299" s="137" t="s">
        <v>2149</v>
      </c>
      <c r="G1299" s="46">
        <v>53</v>
      </c>
      <c r="H1299" s="46"/>
      <c r="I1299" s="46"/>
      <c r="J1299" s="46">
        <v>53</v>
      </c>
      <c r="K1299" s="46"/>
      <c r="L1299" s="61" t="s">
        <v>1403</v>
      </c>
      <c r="M1299" s="53">
        <v>1</v>
      </c>
      <c r="N1299" s="53">
        <v>0.0062</v>
      </c>
      <c r="O1299" s="53">
        <v>0.0326</v>
      </c>
      <c r="P1299" s="46" t="s">
        <v>1381</v>
      </c>
      <c r="Q1299" s="46" t="s">
        <v>1382</v>
      </c>
      <c r="R1299" s="46" t="s">
        <v>2073</v>
      </c>
      <c r="S1299" s="46" t="s">
        <v>718</v>
      </c>
    </row>
    <row r="1300" ht="48.95" customHeight="1" spans="1:19">
      <c r="A1300" s="46">
        <v>91</v>
      </c>
      <c r="B1300" s="46" t="s">
        <v>2006</v>
      </c>
      <c r="C1300" s="46" t="s">
        <v>28</v>
      </c>
      <c r="D1300" s="53" t="s">
        <v>1410</v>
      </c>
      <c r="E1300" s="46" t="s">
        <v>43</v>
      </c>
      <c r="F1300" s="137" t="s">
        <v>2150</v>
      </c>
      <c r="G1300" s="46">
        <v>117</v>
      </c>
      <c r="H1300" s="46"/>
      <c r="I1300" s="46"/>
      <c r="J1300" s="46">
        <v>117</v>
      </c>
      <c r="K1300" s="46"/>
      <c r="L1300" s="61" t="s">
        <v>2151</v>
      </c>
      <c r="M1300" s="53">
        <v>1</v>
      </c>
      <c r="N1300" s="77">
        <v>0.01</v>
      </c>
      <c r="O1300" s="77">
        <v>0.04</v>
      </c>
      <c r="P1300" s="46" t="s">
        <v>1381</v>
      </c>
      <c r="Q1300" s="46" t="s">
        <v>1382</v>
      </c>
      <c r="R1300" s="46" t="s">
        <v>2073</v>
      </c>
      <c r="S1300" s="46" t="s">
        <v>718</v>
      </c>
    </row>
    <row r="1301" ht="48.95" customHeight="1" spans="1:19">
      <c r="A1301" s="46">
        <v>92</v>
      </c>
      <c r="B1301" s="46" t="s">
        <v>2006</v>
      </c>
      <c r="C1301" s="46" t="s">
        <v>28</v>
      </c>
      <c r="D1301" s="53" t="s">
        <v>1410</v>
      </c>
      <c r="E1301" s="46" t="s">
        <v>58</v>
      </c>
      <c r="F1301" s="137" t="s">
        <v>2152</v>
      </c>
      <c r="G1301" s="46">
        <v>188</v>
      </c>
      <c r="H1301" s="46"/>
      <c r="I1301" s="46"/>
      <c r="J1301" s="46">
        <v>188</v>
      </c>
      <c r="K1301" s="46"/>
      <c r="L1301" s="61" t="s">
        <v>2153</v>
      </c>
      <c r="M1301" s="53">
        <v>4</v>
      </c>
      <c r="N1301" s="53">
        <v>0.1045</v>
      </c>
      <c r="O1301" s="53">
        <v>0.1174</v>
      </c>
      <c r="P1301" s="46" t="s">
        <v>1381</v>
      </c>
      <c r="Q1301" s="46" t="s">
        <v>1382</v>
      </c>
      <c r="R1301" s="46" t="s">
        <v>2073</v>
      </c>
      <c r="S1301" s="46" t="s">
        <v>718</v>
      </c>
    </row>
    <row r="1302" ht="48.95" customHeight="1" spans="1:19">
      <c r="A1302" s="46">
        <v>93</v>
      </c>
      <c r="B1302" s="46" t="s">
        <v>2006</v>
      </c>
      <c r="C1302" s="46" t="s">
        <v>28</v>
      </c>
      <c r="D1302" s="53" t="s">
        <v>1410</v>
      </c>
      <c r="E1302" s="46" t="s">
        <v>60</v>
      </c>
      <c r="F1302" s="137" t="s">
        <v>2154</v>
      </c>
      <c r="G1302" s="46">
        <v>113</v>
      </c>
      <c r="H1302" s="46"/>
      <c r="I1302" s="46"/>
      <c r="J1302" s="46">
        <v>113</v>
      </c>
      <c r="K1302" s="46"/>
      <c r="L1302" s="61" t="s">
        <v>2155</v>
      </c>
      <c r="M1302" s="53">
        <v>1</v>
      </c>
      <c r="N1302" s="53">
        <v>0.0023</v>
      </c>
      <c r="O1302" s="53">
        <v>0.0111</v>
      </c>
      <c r="P1302" s="46" t="s">
        <v>1381</v>
      </c>
      <c r="Q1302" s="46" t="s">
        <v>1382</v>
      </c>
      <c r="R1302" s="46" t="s">
        <v>2073</v>
      </c>
      <c r="S1302" s="46" t="s">
        <v>718</v>
      </c>
    </row>
    <row r="1303" ht="48.95" customHeight="1" spans="1:19">
      <c r="A1303" s="46">
        <v>94</v>
      </c>
      <c r="B1303" s="46" t="s">
        <v>2006</v>
      </c>
      <c r="C1303" s="46" t="s">
        <v>28</v>
      </c>
      <c r="D1303" s="53" t="s">
        <v>1410</v>
      </c>
      <c r="E1303" s="46" t="s">
        <v>72</v>
      </c>
      <c r="F1303" s="137" t="s">
        <v>2156</v>
      </c>
      <c r="G1303" s="46">
        <v>42</v>
      </c>
      <c r="H1303" s="46"/>
      <c r="I1303" s="46"/>
      <c r="J1303" s="46">
        <v>42</v>
      </c>
      <c r="K1303" s="46"/>
      <c r="L1303" s="61" t="s">
        <v>2157</v>
      </c>
      <c r="M1303" s="53">
        <v>1</v>
      </c>
      <c r="N1303" s="53">
        <v>0.0419</v>
      </c>
      <c r="O1303" s="53">
        <v>0.1583</v>
      </c>
      <c r="P1303" s="46" t="s">
        <v>1381</v>
      </c>
      <c r="Q1303" s="46" t="s">
        <v>1382</v>
      </c>
      <c r="R1303" s="46" t="s">
        <v>2073</v>
      </c>
      <c r="S1303" s="46" t="s">
        <v>718</v>
      </c>
    </row>
    <row r="1304" ht="48.95" customHeight="1" spans="1:19">
      <c r="A1304" s="46">
        <v>95</v>
      </c>
      <c r="B1304" s="46" t="s">
        <v>2006</v>
      </c>
      <c r="C1304" s="46" t="s">
        <v>28</v>
      </c>
      <c r="D1304" s="53" t="s">
        <v>1410</v>
      </c>
      <c r="E1304" s="46" t="s">
        <v>72</v>
      </c>
      <c r="F1304" s="137" t="s">
        <v>2158</v>
      </c>
      <c r="G1304" s="46">
        <v>65</v>
      </c>
      <c r="H1304" s="46"/>
      <c r="I1304" s="46"/>
      <c r="J1304" s="46">
        <v>65</v>
      </c>
      <c r="K1304" s="46"/>
      <c r="L1304" s="61" t="s">
        <v>2159</v>
      </c>
      <c r="M1304" s="123">
        <v>1</v>
      </c>
      <c r="N1304" s="77">
        <v>0.0268</v>
      </c>
      <c r="O1304" s="77">
        <v>0.1047</v>
      </c>
      <c r="P1304" s="46" t="s">
        <v>1381</v>
      </c>
      <c r="Q1304" s="46" t="s">
        <v>1382</v>
      </c>
      <c r="R1304" s="46" t="s">
        <v>2073</v>
      </c>
      <c r="S1304" s="46" t="s">
        <v>718</v>
      </c>
    </row>
    <row r="1305" ht="48.95" customHeight="1" spans="1:19">
      <c r="A1305" s="46">
        <v>96</v>
      </c>
      <c r="B1305" s="46" t="s">
        <v>2006</v>
      </c>
      <c r="C1305" s="46" t="s">
        <v>28</v>
      </c>
      <c r="D1305" s="53" t="s">
        <v>1410</v>
      </c>
      <c r="E1305" s="46" t="s">
        <v>70</v>
      </c>
      <c r="F1305" s="137" t="s">
        <v>2160</v>
      </c>
      <c r="G1305" s="46">
        <v>26</v>
      </c>
      <c r="H1305" s="46"/>
      <c r="I1305" s="46"/>
      <c r="J1305" s="46">
        <v>26</v>
      </c>
      <c r="K1305" s="46"/>
      <c r="L1305" s="61" t="s">
        <v>2161</v>
      </c>
      <c r="M1305" s="123">
        <v>4</v>
      </c>
      <c r="N1305" s="77">
        <v>0.1388</v>
      </c>
      <c r="O1305" s="77">
        <v>0.576</v>
      </c>
      <c r="P1305" s="46" t="s">
        <v>1381</v>
      </c>
      <c r="Q1305" s="46" t="s">
        <v>1382</v>
      </c>
      <c r="R1305" s="46" t="s">
        <v>2073</v>
      </c>
      <c r="S1305" s="46" t="s">
        <v>718</v>
      </c>
    </row>
    <row r="1306" ht="48.95" customHeight="1" spans="1:19">
      <c r="A1306" s="46">
        <v>97</v>
      </c>
      <c r="B1306" s="46" t="s">
        <v>2006</v>
      </c>
      <c r="C1306" s="46" t="s">
        <v>28</v>
      </c>
      <c r="D1306" s="53" t="s">
        <v>1410</v>
      </c>
      <c r="E1306" s="46" t="s">
        <v>60</v>
      </c>
      <c r="F1306" s="137" t="s">
        <v>2162</v>
      </c>
      <c r="G1306" s="46">
        <v>102</v>
      </c>
      <c r="H1306" s="46"/>
      <c r="I1306" s="46"/>
      <c r="J1306" s="46">
        <v>102</v>
      </c>
      <c r="K1306" s="46"/>
      <c r="L1306" s="61" t="s">
        <v>1412</v>
      </c>
      <c r="M1306" s="53">
        <v>2</v>
      </c>
      <c r="N1306" s="53">
        <v>0.0092</v>
      </c>
      <c r="O1306" s="53">
        <v>0.0476</v>
      </c>
      <c r="P1306" s="46" t="s">
        <v>1381</v>
      </c>
      <c r="Q1306" s="46" t="s">
        <v>1382</v>
      </c>
      <c r="R1306" s="46" t="s">
        <v>2073</v>
      </c>
      <c r="S1306" s="46" t="s">
        <v>718</v>
      </c>
    </row>
    <row r="1307" ht="48.95" customHeight="1" spans="1:19">
      <c r="A1307" s="46">
        <v>98</v>
      </c>
      <c r="B1307" s="46" t="s">
        <v>2006</v>
      </c>
      <c r="C1307" s="46" t="s">
        <v>28</v>
      </c>
      <c r="D1307" s="53" t="s">
        <v>1410</v>
      </c>
      <c r="E1307" s="46" t="s">
        <v>70</v>
      </c>
      <c r="F1307" s="137" t="s">
        <v>2163</v>
      </c>
      <c r="G1307" s="46">
        <v>10</v>
      </c>
      <c r="H1307" s="46"/>
      <c r="I1307" s="46"/>
      <c r="J1307" s="46">
        <v>10</v>
      </c>
      <c r="K1307" s="46"/>
      <c r="L1307" s="61" t="s">
        <v>2164</v>
      </c>
      <c r="M1307" s="123">
        <v>1</v>
      </c>
      <c r="N1307" s="77">
        <v>0.0057</v>
      </c>
      <c r="O1307" s="77">
        <v>0.0231</v>
      </c>
      <c r="P1307" s="46" t="s">
        <v>1381</v>
      </c>
      <c r="Q1307" s="46" t="s">
        <v>1382</v>
      </c>
      <c r="R1307" s="46" t="s">
        <v>2073</v>
      </c>
      <c r="S1307" s="46" t="s">
        <v>718</v>
      </c>
    </row>
    <row r="1308" ht="48.95" customHeight="1" spans="1:19">
      <c r="A1308" s="46">
        <v>99</v>
      </c>
      <c r="B1308" s="46" t="s">
        <v>2006</v>
      </c>
      <c r="C1308" s="46" t="s">
        <v>28</v>
      </c>
      <c r="D1308" s="53" t="s">
        <v>1410</v>
      </c>
      <c r="E1308" s="46" t="s">
        <v>60</v>
      </c>
      <c r="F1308" s="137" t="s">
        <v>2165</v>
      </c>
      <c r="G1308" s="46">
        <v>109.6875</v>
      </c>
      <c r="H1308" s="46"/>
      <c r="I1308" s="46"/>
      <c r="J1308" s="46">
        <v>109.6875</v>
      </c>
      <c r="K1308" s="46"/>
      <c r="L1308" s="61" t="s">
        <v>1412</v>
      </c>
      <c r="M1308" s="51">
        <v>2</v>
      </c>
      <c r="N1308" s="51">
        <v>0.0092</v>
      </c>
      <c r="O1308" s="51">
        <v>0.0476</v>
      </c>
      <c r="P1308" s="53" t="s">
        <v>1381</v>
      </c>
      <c r="Q1308" s="53" t="s">
        <v>1382</v>
      </c>
      <c r="R1308" s="46" t="s">
        <v>2071</v>
      </c>
      <c r="S1308" s="46" t="s">
        <v>718</v>
      </c>
    </row>
    <row r="1309" ht="48.95" customHeight="1" spans="1:19">
      <c r="A1309" s="46">
        <v>100</v>
      </c>
      <c r="B1309" s="46" t="s">
        <v>2006</v>
      </c>
      <c r="C1309" s="46" t="s">
        <v>1300</v>
      </c>
      <c r="D1309" s="53" t="s">
        <v>2166</v>
      </c>
      <c r="E1309" s="46" t="s">
        <v>54</v>
      </c>
      <c r="F1309" s="137" t="s">
        <v>2167</v>
      </c>
      <c r="G1309" s="46">
        <v>77.7</v>
      </c>
      <c r="H1309" s="46"/>
      <c r="I1309" s="46"/>
      <c r="J1309" s="46"/>
      <c r="K1309" s="46">
        <v>77.7</v>
      </c>
      <c r="L1309" s="61" t="s">
        <v>1454</v>
      </c>
      <c r="M1309" s="170">
        <v>1</v>
      </c>
      <c r="N1309" s="77">
        <v>0.0124</v>
      </c>
      <c r="O1309" s="77">
        <v>0.0531</v>
      </c>
      <c r="P1309" s="46" t="s">
        <v>1381</v>
      </c>
      <c r="Q1309" s="46" t="s">
        <v>1382</v>
      </c>
      <c r="R1309" s="46" t="s">
        <v>2073</v>
      </c>
      <c r="S1309" s="46" t="s">
        <v>195</v>
      </c>
    </row>
    <row r="1310" ht="48.95" customHeight="1" spans="1:19">
      <c r="A1310" s="46">
        <v>101</v>
      </c>
      <c r="B1310" s="46" t="s">
        <v>2006</v>
      </c>
      <c r="C1310" s="46" t="s">
        <v>28</v>
      </c>
      <c r="D1310" s="53" t="s">
        <v>1410</v>
      </c>
      <c r="E1310" s="53" t="s">
        <v>70</v>
      </c>
      <c r="F1310" s="137" t="s">
        <v>2168</v>
      </c>
      <c r="G1310" s="53">
        <v>43.4</v>
      </c>
      <c r="H1310" s="46"/>
      <c r="I1310" s="46"/>
      <c r="J1310" s="46"/>
      <c r="K1310" s="53">
        <v>43.4</v>
      </c>
      <c r="L1310" s="61" t="s">
        <v>1485</v>
      </c>
      <c r="M1310" s="123">
        <v>1</v>
      </c>
      <c r="N1310" s="77">
        <v>0.0037</v>
      </c>
      <c r="O1310" s="77">
        <v>0.014</v>
      </c>
      <c r="P1310" s="46" t="s">
        <v>1381</v>
      </c>
      <c r="Q1310" s="46" t="s">
        <v>1382</v>
      </c>
      <c r="R1310" s="46" t="s">
        <v>2073</v>
      </c>
      <c r="S1310" s="46" t="s">
        <v>195</v>
      </c>
    </row>
    <row r="1311" ht="48.95" customHeight="1" spans="1:19">
      <c r="A1311" s="46">
        <v>102</v>
      </c>
      <c r="B1311" s="46" t="s">
        <v>2006</v>
      </c>
      <c r="C1311" s="46" t="s">
        <v>28</v>
      </c>
      <c r="D1311" s="53" t="s">
        <v>1410</v>
      </c>
      <c r="E1311" s="53" t="s">
        <v>36</v>
      </c>
      <c r="F1311" s="137" t="s">
        <v>2169</v>
      </c>
      <c r="G1311" s="53">
        <v>77.7</v>
      </c>
      <c r="H1311" s="46"/>
      <c r="I1311" s="46"/>
      <c r="J1311" s="46"/>
      <c r="K1311" s="53">
        <v>77.7</v>
      </c>
      <c r="L1311" s="61" t="s">
        <v>2120</v>
      </c>
      <c r="M1311" s="53">
        <v>1</v>
      </c>
      <c r="N1311" s="53">
        <v>0.0036</v>
      </c>
      <c r="O1311" s="53">
        <v>0.0157</v>
      </c>
      <c r="P1311" s="46" t="s">
        <v>1381</v>
      </c>
      <c r="Q1311" s="46" t="s">
        <v>1382</v>
      </c>
      <c r="R1311" s="46" t="s">
        <v>2073</v>
      </c>
      <c r="S1311" s="46" t="s">
        <v>195</v>
      </c>
    </row>
    <row r="1312" ht="48.95" customHeight="1" spans="1:19">
      <c r="A1312" s="46">
        <v>103</v>
      </c>
      <c r="B1312" s="46" t="s">
        <v>2006</v>
      </c>
      <c r="C1312" s="46" t="s">
        <v>28</v>
      </c>
      <c r="D1312" s="53" t="s">
        <v>1410</v>
      </c>
      <c r="E1312" s="46" t="s">
        <v>45</v>
      </c>
      <c r="F1312" s="102" t="s">
        <v>2170</v>
      </c>
      <c r="G1312" s="53">
        <v>82</v>
      </c>
      <c r="H1312" s="46"/>
      <c r="I1312" s="46"/>
      <c r="J1312" s="46"/>
      <c r="K1312" s="53">
        <v>82</v>
      </c>
      <c r="L1312" s="61" t="s">
        <v>2059</v>
      </c>
      <c r="M1312" s="231">
        <v>1</v>
      </c>
      <c r="N1312" s="232">
        <v>0.011</v>
      </c>
      <c r="O1312" s="232">
        <v>0.0501</v>
      </c>
      <c r="P1312" s="53" t="s">
        <v>1381</v>
      </c>
      <c r="Q1312" s="53" t="s">
        <v>1382</v>
      </c>
      <c r="R1312" s="46" t="s">
        <v>2071</v>
      </c>
      <c r="S1312" s="46" t="s">
        <v>195</v>
      </c>
    </row>
    <row r="1313" ht="48.95" customHeight="1" spans="1:19">
      <c r="A1313" s="46">
        <v>104</v>
      </c>
      <c r="B1313" s="46" t="s">
        <v>2006</v>
      </c>
      <c r="C1313" s="46" t="s">
        <v>28</v>
      </c>
      <c r="D1313" s="53" t="s">
        <v>1410</v>
      </c>
      <c r="E1313" s="46" t="s">
        <v>54</v>
      </c>
      <c r="F1313" s="102" t="s">
        <v>2171</v>
      </c>
      <c r="G1313" s="53">
        <v>61</v>
      </c>
      <c r="H1313" s="46"/>
      <c r="I1313" s="46"/>
      <c r="J1313" s="46"/>
      <c r="K1313" s="53">
        <v>61</v>
      </c>
      <c r="L1313" s="61" t="s">
        <v>2140</v>
      </c>
      <c r="M1313" s="50">
        <v>1</v>
      </c>
      <c r="N1313" s="50">
        <v>0.0075</v>
      </c>
      <c r="O1313" s="50">
        <v>0.0578</v>
      </c>
      <c r="P1313" s="53" t="s">
        <v>1381</v>
      </c>
      <c r="Q1313" s="53" t="s">
        <v>1382</v>
      </c>
      <c r="R1313" s="46" t="s">
        <v>2071</v>
      </c>
      <c r="S1313" s="46" t="s">
        <v>195</v>
      </c>
    </row>
    <row r="1314" ht="48.95" customHeight="1" spans="1:19">
      <c r="A1314" s="46">
        <v>105</v>
      </c>
      <c r="B1314" s="46" t="s">
        <v>2006</v>
      </c>
      <c r="C1314" s="46" t="s">
        <v>28</v>
      </c>
      <c r="D1314" s="53" t="s">
        <v>1410</v>
      </c>
      <c r="E1314" s="46" t="s">
        <v>43</v>
      </c>
      <c r="F1314" s="102" t="s">
        <v>2172</v>
      </c>
      <c r="G1314" s="53">
        <v>21</v>
      </c>
      <c r="H1314" s="46"/>
      <c r="I1314" s="46"/>
      <c r="J1314" s="46"/>
      <c r="K1314" s="53">
        <v>21</v>
      </c>
      <c r="L1314" s="61" t="s">
        <v>2137</v>
      </c>
      <c r="M1314" s="51">
        <v>1</v>
      </c>
      <c r="N1314" s="51">
        <v>0.0139</v>
      </c>
      <c r="O1314" s="51">
        <v>0.0552</v>
      </c>
      <c r="P1314" s="53" t="s">
        <v>1381</v>
      </c>
      <c r="Q1314" s="53" t="s">
        <v>1382</v>
      </c>
      <c r="R1314" s="46" t="s">
        <v>2071</v>
      </c>
      <c r="S1314" s="46" t="s">
        <v>195</v>
      </c>
    </row>
    <row r="1315" ht="48.95" customHeight="1" spans="1:19">
      <c r="A1315" s="46">
        <v>106</v>
      </c>
      <c r="B1315" s="46" t="s">
        <v>2006</v>
      </c>
      <c r="C1315" s="46" t="s">
        <v>28</v>
      </c>
      <c r="D1315" s="53" t="s">
        <v>1410</v>
      </c>
      <c r="E1315" s="46" t="s">
        <v>36</v>
      </c>
      <c r="F1315" s="102" t="s">
        <v>2173</v>
      </c>
      <c r="G1315" s="53">
        <v>59</v>
      </c>
      <c r="H1315" s="46"/>
      <c r="I1315" s="46"/>
      <c r="J1315" s="46"/>
      <c r="K1315" s="53">
        <v>59</v>
      </c>
      <c r="L1315" s="61" t="s">
        <v>2120</v>
      </c>
      <c r="M1315" s="51">
        <v>1</v>
      </c>
      <c r="N1315" s="51">
        <v>0.0036</v>
      </c>
      <c r="O1315" s="51">
        <v>0.0157</v>
      </c>
      <c r="P1315" s="53" t="s">
        <v>1381</v>
      </c>
      <c r="Q1315" s="53" t="s">
        <v>1382</v>
      </c>
      <c r="R1315" s="46" t="s">
        <v>2071</v>
      </c>
      <c r="S1315" s="46" t="s">
        <v>195</v>
      </c>
    </row>
    <row r="1316" ht="48.95" customHeight="1" spans="1:19">
      <c r="A1316" s="46">
        <v>107</v>
      </c>
      <c r="B1316" s="46" t="s">
        <v>2006</v>
      </c>
      <c r="C1316" s="46" t="s">
        <v>28</v>
      </c>
      <c r="D1316" s="53" t="s">
        <v>1410</v>
      </c>
      <c r="E1316" s="46" t="s">
        <v>43</v>
      </c>
      <c r="F1316" s="102" t="s">
        <v>2174</v>
      </c>
      <c r="G1316" s="53">
        <v>46</v>
      </c>
      <c r="H1316" s="46"/>
      <c r="I1316" s="46"/>
      <c r="J1316" s="46"/>
      <c r="K1316" s="53">
        <v>46</v>
      </c>
      <c r="L1316" s="61" t="s">
        <v>2151</v>
      </c>
      <c r="M1316" s="51">
        <v>1</v>
      </c>
      <c r="N1316" s="99">
        <v>0.01</v>
      </c>
      <c r="O1316" s="99">
        <v>0.04</v>
      </c>
      <c r="P1316" s="53" t="s">
        <v>1381</v>
      </c>
      <c r="Q1316" s="53" t="s">
        <v>1382</v>
      </c>
      <c r="R1316" s="46" t="s">
        <v>2071</v>
      </c>
      <c r="S1316" s="46" t="s">
        <v>195</v>
      </c>
    </row>
    <row r="1317" ht="48.95" customHeight="1" spans="1:19">
      <c r="A1317" s="46">
        <v>108</v>
      </c>
      <c r="B1317" s="46" t="s">
        <v>2006</v>
      </c>
      <c r="C1317" s="46" t="s">
        <v>28</v>
      </c>
      <c r="D1317" s="53" t="s">
        <v>1410</v>
      </c>
      <c r="E1317" s="46" t="s">
        <v>43</v>
      </c>
      <c r="F1317" s="102" t="s">
        <v>2175</v>
      </c>
      <c r="G1317" s="53">
        <v>54</v>
      </c>
      <c r="H1317" s="46"/>
      <c r="I1317" s="46"/>
      <c r="J1317" s="46"/>
      <c r="K1317" s="53">
        <v>54</v>
      </c>
      <c r="L1317" s="61" t="s">
        <v>2144</v>
      </c>
      <c r="M1317" s="51">
        <v>1</v>
      </c>
      <c r="N1317" s="51">
        <v>0.0067</v>
      </c>
      <c r="O1317" s="51">
        <v>0.0283</v>
      </c>
      <c r="P1317" s="53" t="s">
        <v>1381</v>
      </c>
      <c r="Q1317" s="53" t="s">
        <v>1382</v>
      </c>
      <c r="R1317" s="46" t="s">
        <v>2071</v>
      </c>
      <c r="S1317" s="46" t="s">
        <v>195</v>
      </c>
    </row>
    <row r="1318" ht="48.95" customHeight="1" spans="1:19">
      <c r="A1318" s="46">
        <v>109</v>
      </c>
      <c r="B1318" s="46" t="s">
        <v>2006</v>
      </c>
      <c r="C1318" s="46" t="s">
        <v>28</v>
      </c>
      <c r="D1318" s="53" t="s">
        <v>1410</v>
      </c>
      <c r="E1318" s="46" t="s">
        <v>43</v>
      </c>
      <c r="F1318" s="102" t="s">
        <v>2176</v>
      </c>
      <c r="G1318" s="53">
        <v>39</v>
      </c>
      <c r="H1318" s="46"/>
      <c r="I1318" s="46"/>
      <c r="J1318" s="46"/>
      <c r="K1318" s="53">
        <v>39</v>
      </c>
      <c r="L1318" s="61" t="s">
        <v>2018</v>
      </c>
      <c r="M1318" s="51">
        <v>1</v>
      </c>
      <c r="N1318" s="51">
        <v>0.0052</v>
      </c>
      <c r="O1318" s="51">
        <v>0.0113</v>
      </c>
      <c r="P1318" s="53" t="s">
        <v>1381</v>
      </c>
      <c r="Q1318" s="53" t="s">
        <v>1382</v>
      </c>
      <c r="R1318" s="46" t="s">
        <v>2071</v>
      </c>
      <c r="S1318" s="46" t="s">
        <v>195</v>
      </c>
    </row>
    <row r="1319" ht="48.95" customHeight="1" spans="1:19">
      <c r="A1319" s="46">
        <v>110</v>
      </c>
      <c r="B1319" s="46" t="s">
        <v>2006</v>
      </c>
      <c r="C1319" s="46" t="s">
        <v>28</v>
      </c>
      <c r="D1319" s="53" t="s">
        <v>1410</v>
      </c>
      <c r="E1319" s="46" t="s">
        <v>56</v>
      </c>
      <c r="F1319" s="102" t="s">
        <v>2177</v>
      </c>
      <c r="G1319" s="53">
        <v>81</v>
      </c>
      <c r="H1319" s="46"/>
      <c r="I1319" s="46"/>
      <c r="J1319" s="46"/>
      <c r="K1319" s="53">
        <v>81</v>
      </c>
      <c r="L1319" s="61" t="s">
        <v>2129</v>
      </c>
      <c r="M1319" s="51">
        <v>1</v>
      </c>
      <c r="N1319" s="51">
        <v>0.0046</v>
      </c>
      <c r="O1319" s="51">
        <v>0.0196</v>
      </c>
      <c r="P1319" s="53" t="s">
        <v>1381</v>
      </c>
      <c r="Q1319" s="53" t="s">
        <v>1382</v>
      </c>
      <c r="R1319" s="46" t="s">
        <v>2071</v>
      </c>
      <c r="S1319" s="46" t="s">
        <v>195</v>
      </c>
    </row>
    <row r="1320" ht="48.95" customHeight="1" spans="1:19">
      <c r="A1320" s="46">
        <v>111</v>
      </c>
      <c r="B1320" s="46" t="s">
        <v>2006</v>
      </c>
      <c r="C1320" s="46" t="s">
        <v>28</v>
      </c>
      <c r="D1320" s="53" t="s">
        <v>1410</v>
      </c>
      <c r="E1320" s="46" t="s">
        <v>64</v>
      </c>
      <c r="F1320" s="102" t="s">
        <v>2178</v>
      </c>
      <c r="G1320" s="53">
        <v>32</v>
      </c>
      <c r="H1320" s="46"/>
      <c r="I1320" s="46"/>
      <c r="J1320" s="46"/>
      <c r="K1320" s="53">
        <v>32</v>
      </c>
      <c r="L1320" s="61" t="s">
        <v>2050</v>
      </c>
      <c r="M1320" s="229">
        <v>1</v>
      </c>
      <c r="N1320" s="230">
        <v>0.0168</v>
      </c>
      <c r="O1320" s="230">
        <v>0.0736</v>
      </c>
      <c r="P1320" s="53" t="s">
        <v>1381</v>
      </c>
      <c r="Q1320" s="53" t="s">
        <v>1382</v>
      </c>
      <c r="R1320" s="46" t="s">
        <v>2071</v>
      </c>
      <c r="S1320" s="46" t="s">
        <v>195</v>
      </c>
    </row>
    <row r="1321" ht="48.95" customHeight="1" spans="1:19">
      <c r="A1321" s="46">
        <v>112</v>
      </c>
      <c r="B1321" s="46" t="s">
        <v>2006</v>
      </c>
      <c r="C1321" s="46" t="s">
        <v>28</v>
      </c>
      <c r="D1321" s="53" t="s">
        <v>1410</v>
      </c>
      <c r="E1321" s="46" t="s">
        <v>60</v>
      </c>
      <c r="F1321" s="102" t="s">
        <v>2179</v>
      </c>
      <c r="G1321" s="53">
        <v>13</v>
      </c>
      <c r="H1321" s="46"/>
      <c r="I1321" s="46"/>
      <c r="J1321" s="46"/>
      <c r="K1321" s="53">
        <v>13</v>
      </c>
      <c r="L1321" s="61" t="s">
        <v>1409</v>
      </c>
      <c r="M1321" s="51">
        <v>2</v>
      </c>
      <c r="N1321" s="51">
        <v>0.0045</v>
      </c>
      <c r="O1321" s="51">
        <v>0.0194</v>
      </c>
      <c r="P1321" s="53" t="s">
        <v>1381</v>
      </c>
      <c r="Q1321" s="53" t="s">
        <v>1382</v>
      </c>
      <c r="R1321" s="46" t="s">
        <v>2071</v>
      </c>
      <c r="S1321" s="46" t="s">
        <v>195</v>
      </c>
    </row>
    <row r="1322" ht="48.95" customHeight="1" spans="1:19">
      <c r="A1322" s="46">
        <v>113</v>
      </c>
      <c r="B1322" s="46" t="s">
        <v>2006</v>
      </c>
      <c r="C1322" s="46" t="s">
        <v>28</v>
      </c>
      <c r="D1322" s="53" t="s">
        <v>1410</v>
      </c>
      <c r="E1322" s="46" t="s">
        <v>70</v>
      </c>
      <c r="F1322" s="102" t="s">
        <v>2180</v>
      </c>
      <c r="G1322" s="53">
        <v>31</v>
      </c>
      <c r="H1322" s="46"/>
      <c r="I1322" s="46"/>
      <c r="J1322" s="46"/>
      <c r="K1322" s="53">
        <v>31</v>
      </c>
      <c r="L1322" s="61" t="s">
        <v>2161</v>
      </c>
      <c r="M1322" s="229">
        <v>4</v>
      </c>
      <c r="N1322" s="230">
        <v>0.1388</v>
      </c>
      <c r="O1322" s="230">
        <v>0.576</v>
      </c>
      <c r="P1322" s="53" t="s">
        <v>1381</v>
      </c>
      <c r="Q1322" s="53" t="s">
        <v>1382</v>
      </c>
      <c r="R1322" s="46" t="s">
        <v>2071</v>
      </c>
      <c r="S1322" s="46" t="s">
        <v>195</v>
      </c>
    </row>
    <row r="1323" ht="48.95" customHeight="1" spans="1:19">
      <c r="A1323" s="46">
        <v>114</v>
      </c>
      <c r="B1323" s="46" t="s">
        <v>2006</v>
      </c>
      <c r="C1323" s="46" t="s">
        <v>28</v>
      </c>
      <c r="D1323" s="53" t="s">
        <v>1410</v>
      </c>
      <c r="E1323" s="46" t="s">
        <v>70</v>
      </c>
      <c r="F1323" s="102" t="s">
        <v>2181</v>
      </c>
      <c r="G1323" s="53">
        <v>10</v>
      </c>
      <c r="H1323" s="46"/>
      <c r="I1323" s="46"/>
      <c r="J1323" s="46"/>
      <c r="K1323" s="53">
        <v>10</v>
      </c>
      <c r="L1323" s="61" t="s">
        <v>2164</v>
      </c>
      <c r="M1323" s="229">
        <v>1</v>
      </c>
      <c r="N1323" s="230">
        <v>0.0057</v>
      </c>
      <c r="O1323" s="230">
        <v>0.0231</v>
      </c>
      <c r="P1323" s="53" t="s">
        <v>1381</v>
      </c>
      <c r="Q1323" s="53" t="s">
        <v>1382</v>
      </c>
      <c r="R1323" s="46" t="s">
        <v>2071</v>
      </c>
      <c r="S1323" s="46" t="s">
        <v>195</v>
      </c>
    </row>
    <row r="1324" ht="48.95" customHeight="1" spans="1:19">
      <c r="A1324" s="46">
        <v>115</v>
      </c>
      <c r="B1324" s="46" t="s">
        <v>2006</v>
      </c>
      <c r="C1324" s="46" t="s">
        <v>28</v>
      </c>
      <c r="D1324" s="53" t="s">
        <v>1410</v>
      </c>
      <c r="E1324" s="46" t="s">
        <v>64</v>
      </c>
      <c r="F1324" s="102" t="s">
        <v>2182</v>
      </c>
      <c r="G1324" s="53">
        <v>186.001</v>
      </c>
      <c r="H1324" s="46"/>
      <c r="I1324" s="46"/>
      <c r="J1324" s="46"/>
      <c r="K1324" s="53">
        <v>186.001</v>
      </c>
      <c r="L1324" s="61" t="s">
        <v>2183</v>
      </c>
      <c r="M1324" s="229">
        <v>1</v>
      </c>
      <c r="N1324" s="230">
        <v>0.027</v>
      </c>
      <c r="O1324" s="230">
        <v>0.1073</v>
      </c>
      <c r="P1324" s="53" t="s">
        <v>1381</v>
      </c>
      <c r="Q1324" s="53" t="s">
        <v>1382</v>
      </c>
      <c r="R1324" s="46" t="s">
        <v>2071</v>
      </c>
      <c r="S1324" s="46" t="s">
        <v>195</v>
      </c>
    </row>
    <row r="1325" ht="48.95" customHeight="1" spans="1:19">
      <c r="A1325" s="46">
        <v>116</v>
      </c>
      <c r="B1325" s="46" t="s">
        <v>2006</v>
      </c>
      <c r="C1325" s="46" t="s">
        <v>28</v>
      </c>
      <c r="D1325" s="53" t="s">
        <v>1410</v>
      </c>
      <c r="E1325" s="46" t="s">
        <v>58</v>
      </c>
      <c r="F1325" s="102" t="s">
        <v>2184</v>
      </c>
      <c r="G1325" s="53">
        <v>162</v>
      </c>
      <c r="H1325" s="46"/>
      <c r="I1325" s="46"/>
      <c r="J1325" s="46"/>
      <c r="K1325" s="53">
        <v>162</v>
      </c>
      <c r="L1325" s="61" t="s">
        <v>2185</v>
      </c>
      <c r="M1325" s="51">
        <v>4</v>
      </c>
      <c r="N1325" s="51">
        <v>0.1045</v>
      </c>
      <c r="O1325" s="51">
        <v>0.1174</v>
      </c>
      <c r="P1325" s="53" t="s">
        <v>1381</v>
      </c>
      <c r="Q1325" s="53" t="s">
        <v>1382</v>
      </c>
      <c r="R1325" s="46" t="s">
        <v>2071</v>
      </c>
      <c r="S1325" s="46" t="s">
        <v>195</v>
      </c>
    </row>
    <row r="1326" ht="48.95" customHeight="1" spans="1:19">
      <c r="A1326" s="46">
        <v>117</v>
      </c>
      <c r="B1326" s="46" t="s">
        <v>2006</v>
      </c>
      <c r="C1326" s="46" t="s">
        <v>28</v>
      </c>
      <c r="D1326" s="53" t="s">
        <v>1410</v>
      </c>
      <c r="E1326" s="46" t="s">
        <v>62</v>
      </c>
      <c r="F1326" s="102" t="s">
        <v>2186</v>
      </c>
      <c r="G1326" s="53">
        <v>36</v>
      </c>
      <c r="H1326" s="46"/>
      <c r="I1326" s="46"/>
      <c r="J1326" s="46"/>
      <c r="K1326" s="53">
        <v>36</v>
      </c>
      <c r="L1326" s="61" t="s">
        <v>1403</v>
      </c>
      <c r="M1326" s="51">
        <v>1</v>
      </c>
      <c r="N1326" s="51">
        <v>0.0062</v>
      </c>
      <c r="O1326" s="51">
        <v>0.0326</v>
      </c>
      <c r="P1326" s="53" t="s">
        <v>1381</v>
      </c>
      <c r="Q1326" s="53" t="s">
        <v>1382</v>
      </c>
      <c r="R1326" s="46" t="s">
        <v>2071</v>
      </c>
      <c r="S1326" s="46" t="s">
        <v>195</v>
      </c>
    </row>
    <row r="1327" ht="48.95" customHeight="1" spans="1:19">
      <c r="A1327" s="46">
        <v>118</v>
      </c>
      <c r="B1327" s="46" t="s">
        <v>2006</v>
      </c>
      <c r="C1327" s="46" t="s">
        <v>28</v>
      </c>
      <c r="D1327" s="53" t="s">
        <v>1410</v>
      </c>
      <c r="E1327" s="46" t="s">
        <v>43</v>
      </c>
      <c r="F1327" s="102" t="s">
        <v>2187</v>
      </c>
      <c r="G1327" s="53">
        <v>38</v>
      </c>
      <c r="H1327" s="46"/>
      <c r="I1327" s="46"/>
      <c r="J1327" s="46"/>
      <c r="K1327" s="53">
        <v>38</v>
      </c>
      <c r="L1327" s="61" t="s">
        <v>2134</v>
      </c>
      <c r="M1327" s="51">
        <v>1</v>
      </c>
      <c r="N1327" s="51">
        <v>0.0035</v>
      </c>
      <c r="O1327" s="51">
        <v>0.0166</v>
      </c>
      <c r="P1327" s="53" t="s">
        <v>1381</v>
      </c>
      <c r="Q1327" s="53" t="s">
        <v>1382</v>
      </c>
      <c r="R1327" s="46" t="s">
        <v>2071</v>
      </c>
      <c r="S1327" s="46" t="s">
        <v>195</v>
      </c>
    </row>
    <row r="1328" ht="48.95" customHeight="1" spans="1:19">
      <c r="A1328" s="46">
        <v>119</v>
      </c>
      <c r="B1328" s="46" t="s">
        <v>2006</v>
      </c>
      <c r="C1328" s="46" t="s">
        <v>28</v>
      </c>
      <c r="D1328" s="53" t="s">
        <v>1410</v>
      </c>
      <c r="E1328" s="46" t="s">
        <v>62</v>
      </c>
      <c r="F1328" s="102" t="s">
        <v>2188</v>
      </c>
      <c r="G1328" s="53">
        <v>12</v>
      </c>
      <c r="H1328" s="46"/>
      <c r="I1328" s="46"/>
      <c r="J1328" s="46"/>
      <c r="K1328" s="53">
        <v>12</v>
      </c>
      <c r="L1328" s="61" t="s">
        <v>1395</v>
      </c>
      <c r="M1328" s="51">
        <v>1</v>
      </c>
      <c r="N1328" s="51">
        <v>0.0016</v>
      </c>
      <c r="O1328" s="51">
        <v>0.0061</v>
      </c>
      <c r="P1328" s="53" t="s">
        <v>1381</v>
      </c>
      <c r="Q1328" s="53" t="s">
        <v>1382</v>
      </c>
      <c r="R1328" s="46" t="s">
        <v>2071</v>
      </c>
      <c r="S1328" s="46" t="s">
        <v>195</v>
      </c>
    </row>
    <row r="1329" ht="48.95" customHeight="1" spans="1:19">
      <c r="A1329" s="46">
        <v>120</v>
      </c>
      <c r="B1329" s="46" t="s">
        <v>2006</v>
      </c>
      <c r="C1329" s="53" t="s">
        <v>28</v>
      </c>
      <c r="D1329" s="53" t="s">
        <v>1410</v>
      </c>
      <c r="E1329" s="53" t="s">
        <v>58</v>
      </c>
      <c r="F1329" s="54" t="s">
        <v>2189</v>
      </c>
      <c r="G1329" s="214">
        <v>320</v>
      </c>
      <c r="H1329" s="46"/>
      <c r="I1329" s="214">
        <v>320</v>
      </c>
      <c r="J1329" s="46"/>
      <c r="K1329" s="46"/>
      <c r="L1329" s="61" t="s">
        <v>2190</v>
      </c>
      <c r="M1329" s="53">
        <v>2</v>
      </c>
      <c r="N1329" s="53">
        <v>0.0161</v>
      </c>
      <c r="O1329" s="53">
        <v>0.0787</v>
      </c>
      <c r="P1329" s="53" t="s">
        <v>1381</v>
      </c>
      <c r="Q1329" s="53" t="s">
        <v>1382</v>
      </c>
      <c r="R1329" s="46" t="s">
        <v>2191</v>
      </c>
      <c r="S1329" s="89" t="s">
        <v>313</v>
      </c>
    </row>
    <row r="1330" ht="48.95" customHeight="1" spans="1:19">
      <c r="A1330" s="46">
        <v>121</v>
      </c>
      <c r="B1330" s="46" t="s">
        <v>2006</v>
      </c>
      <c r="C1330" s="46" t="s">
        <v>28</v>
      </c>
      <c r="D1330" s="53" t="s">
        <v>1410</v>
      </c>
      <c r="E1330" s="46" t="s">
        <v>41</v>
      </c>
      <c r="F1330" s="137" t="s">
        <v>2192</v>
      </c>
      <c r="G1330" s="46">
        <v>80.47</v>
      </c>
      <c r="H1330" s="46"/>
      <c r="I1330" s="46">
        <v>80.47</v>
      </c>
      <c r="J1330" s="46"/>
      <c r="K1330" s="46"/>
      <c r="L1330" s="61" t="s">
        <v>2124</v>
      </c>
      <c r="M1330" s="46">
        <v>1</v>
      </c>
      <c r="N1330" s="46">
        <v>0.021</v>
      </c>
      <c r="O1330" s="46">
        <v>0.0866</v>
      </c>
      <c r="P1330" s="46" t="s">
        <v>1381</v>
      </c>
      <c r="Q1330" s="46" t="s">
        <v>1382</v>
      </c>
      <c r="R1330" s="46" t="s">
        <v>2073</v>
      </c>
      <c r="S1330" s="89" t="s">
        <v>313</v>
      </c>
    </row>
    <row r="1331" ht="48.95" customHeight="1" spans="1:19">
      <c r="A1331" s="46">
        <v>122</v>
      </c>
      <c r="B1331" s="46" t="s">
        <v>2006</v>
      </c>
      <c r="C1331" s="46" t="s">
        <v>28</v>
      </c>
      <c r="D1331" s="53" t="s">
        <v>1410</v>
      </c>
      <c r="E1331" s="46" t="s">
        <v>58</v>
      </c>
      <c r="F1331" s="137" t="s">
        <v>2193</v>
      </c>
      <c r="G1331" s="46">
        <v>39.376</v>
      </c>
      <c r="H1331" s="46"/>
      <c r="I1331" s="46">
        <v>39.376</v>
      </c>
      <c r="J1331" s="46"/>
      <c r="K1331" s="46"/>
      <c r="L1331" s="61" t="s">
        <v>2194</v>
      </c>
      <c r="M1331" s="51">
        <v>1</v>
      </c>
      <c r="N1331" s="51">
        <v>0.0028</v>
      </c>
      <c r="O1331" s="51">
        <v>0.0119</v>
      </c>
      <c r="P1331" s="46" t="s">
        <v>1381</v>
      </c>
      <c r="Q1331" s="46" t="s">
        <v>1382</v>
      </c>
      <c r="R1331" s="46" t="s">
        <v>2071</v>
      </c>
      <c r="S1331" s="89" t="s">
        <v>313</v>
      </c>
    </row>
    <row r="1332" ht="48.95" customHeight="1" spans="1:19">
      <c r="A1332" s="46">
        <v>123</v>
      </c>
      <c r="B1332" s="46" t="s">
        <v>2006</v>
      </c>
      <c r="C1332" s="46" t="s">
        <v>28</v>
      </c>
      <c r="D1332" s="53" t="s">
        <v>1410</v>
      </c>
      <c r="E1332" s="53" t="s">
        <v>60</v>
      </c>
      <c r="F1332" s="137" t="s">
        <v>2195</v>
      </c>
      <c r="G1332" s="53">
        <f t="shared" ref="G1332:G1352" si="71">H1332+I1332</f>
        <v>42</v>
      </c>
      <c r="H1332" s="46">
        <v>42</v>
      </c>
      <c r="I1332" s="46"/>
      <c r="J1332" s="46"/>
      <c r="K1332" s="46"/>
      <c r="L1332" s="61" t="s">
        <v>1485</v>
      </c>
      <c r="M1332" s="53">
        <v>1</v>
      </c>
      <c r="N1332" s="53">
        <v>0.0037</v>
      </c>
      <c r="O1332" s="53">
        <v>0.0134</v>
      </c>
      <c r="P1332" s="53" t="s">
        <v>1381</v>
      </c>
      <c r="Q1332" s="53" t="s">
        <v>1382</v>
      </c>
      <c r="R1332" s="46" t="s">
        <v>2073</v>
      </c>
      <c r="S1332" s="46" t="s">
        <v>784</v>
      </c>
    </row>
    <row r="1333" ht="48.95" customHeight="1" spans="1:19">
      <c r="A1333" s="46">
        <v>124</v>
      </c>
      <c r="B1333" s="46" t="s">
        <v>2006</v>
      </c>
      <c r="C1333" s="46" t="s">
        <v>28</v>
      </c>
      <c r="D1333" s="53" t="s">
        <v>1410</v>
      </c>
      <c r="E1333" s="53" t="s">
        <v>64</v>
      </c>
      <c r="F1333" s="137" t="s">
        <v>2196</v>
      </c>
      <c r="G1333" s="53">
        <f t="shared" si="71"/>
        <v>327</v>
      </c>
      <c r="H1333" s="46"/>
      <c r="I1333" s="46">
        <v>327</v>
      </c>
      <c r="J1333" s="46"/>
      <c r="K1333" s="46"/>
      <c r="L1333" s="61" t="s">
        <v>2197</v>
      </c>
      <c r="M1333" s="53">
        <v>2</v>
      </c>
      <c r="N1333" s="77">
        <v>0.0141</v>
      </c>
      <c r="O1333" s="77">
        <v>0.0441</v>
      </c>
      <c r="P1333" s="53" t="s">
        <v>1381</v>
      </c>
      <c r="Q1333" s="53" t="s">
        <v>1382</v>
      </c>
      <c r="R1333" s="46" t="s">
        <v>2073</v>
      </c>
      <c r="S1333" s="46" t="s">
        <v>784</v>
      </c>
    </row>
    <row r="1334" ht="48.95" customHeight="1" spans="1:19">
      <c r="A1334" s="46">
        <v>125</v>
      </c>
      <c r="B1334" s="46" t="s">
        <v>2006</v>
      </c>
      <c r="C1334" s="46" t="s">
        <v>28</v>
      </c>
      <c r="D1334" s="53" t="s">
        <v>1410</v>
      </c>
      <c r="E1334" s="53" t="s">
        <v>47</v>
      </c>
      <c r="F1334" s="137" t="s">
        <v>2198</v>
      </c>
      <c r="G1334" s="53">
        <f t="shared" si="71"/>
        <v>332.9</v>
      </c>
      <c r="H1334" s="46">
        <v>2.9</v>
      </c>
      <c r="I1334" s="46">
        <v>330</v>
      </c>
      <c r="J1334" s="46"/>
      <c r="K1334" s="46"/>
      <c r="L1334" s="61" t="s">
        <v>2199</v>
      </c>
      <c r="M1334" s="53">
        <v>1</v>
      </c>
      <c r="N1334" s="53">
        <v>0.0054</v>
      </c>
      <c r="O1334" s="53">
        <v>0.0247</v>
      </c>
      <c r="P1334" s="53" t="s">
        <v>1381</v>
      </c>
      <c r="Q1334" s="53" t="s">
        <v>1382</v>
      </c>
      <c r="R1334" s="46" t="s">
        <v>2073</v>
      </c>
      <c r="S1334" s="46" t="s">
        <v>784</v>
      </c>
    </row>
    <row r="1335" ht="48.95" customHeight="1" spans="1:19">
      <c r="A1335" s="46">
        <v>126</v>
      </c>
      <c r="B1335" s="46" t="s">
        <v>2006</v>
      </c>
      <c r="C1335" s="46" t="s">
        <v>28</v>
      </c>
      <c r="D1335" s="53" t="s">
        <v>1410</v>
      </c>
      <c r="E1335" s="53" t="s">
        <v>45</v>
      </c>
      <c r="F1335" s="137" t="s">
        <v>2200</v>
      </c>
      <c r="G1335" s="53">
        <f t="shared" si="71"/>
        <v>75</v>
      </c>
      <c r="H1335" s="46">
        <v>75</v>
      </c>
      <c r="I1335" s="46"/>
      <c r="J1335" s="46"/>
      <c r="K1335" s="46"/>
      <c r="L1335" s="61" t="s">
        <v>2164</v>
      </c>
      <c r="M1335" s="53">
        <v>1</v>
      </c>
      <c r="N1335" s="53">
        <v>0.0057</v>
      </c>
      <c r="O1335" s="53">
        <v>0.0232</v>
      </c>
      <c r="P1335" s="53" t="s">
        <v>1381</v>
      </c>
      <c r="Q1335" s="53" t="s">
        <v>1382</v>
      </c>
      <c r="R1335" s="46" t="s">
        <v>2073</v>
      </c>
      <c r="S1335" s="46" t="s">
        <v>784</v>
      </c>
    </row>
    <row r="1336" ht="48.95" customHeight="1" spans="1:19">
      <c r="A1336" s="46">
        <v>127</v>
      </c>
      <c r="B1336" s="46" t="s">
        <v>2006</v>
      </c>
      <c r="C1336" s="46" t="s">
        <v>28</v>
      </c>
      <c r="D1336" s="53" t="s">
        <v>1410</v>
      </c>
      <c r="E1336" s="53" t="s">
        <v>36</v>
      </c>
      <c r="F1336" s="137" t="s">
        <v>2201</v>
      </c>
      <c r="G1336" s="53">
        <f t="shared" si="71"/>
        <v>191</v>
      </c>
      <c r="H1336" s="46">
        <v>191</v>
      </c>
      <c r="I1336" s="46"/>
      <c r="J1336" s="46"/>
      <c r="K1336" s="46"/>
      <c r="L1336" s="61" t="s">
        <v>2202</v>
      </c>
      <c r="M1336" s="53">
        <v>1</v>
      </c>
      <c r="N1336" s="53">
        <v>0.0043</v>
      </c>
      <c r="O1336" s="53">
        <v>0.0186</v>
      </c>
      <c r="P1336" s="53" t="s">
        <v>1381</v>
      </c>
      <c r="Q1336" s="53" t="s">
        <v>1382</v>
      </c>
      <c r="R1336" s="46" t="s">
        <v>2073</v>
      </c>
      <c r="S1336" s="46" t="s">
        <v>784</v>
      </c>
    </row>
    <row r="1337" ht="48.95" customHeight="1" spans="1:19">
      <c r="A1337" s="46">
        <v>128</v>
      </c>
      <c r="B1337" s="46" t="s">
        <v>2006</v>
      </c>
      <c r="C1337" s="46" t="s">
        <v>28</v>
      </c>
      <c r="D1337" s="53" t="s">
        <v>1410</v>
      </c>
      <c r="E1337" s="53" t="s">
        <v>50</v>
      </c>
      <c r="F1337" s="137" t="s">
        <v>2203</v>
      </c>
      <c r="G1337" s="53">
        <f t="shared" si="71"/>
        <v>75</v>
      </c>
      <c r="H1337" s="46">
        <v>75</v>
      </c>
      <c r="I1337" s="46"/>
      <c r="J1337" s="46"/>
      <c r="K1337" s="46"/>
      <c r="L1337" s="61" t="s">
        <v>2012</v>
      </c>
      <c r="M1337" s="53">
        <v>1</v>
      </c>
      <c r="N1337" s="53">
        <v>0.0007</v>
      </c>
      <c r="O1337" s="53">
        <v>0.0028</v>
      </c>
      <c r="P1337" s="53" t="s">
        <v>1381</v>
      </c>
      <c r="Q1337" s="53" t="s">
        <v>1382</v>
      </c>
      <c r="R1337" s="46" t="s">
        <v>2073</v>
      </c>
      <c r="S1337" s="46" t="s">
        <v>784</v>
      </c>
    </row>
    <row r="1338" ht="48.95" customHeight="1" spans="1:19">
      <c r="A1338" s="46">
        <v>129</v>
      </c>
      <c r="B1338" s="46" t="s">
        <v>2006</v>
      </c>
      <c r="C1338" s="46" t="s">
        <v>28</v>
      </c>
      <c r="D1338" s="53" t="s">
        <v>1410</v>
      </c>
      <c r="E1338" s="53" t="s">
        <v>52</v>
      </c>
      <c r="F1338" s="137" t="s">
        <v>2204</v>
      </c>
      <c r="G1338" s="53">
        <f t="shared" si="71"/>
        <v>32</v>
      </c>
      <c r="H1338" s="46">
        <v>32</v>
      </c>
      <c r="I1338" s="46"/>
      <c r="J1338" s="46"/>
      <c r="K1338" s="46"/>
      <c r="L1338" s="61" t="s">
        <v>2095</v>
      </c>
      <c r="M1338" s="53">
        <v>1</v>
      </c>
      <c r="N1338" s="53">
        <v>0.0212</v>
      </c>
      <c r="O1338" s="53">
        <v>0.0985</v>
      </c>
      <c r="P1338" s="53" t="s">
        <v>1381</v>
      </c>
      <c r="Q1338" s="53" t="s">
        <v>1382</v>
      </c>
      <c r="R1338" s="46" t="s">
        <v>2073</v>
      </c>
      <c r="S1338" s="46" t="s">
        <v>784</v>
      </c>
    </row>
    <row r="1339" ht="48.95" customHeight="1" spans="1:19">
      <c r="A1339" s="46">
        <v>130</v>
      </c>
      <c r="B1339" s="46" t="s">
        <v>2006</v>
      </c>
      <c r="C1339" s="46" t="s">
        <v>28</v>
      </c>
      <c r="D1339" s="53" t="s">
        <v>1410</v>
      </c>
      <c r="E1339" s="53" t="s">
        <v>74</v>
      </c>
      <c r="F1339" s="137" t="s">
        <v>2205</v>
      </c>
      <c r="G1339" s="53">
        <f t="shared" si="71"/>
        <v>62</v>
      </c>
      <c r="H1339" s="46">
        <v>62</v>
      </c>
      <c r="I1339" s="46"/>
      <c r="J1339" s="46"/>
      <c r="K1339" s="46"/>
      <c r="L1339" s="61" t="s">
        <v>2099</v>
      </c>
      <c r="M1339" s="53">
        <v>1</v>
      </c>
      <c r="N1339" s="53">
        <v>0.0256</v>
      </c>
      <c r="O1339" s="53">
        <v>0.0992</v>
      </c>
      <c r="P1339" s="53" t="s">
        <v>1381</v>
      </c>
      <c r="Q1339" s="53" t="s">
        <v>1382</v>
      </c>
      <c r="R1339" s="46" t="s">
        <v>2073</v>
      </c>
      <c r="S1339" s="46" t="s">
        <v>784</v>
      </c>
    </row>
    <row r="1340" ht="48.95" customHeight="1" spans="1:19">
      <c r="A1340" s="46">
        <v>131</v>
      </c>
      <c r="B1340" s="46" t="s">
        <v>2006</v>
      </c>
      <c r="C1340" s="46" t="s">
        <v>28</v>
      </c>
      <c r="D1340" s="53" t="s">
        <v>1410</v>
      </c>
      <c r="E1340" s="53" t="s">
        <v>43</v>
      </c>
      <c r="F1340" s="137" t="s">
        <v>2206</v>
      </c>
      <c r="G1340" s="53">
        <f t="shared" si="71"/>
        <v>212</v>
      </c>
      <c r="H1340" s="46">
        <v>212</v>
      </c>
      <c r="I1340" s="46"/>
      <c r="J1340" s="46"/>
      <c r="K1340" s="46"/>
      <c r="L1340" s="61" t="s">
        <v>2046</v>
      </c>
      <c r="M1340" s="123">
        <v>2</v>
      </c>
      <c r="N1340" s="77">
        <v>0.0349</v>
      </c>
      <c r="O1340" s="77">
        <v>0.1556</v>
      </c>
      <c r="P1340" s="53" t="s">
        <v>1381</v>
      </c>
      <c r="Q1340" s="53" t="s">
        <v>1382</v>
      </c>
      <c r="R1340" s="46" t="s">
        <v>2073</v>
      </c>
      <c r="S1340" s="46" t="s">
        <v>784</v>
      </c>
    </row>
    <row r="1341" ht="48.95" customHeight="1" spans="1:19">
      <c r="A1341" s="46">
        <v>132</v>
      </c>
      <c r="B1341" s="46" t="s">
        <v>2006</v>
      </c>
      <c r="C1341" s="46" t="s">
        <v>28</v>
      </c>
      <c r="D1341" s="53" t="s">
        <v>1410</v>
      </c>
      <c r="E1341" s="53" t="s">
        <v>66</v>
      </c>
      <c r="F1341" s="137" t="s">
        <v>2207</v>
      </c>
      <c r="G1341" s="53">
        <f t="shared" si="71"/>
        <v>37</v>
      </c>
      <c r="H1341" s="46">
        <v>37</v>
      </c>
      <c r="I1341" s="46"/>
      <c r="J1341" s="46"/>
      <c r="K1341" s="46"/>
      <c r="L1341" s="61" t="s">
        <v>2208</v>
      </c>
      <c r="M1341" s="53">
        <v>1</v>
      </c>
      <c r="N1341" s="53">
        <v>0.0024</v>
      </c>
      <c r="O1341" s="53">
        <v>0.0108</v>
      </c>
      <c r="P1341" s="53" t="s">
        <v>1381</v>
      </c>
      <c r="Q1341" s="53" t="s">
        <v>1382</v>
      </c>
      <c r="R1341" s="46" t="s">
        <v>2073</v>
      </c>
      <c r="S1341" s="46" t="s">
        <v>784</v>
      </c>
    </row>
    <row r="1342" ht="48.95" customHeight="1" spans="1:19">
      <c r="A1342" s="46">
        <v>133</v>
      </c>
      <c r="B1342" s="46" t="s">
        <v>2006</v>
      </c>
      <c r="C1342" s="46" t="s">
        <v>28</v>
      </c>
      <c r="D1342" s="53" t="s">
        <v>1410</v>
      </c>
      <c r="E1342" s="53" t="s">
        <v>64</v>
      </c>
      <c r="F1342" s="137" t="s">
        <v>2209</v>
      </c>
      <c r="G1342" s="53">
        <f t="shared" si="71"/>
        <v>118</v>
      </c>
      <c r="H1342" s="46">
        <v>118</v>
      </c>
      <c r="I1342" s="46"/>
      <c r="J1342" s="46"/>
      <c r="K1342" s="46"/>
      <c r="L1342" s="61" t="s">
        <v>2183</v>
      </c>
      <c r="M1342" s="123">
        <v>1</v>
      </c>
      <c r="N1342" s="77">
        <v>0.027</v>
      </c>
      <c r="O1342" s="77">
        <v>0.1073</v>
      </c>
      <c r="P1342" s="53" t="s">
        <v>1381</v>
      </c>
      <c r="Q1342" s="53" t="s">
        <v>1382</v>
      </c>
      <c r="R1342" s="46" t="s">
        <v>2073</v>
      </c>
      <c r="S1342" s="46" t="s">
        <v>784</v>
      </c>
    </row>
    <row r="1343" ht="48.95" customHeight="1" spans="1:19">
      <c r="A1343" s="46">
        <v>134</v>
      </c>
      <c r="B1343" s="46" t="s">
        <v>2006</v>
      </c>
      <c r="C1343" s="46" t="s">
        <v>28</v>
      </c>
      <c r="D1343" s="53" t="s">
        <v>1410</v>
      </c>
      <c r="E1343" s="53" t="s">
        <v>70</v>
      </c>
      <c r="F1343" s="137" t="s">
        <v>2210</v>
      </c>
      <c r="G1343" s="53">
        <f t="shared" si="71"/>
        <v>132</v>
      </c>
      <c r="H1343" s="46">
        <v>132</v>
      </c>
      <c r="I1343" s="46"/>
      <c r="J1343" s="46"/>
      <c r="K1343" s="46"/>
      <c r="L1343" s="61" t="s">
        <v>2029</v>
      </c>
      <c r="M1343" s="53">
        <v>1</v>
      </c>
      <c r="N1343" s="53">
        <v>0.0008</v>
      </c>
      <c r="O1343" s="53">
        <v>0.0028</v>
      </c>
      <c r="P1343" s="53" t="s">
        <v>1381</v>
      </c>
      <c r="Q1343" s="53" t="s">
        <v>1382</v>
      </c>
      <c r="R1343" s="46" t="s">
        <v>2073</v>
      </c>
      <c r="S1343" s="46" t="s">
        <v>784</v>
      </c>
    </row>
    <row r="1344" ht="48.95" customHeight="1" spans="1:19">
      <c r="A1344" s="46">
        <v>135</v>
      </c>
      <c r="B1344" s="46" t="s">
        <v>2006</v>
      </c>
      <c r="C1344" s="46" t="s">
        <v>28</v>
      </c>
      <c r="D1344" s="53" t="s">
        <v>1410</v>
      </c>
      <c r="E1344" s="53" t="s">
        <v>70</v>
      </c>
      <c r="F1344" s="137" t="s">
        <v>2211</v>
      </c>
      <c r="G1344" s="53">
        <f t="shared" si="71"/>
        <v>260</v>
      </c>
      <c r="H1344" s="46">
        <v>260</v>
      </c>
      <c r="I1344" s="46"/>
      <c r="J1344" s="46"/>
      <c r="K1344" s="46"/>
      <c r="L1344" s="61" t="s">
        <v>2212</v>
      </c>
      <c r="M1344" s="123">
        <v>2</v>
      </c>
      <c r="N1344" s="123">
        <v>0.0105</v>
      </c>
      <c r="O1344" s="123">
        <v>0.0406</v>
      </c>
      <c r="P1344" s="53" t="s">
        <v>1381</v>
      </c>
      <c r="Q1344" s="53" t="s">
        <v>1382</v>
      </c>
      <c r="R1344" s="46" t="s">
        <v>2073</v>
      </c>
      <c r="S1344" s="46" t="s">
        <v>784</v>
      </c>
    </row>
    <row r="1345" ht="48.95" customHeight="1" spans="1:19">
      <c r="A1345" s="46">
        <v>136</v>
      </c>
      <c r="B1345" s="46" t="s">
        <v>2006</v>
      </c>
      <c r="C1345" s="46" t="s">
        <v>28</v>
      </c>
      <c r="D1345" s="53" t="s">
        <v>1410</v>
      </c>
      <c r="E1345" s="53" t="s">
        <v>43</v>
      </c>
      <c r="F1345" s="137" t="s">
        <v>2213</v>
      </c>
      <c r="G1345" s="53">
        <f t="shared" si="71"/>
        <v>71</v>
      </c>
      <c r="H1345" s="46">
        <v>71</v>
      </c>
      <c r="I1345" s="46"/>
      <c r="J1345" s="46"/>
      <c r="K1345" s="46"/>
      <c r="L1345" s="61" t="s">
        <v>2008</v>
      </c>
      <c r="M1345" s="123">
        <v>1</v>
      </c>
      <c r="N1345" s="77">
        <v>0.0063</v>
      </c>
      <c r="O1345" s="77">
        <v>0.03</v>
      </c>
      <c r="P1345" s="53" t="s">
        <v>1381</v>
      </c>
      <c r="Q1345" s="53" t="s">
        <v>1382</v>
      </c>
      <c r="R1345" s="46" t="s">
        <v>2073</v>
      </c>
      <c r="S1345" s="46" t="s">
        <v>784</v>
      </c>
    </row>
    <row r="1346" ht="48.95" customHeight="1" spans="1:19">
      <c r="A1346" s="46">
        <v>137</v>
      </c>
      <c r="B1346" s="46" t="s">
        <v>2006</v>
      </c>
      <c r="C1346" s="46" t="s">
        <v>28</v>
      </c>
      <c r="D1346" s="53" t="s">
        <v>1410</v>
      </c>
      <c r="E1346" s="53" t="s">
        <v>54</v>
      </c>
      <c r="F1346" s="137" t="s">
        <v>2214</v>
      </c>
      <c r="G1346" s="53">
        <f t="shared" si="71"/>
        <v>63</v>
      </c>
      <c r="H1346" s="46">
        <v>63</v>
      </c>
      <c r="I1346" s="46"/>
      <c r="J1346" s="46"/>
      <c r="K1346" s="46"/>
      <c r="L1346" s="61" t="s">
        <v>1393</v>
      </c>
      <c r="M1346" s="123">
        <v>1</v>
      </c>
      <c r="N1346" s="77">
        <v>0.0058</v>
      </c>
      <c r="O1346" s="77">
        <v>0.0394</v>
      </c>
      <c r="P1346" s="53" t="s">
        <v>1381</v>
      </c>
      <c r="Q1346" s="53" t="s">
        <v>1382</v>
      </c>
      <c r="R1346" s="46" t="s">
        <v>2073</v>
      </c>
      <c r="S1346" s="46" t="s">
        <v>784</v>
      </c>
    </row>
    <row r="1347" ht="48.95" customHeight="1" spans="1:19">
      <c r="A1347" s="46">
        <v>138</v>
      </c>
      <c r="B1347" s="46" t="s">
        <v>2006</v>
      </c>
      <c r="C1347" s="46" t="s">
        <v>28</v>
      </c>
      <c r="D1347" s="53" t="s">
        <v>1410</v>
      </c>
      <c r="E1347" s="53" t="s">
        <v>58</v>
      </c>
      <c r="F1347" s="137" t="s">
        <v>2215</v>
      </c>
      <c r="G1347" s="53">
        <f t="shared" si="71"/>
        <v>36</v>
      </c>
      <c r="H1347" s="46">
        <v>36</v>
      </c>
      <c r="I1347" s="46"/>
      <c r="J1347" s="46"/>
      <c r="K1347" s="46"/>
      <c r="L1347" s="61" t="s">
        <v>2194</v>
      </c>
      <c r="M1347" s="53">
        <v>1</v>
      </c>
      <c r="N1347" s="53">
        <v>0.0028</v>
      </c>
      <c r="O1347" s="53">
        <v>0.0119</v>
      </c>
      <c r="P1347" s="53" t="s">
        <v>1381</v>
      </c>
      <c r="Q1347" s="53" t="s">
        <v>1382</v>
      </c>
      <c r="R1347" s="46" t="s">
        <v>2073</v>
      </c>
      <c r="S1347" s="46" t="s">
        <v>784</v>
      </c>
    </row>
    <row r="1348" ht="48.95" customHeight="1" spans="1:19">
      <c r="A1348" s="46">
        <v>139</v>
      </c>
      <c r="B1348" s="46" t="s">
        <v>2006</v>
      </c>
      <c r="C1348" s="46" t="s">
        <v>28</v>
      </c>
      <c r="D1348" s="53" t="s">
        <v>1410</v>
      </c>
      <c r="E1348" s="53" t="s">
        <v>58</v>
      </c>
      <c r="F1348" s="137" t="s">
        <v>2216</v>
      </c>
      <c r="G1348" s="53">
        <f t="shared" si="71"/>
        <v>25</v>
      </c>
      <c r="H1348" s="46">
        <v>25</v>
      </c>
      <c r="I1348" s="46"/>
      <c r="J1348" s="46"/>
      <c r="K1348" s="46"/>
      <c r="L1348" s="61" t="s">
        <v>2217</v>
      </c>
      <c r="M1348" s="53">
        <v>1</v>
      </c>
      <c r="N1348" s="53">
        <v>0.0053</v>
      </c>
      <c r="O1348" s="53">
        <v>0.0215</v>
      </c>
      <c r="P1348" s="53" t="s">
        <v>1381</v>
      </c>
      <c r="Q1348" s="53" t="s">
        <v>1382</v>
      </c>
      <c r="R1348" s="46" t="s">
        <v>2073</v>
      </c>
      <c r="S1348" s="46" t="s">
        <v>784</v>
      </c>
    </row>
    <row r="1349" ht="48.95" customHeight="1" spans="1:19">
      <c r="A1349" s="46">
        <v>140</v>
      </c>
      <c r="B1349" s="46" t="s">
        <v>2006</v>
      </c>
      <c r="C1349" s="46" t="s">
        <v>28</v>
      </c>
      <c r="D1349" s="53" t="s">
        <v>1410</v>
      </c>
      <c r="E1349" s="53" t="s">
        <v>78</v>
      </c>
      <c r="F1349" s="137" t="s">
        <v>2218</v>
      </c>
      <c r="G1349" s="53">
        <f t="shared" si="71"/>
        <v>50</v>
      </c>
      <c r="H1349" s="46">
        <v>50</v>
      </c>
      <c r="I1349" s="46"/>
      <c r="J1349" s="46"/>
      <c r="K1349" s="46"/>
      <c r="L1349" s="61" t="s">
        <v>2010</v>
      </c>
      <c r="M1349" s="53">
        <v>1</v>
      </c>
      <c r="N1349" s="53">
        <v>0.0006</v>
      </c>
      <c r="O1349" s="53">
        <v>0.0025</v>
      </c>
      <c r="P1349" s="53" t="s">
        <v>1381</v>
      </c>
      <c r="Q1349" s="53" t="s">
        <v>1382</v>
      </c>
      <c r="R1349" s="46" t="s">
        <v>2073</v>
      </c>
      <c r="S1349" s="46" t="s">
        <v>784</v>
      </c>
    </row>
    <row r="1350" ht="48.95" customHeight="1" spans="1:19">
      <c r="A1350" s="46">
        <v>141</v>
      </c>
      <c r="B1350" s="46" t="s">
        <v>2006</v>
      </c>
      <c r="C1350" s="46" t="s">
        <v>28</v>
      </c>
      <c r="D1350" s="53" t="s">
        <v>1410</v>
      </c>
      <c r="E1350" s="53" t="s">
        <v>78</v>
      </c>
      <c r="F1350" s="137" t="s">
        <v>2219</v>
      </c>
      <c r="G1350" s="53">
        <f t="shared" si="71"/>
        <v>28</v>
      </c>
      <c r="H1350" s="46">
        <v>28</v>
      </c>
      <c r="I1350" s="46"/>
      <c r="J1350" s="46"/>
      <c r="K1350" s="46"/>
      <c r="L1350" s="61" t="s">
        <v>2059</v>
      </c>
      <c r="M1350" s="53">
        <v>1</v>
      </c>
      <c r="N1350" s="77">
        <v>0.011</v>
      </c>
      <c r="O1350" s="77">
        <v>0.051</v>
      </c>
      <c r="P1350" s="53" t="s">
        <v>1381</v>
      </c>
      <c r="Q1350" s="53" t="s">
        <v>1382</v>
      </c>
      <c r="R1350" s="46" t="s">
        <v>2073</v>
      </c>
      <c r="S1350" s="46" t="s">
        <v>784</v>
      </c>
    </row>
    <row r="1351" ht="48" customHeight="1" spans="1:19">
      <c r="A1351" s="46">
        <v>142</v>
      </c>
      <c r="B1351" s="46" t="s">
        <v>2006</v>
      </c>
      <c r="C1351" s="46" t="s">
        <v>28</v>
      </c>
      <c r="D1351" s="53" t="s">
        <v>1410</v>
      </c>
      <c r="E1351" s="53" t="s">
        <v>54</v>
      </c>
      <c r="F1351" s="137" t="s">
        <v>2220</v>
      </c>
      <c r="G1351" s="53">
        <f t="shared" si="71"/>
        <v>56</v>
      </c>
      <c r="H1351" s="46">
        <v>56</v>
      </c>
      <c r="I1351" s="46"/>
      <c r="J1351" s="46"/>
      <c r="K1351" s="46"/>
      <c r="L1351" s="61" t="s">
        <v>1393</v>
      </c>
      <c r="M1351" s="53">
        <v>1</v>
      </c>
      <c r="N1351" s="77">
        <v>0.0058</v>
      </c>
      <c r="O1351" s="77">
        <v>0.045</v>
      </c>
      <c r="P1351" s="53" t="s">
        <v>1381</v>
      </c>
      <c r="Q1351" s="53" t="s">
        <v>1382</v>
      </c>
      <c r="R1351" s="46" t="s">
        <v>2073</v>
      </c>
      <c r="S1351" s="46" t="s">
        <v>784</v>
      </c>
    </row>
    <row r="1352" ht="48" customHeight="1" spans="1:19">
      <c r="A1352" s="46">
        <v>143</v>
      </c>
      <c r="B1352" s="46" t="s">
        <v>2006</v>
      </c>
      <c r="C1352" s="46" t="s">
        <v>28</v>
      </c>
      <c r="D1352" s="53" t="s">
        <v>1410</v>
      </c>
      <c r="E1352" s="53" t="s">
        <v>43</v>
      </c>
      <c r="F1352" s="137" t="s">
        <v>2221</v>
      </c>
      <c r="G1352" s="53">
        <f t="shared" si="71"/>
        <v>35</v>
      </c>
      <c r="H1352" s="46">
        <v>35</v>
      </c>
      <c r="I1352" s="46"/>
      <c r="J1352" s="46"/>
      <c r="K1352" s="46"/>
      <c r="L1352" s="61" t="s">
        <v>2151</v>
      </c>
      <c r="M1352" s="53">
        <v>1</v>
      </c>
      <c r="N1352" s="77">
        <v>0.01</v>
      </c>
      <c r="O1352" s="53">
        <v>0.0468</v>
      </c>
      <c r="P1352" s="53" t="s">
        <v>1381</v>
      </c>
      <c r="Q1352" s="53" t="s">
        <v>1382</v>
      </c>
      <c r="R1352" s="46" t="s">
        <v>2073</v>
      </c>
      <c r="S1352" s="46" t="s">
        <v>784</v>
      </c>
    </row>
    <row r="1353" ht="48" customHeight="1" spans="1:19">
      <c r="A1353" s="46">
        <v>144</v>
      </c>
      <c r="B1353" s="46" t="s">
        <v>2006</v>
      </c>
      <c r="C1353" s="46" t="s">
        <v>28</v>
      </c>
      <c r="D1353" s="53" t="s">
        <v>1410</v>
      </c>
      <c r="E1353" s="46" t="s">
        <v>70</v>
      </c>
      <c r="F1353" s="102" t="s">
        <v>2222</v>
      </c>
      <c r="G1353" s="122">
        <v>43.79</v>
      </c>
      <c r="H1353" s="122">
        <v>43.79</v>
      </c>
      <c r="I1353" s="46"/>
      <c r="J1353" s="46"/>
      <c r="K1353" s="46"/>
      <c r="L1353" s="61" t="s">
        <v>2090</v>
      </c>
      <c r="M1353" s="51">
        <v>1</v>
      </c>
      <c r="N1353" s="99">
        <v>0.0109</v>
      </c>
      <c r="O1353" s="99">
        <v>0.041</v>
      </c>
      <c r="P1353" s="53" t="s">
        <v>1381</v>
      </c>
      <c r="Q1353" s="53" t="s">
        <v>1382</v>
      </c>
      <c r="R1353" s="46" t="s">
        <v>2071</v>
      </c>
      <c r="S1353" s="46" t="s">
        <v>1626</v>
      </c>
    </row>
    <row r="1354" ht="48" customHeight="1" spans="1:19">
      <c r="A1354" s="46">
        <v>145</v>
      </c>
      <c r="B1354" s="46" t="s">
        <v>2006</v>
      </c>
      <c r="C1354" s="46" t="s">
        <v>28</v>
      </c>
      <c r="D1354" s="53" t="s">
        <v>1410</v>
      </c>
      <c r="E1354" s="46" t="s">
        <v>60</v>
      </c>
      <c r="F1354" s="102" t="s">
        <v>2223</v>
      </c>
      <c r="G1354" s="122">
        <v>80</v>
      </c>
      <c r="H1354" s="122">
        <v>80</v>
      </c>
      <c r="I1354" s="46"/>
      <c r="J1354" s="46"/>
      <c r="K1354" s="46"/>
      <c r="L1354" s="61" t="s">
        <v>2061</v>
      </c>
      <c r="M1354" s="233">
        <v>1</v>
      </c>
      <c r="N1354" s="232">
        <v>0.0158</v>
      </c>
      <c r="O1354" s="232">
        <v>0.079</v>
      </c>
      <c r="P1354" s="53" t="s">
        <v>1381</v>
      </c>
      <c r="Q1354" s="53" t="s">
        <v>1382</v>
      </c>
      <c r="R1354" s="46" t="s">
        <v>2071</v>
      </c>
      <c r="S1354" s="46" t="s">
        <v>1626</v>
      </c>
    </row>
    <row r="1355" ht="48" customHeight="1" spans="1:19">
      <c r="A1355" s="46">
        <v>146</v>
      </c>
      <c r="B1355" s="46" t="s">
        <v>2006</v>
      </c>
      <c r="C1355" s="46" t="s">
        <v>28</v>
      </c>
      <c r="D1355" s="53" t="s">
        <v>1410</v>
      </c>
      <c r="E1355" s="46" t="s">
        <v>50</v>
      </c>
      <c r="F1355" s="137" t="s">
        <v>2224</v>
      </c>
      <c r="G1355" s="46">
        <v>53</v>
      </c>
      <c r="H1355" s="46">
        <v>53</v>
      </c>
      <c r="I1355" s="46"/>
      <c r="J1355" s="46"/>
      <c r="K1355" s="46"/>
      <c r="L1355" s="61" t="s">
        <v>2225</v>
      </c>
      <c r="M1355" s="53">
        <v>1</v>
      </c>
      <c r="N1355" s="53">
        <v>0.0004</v>
      </c>
      <c r="O1355" s="53">
        <v>0.0018</v>
      </c>
      <c r="P1355" s="53" t="s">
        <v>1381</v>
      </c>
      <c r="Q1355" s="53" t="s">
        <v>1382</v>
      </c>
      <c r="R1355" s="46" t="s">
        <v>1488</v>
      </c>
      <c r="S1355" s="46" t="s">
        <v>702</v>
      </c>
    </row>
    <row r="1356" ht="48" customHeight="1" spans="1:19">
      <c r="A1356" s="46">
        <v>147</v>
      </c>
      <c r="B1356" s="46" t="s">
        <v>2006</v>
      </c>
      <c r="C1356" s="46" t="s">
        <v>28</v>
      </c>
      <c r="D1356" s="53" t="s">
        <v>1410</v>
      </c>
      <c r="E1356" s="46" t="s">
        <v>60</v>
      </c>
      <c r="F1356" s="92" t="s">
        <v>2226</v>
      </c>
      <c r="G1356" s="46">
        <v>50</v>
      </c>
      <c r="H1356" s="46">
        <v>50</v>
      </c>
      <c r="I1356" s="46"/>
      <c r="J1356" s="46"/>
      <c r="K1356" s="46"/>
      <c r="L1356" s="61" t="s">
        <v>2225</v>
      </c>
      <c r="M1356" s="233">
        <v>1</v>
      </c>
      <c r="N1356" s="232">
        <v>0.0158</v>
      </c>
      <c r="O1356" s="232">
        <v>0.079</v>
      </c>
      <c r="P1356" s="53" t="s">
        <v>1381</v>
      </c>
      <c r="Q1356" s="53" t="s">
        <v>1382</v>
      </c>
      <c r="R1356" s="46" t="s">
        <v>1488</v>
      </c>
      <c r="S1356" s="46" t="s">
        <v>702</v>
      </c>
    </row>
    <row r="1357" ht="15.75" customHeight="1"/>
  </sheetData>
  <mergeCells count="17">
    <mergeCell ref="A1:B1"/>
    <mergeCell ref="A2:S2"/>
    <mergeCell ref="G3:K3"/>
    <mergeCell ref="L3:O3"/>
    <mergeCell ref="A5:E5"/>
    <mergeCell ref="B6:E6"/>
    <mergeCell ref="B1024:E1024"/>
    <mergeCell ref="A3:A4"/>
    <mergeCell ref="B3:B4"/>
    <mergeCell ref="C3:C4"/>
    <mergeCell ref="D3:D4"/>
    <mergeCell ref="E3:E4"/>
    <mergeCell ref="F3:F4"/>
    <mergeCell ref="P3:P4"/>
    <mergeCell ref="Q3:Q4"/>
    <mergeCell ref="R3:R4"/>
    <mergeCell ref="S3:S4"/>
  </mergeCells>
  <pageMargins left="0.865972222222222" right="0.393055555555556" top="1.10208333333333" bottom="1.10208333333333" header="0.5" footer="0.826388888888889"/>
  <pageSetup paperSize="8" scale="95" firstPageNumber="11" orientation="landscape" useFirstPageNumber="1" horizontalDpi="600"/>
  <headerFooter>
    <oddFooter>&amp;C- &amp;P -</oddFooter>
  </headerFooter>
  <ignoredErrors>
    <ignoredError sqref="A1000:A1019 A983:A998" numberStoredAsText="1"/>
    <ignoredError sqref="O548 G1125" formula="1"/>
    <ignoredError sqref="K260 N147:O147 N261:O261" formulaRange="1"/>
  </ignoredErrors>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Sheet2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星期八</cp:lastModifiedBy>
  <dcterms:created xsi:type="dcterms:W3CDTF">2016-07-11T03:13:00Z</dcterms:created>
  <cp:lastPrinted>2018-06-06T01:33:00Z</cp:lastPrinted>
  <dcterms:modified xsi:type="dcterms:W3CDTF">2020-08-20T02:39:44Z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y fmtid="{D5CDD505-2E9C-101B-9397-08002B2CF9AE}" pid="3" name="KSORubyTemplateID" linkTarget="0">
    <vt:lpwstr>14</vt:lpwstr>
  </property>
</Properties>
</file>