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48"/>
  </bookViews>
  <sheets>
    <sheet name="项目计划表" sheetId="9" r:id="rId1"/>
    <sheet name="饮水" sheetId="16" r:id="rId2"/>
    <sheet name="中药材" sheetId="17" r:id="rId3"/>
    <sheet name="五小产业" sheetId="12" r:id="rId4"/>
    <sheet name="车间" sheetId="15" r:id="rId5"/>
    <sheet name="配股" sheetId="13" r:id="rId6"/>
    <sheet name="道路" sheetId="14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?">#REF!</definedName>
    <definedName name="_??????">#REF!</definedName>
    <definedName name="__?">#REF!</definedName>
    <definedName name="__??????">#REF!</definedName>
    <definedName name="___?">#REF!</definedName>
    <definedName name="___??????">#REF!</definedName>
    <definedName name="____?">#REF!</definedName>
    <definedName name="____??????">#REF!</definedName>
    <definedName name="_____?">#REF!</definedName>
    <definedName name="____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_xlnm.Print_Area" hidden="1">#REF!</definedName>
    <definedName name="Print_Area_MI">#REF!</definedName>
    <definedName name="_xlnm.Print_Titles" hidden="1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Print_Titles" localSheetId="0">项目计划表!$2:$4</definedName>
  </definedNames>
  <calcPr calcId="144525"/>
</workbook>
</file>

<file path=xl/sharedStrings.xml><?xml version="1.0" encoding="utf-8"?>
<sst xmlns="http://schemas.openxmlformats.org/spreadsheetml/2006/main" count="827" uniqueCount="312">
  <si>
    <t>附件1</t>
  </si>
  <si>
    <t>2020年第二批财政专项扶贫资金项目计划表</t>
  </si>
  <si>
    <t>序号</t>
  </si>
  <si>
    <t>项目名称</t>
  </si>
  <si>
    <r>
      <t>建设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性质</t>
    </r>
  </si>
  <si>
    <r>
      <t>建设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地点</t>
    </r>
  </si>
  <si>
    <t>建设内容与规模</t>
  </si>
  <si>
    <t>投资规模
（万元）</t>
  </si>
  <si>
    <t>绩效目标</t>
  </si>
  <si>
    <r>
      <t>项目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主管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单位</t>
    </r>
  </si>
  <si>
    <r>
      <t>项目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实施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单位</t>
    </r>
  </si>
  <si>
    <t>扶贫效益</t>
  </si>
  <si>
    <t>受益
村数
(个)</t>
  </si>
  <si>
    <r>
      <t>受益贫
困户数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(万户)</t>
    </r>
  </si>
  <si>
    <r>
      <t>受益贫
困人数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(万人)</t>
    </r>
  </si>
  <si>
    <t>合计</t>
  </si>
  <si>
    <t>一</t>
  </si>
  <si>
    <t>场窖、小电井工程合计</t>
  </si>
  <si>
    <t>新建</t>
  </si>
  <si>
    <t>17个乡镇</t>
  </si>
  <si>
    <t>建档立卡贫困户新建一场一窖230处，每处补助0.5万元，共补助115万元；新建集流场23处，每处补助0.2万元，共补助4.6万元；新建砖砌窖138眼，每处补助0.3万元，共补助41.4万元；新打小电井34眼，每眼补助0.4万元，共补助13.6万元</t>
  </si>
  <si>
    <t>解决130个行政村425贫困户1897人的饮水问题</t>
  </si>
  <si>
    <t>水务局</t>
  </si>
  <si>
    <t>乡镇、村</t>
  </si>
  <si>
    <t>场窖、小电井工程</t>
  </si>
  <si>
    <t>八珠乡</t>
  </si>
  <si>
    <t>新建一场一窖11处、小电井8眼、集流场1处、砖砌窖29眼，其中：八珠原村一场一窖1处、砖砌窖4眼，白原村一场一窖1处、砖砌窖15眼，曹塬村一场一窖2处，苟塬村一场一窖1处、砖砌窖2眼，马莲掌村一场一窖3处、小电井3眼、集流场1处、砖砌窖2眼，湫坝沟村砖砌窖4眼，塔儿咀村砖砌窖1眼，瓦崾岘一场一窖3处、砖砌窖1眼，杏树沟村小电井5眼</t>
  </si>
  <si>
    <t>解决9个行政村49户贫困户223人的饮水问题</t>
  </si>
  <si>
    <t>乡、村</t>
  </si>
  <si>
    <t>演武乡</t>
  </si>
  <si>
    <t>新建一场一窖6处、小电井19眼，其中：黄山村一场一窖2处，走马硷村一场一窖1处，路家塬村一场一窖3处、小电井3眼，佛岔村小电井6眼，黑泉河村小电井1眼，刘坪村小电井1眼，吴家塬村小电井3眼，杨家洼村小电井2眼，走马硷村小电井3眼</t>
  </si>
  <si>
    <t>解决9个行政村25户贫困户99人的饮水问题</t>
  </si>
  <si>
    <t>车道镇</t>
  </si>
  <si>
    <t>新建一场一窖12处、集流场5处、砖砌窖2眼，其中：安掌村一场一窖2处、砖砌窖1眼，红台村一场一窖1处，刘园子村一场一窖3处，万安村一场一窖1处，魏洼村一场一窖2处、集流场3处，杨掌村一场一窖2处，元峁村一场一窖1处、集流场1处、砖砌窖1眼，吊渠村集流场1处</t>
  </si>
  <si>
    <t>解决8个行政村19户贫困户83人的饮水问题</t>
  </si>
  <si>
    <t>镇、村</t>
  </si>
  <si>
    <t>樊家川镇</t>
  </si>
  <si>
    <t>新建一场一窖17处、小电井5眼、砖砌窖24眼，其中：郝集村一场一窖6处，长城村一场一窖1处，李崾岘村一场一窖3处、小电井1眼、砖砌窖2眼，马骏滩村一场一窖6处、小电井2眼、砖砌窖7眼，闫塬村一场一窖1处、砖砌窖1眼，慕家河村小电井2眼、砖砌窖9眼，樊家川村砖砌窖5眼</t>
  </si>
  <si>
    <t>解决7个行政村46户贫困户214人的饮水问题</t>
  </si>
  <si>
    <t>耿湾乡</t>
  </si>
  <si>
    <t>新建一场一窖24处、集流场3处、砖砌窖29眼，其中：郜庄村一场一窖2处、砖砌窖1眼，韩老庄村一场一窖3处、集流场1处，黑城岔村一场一窖2处、砖砌窖3眼，潘掌村一场一窖2处，四合原村一场一窖1处，桃树掌村一场一窖4处、砖砌窖3眼，天桥村一场一窖2处、集流场1处、砖砌窖6眼，许掌村一场一窖2处，张台村一场一窖6处、集流场1处、砖砌窖2眼，耿河村砖砌窖14眼</t>
  </si>
  <si>
    <t>解决10个行政村56户贫困户263人的饮水问题</t>
  </si>
  <si>
    <t>洪德镇</t>
  </si>
  <si>
    <t>新建一场一窖15处、砖砌窖5眼，其中：大户塬村一场一窖1处，丁阳渠子村一场一窖2处，耿塬畔村一场一窖2处，洪德街村一场一窖2处，寇河村一场一窖2处，梁岔村一场一窖2处，私盐路村一场一窖1处，许旗村一场一窖1处，张崾岘村一场一窖2处，马塬村砖砌窖5眼</t>
  </si>
  <si>
    <t>解决10个行政村20户贫困户88人的饮水问题</t>
  </si>
  <si>
    <t>环城镇</t>
  </si>
  <si>
    <t>新建一场一窖13处、小电井1眼、砖砌窖4眼，其中：北郭塬村一场一窖2处，马坊塬村一场一窖4处，漫塬村一场一窖1处，唐塬村一场一窖1处，张淌村一场一窖1处，赵小掌村一场一窖3处、砖砌窖4眼，冉旗寨村一场一窖1处，耿家沟村小电井1眼</t>
  </si>
  <si>
    <t>解决8个行政村18户贫困户73人的饮水问题</t>
  </si>
  <si>
    <t>芦家湾乡</t>
  </si>
  <si>
    <t>新建一场一窖28处、砖砌窖3眼，其中：大堡条村一场一窖1处，花儿掌村一场一窖3处、砖砌窖2眼，庙儿掌村一场一窖2处，盘龙村一场一窖22处，桃李湾村砖砌窖1眼</t>
  </si>
  <si>
    <t>解决5个行政村31户贫困户151人的饮水问题</t>
  </si>
  <si>
    <t>毛井镇</t>
  </si>
  <si>
    <t>新建一场一窖15处、集流场2处，其中：丁连掌村一场一窖2处，二条俭村一场一窖1处，高家洼村一场一窖1处，红土咀村一场一窖2处，黄寨柯村一场一窖1处、集流场1处，马趟村一场一窖1处，乔崾岘村一场一窖2处、集流场1处，杨东掌村一场一窖3处、山西掌村一场一窖2处</t>
  </si>
  <si>
    <t>解决9个行政村17户贫困户75人的饮水问题</t>
  </si>
  <si>
    <t>甜水镇</t>
  </si>
  <si>
    <t>新建一场一窖22处、集流场1处、砖砌窖3眼，其中：狼儿滩村一场一窖22处，高崾岘村集流场1处，张铁村砖砌窖3眼</t>
  </si>
  <si>
    <t>解决3个行政村26户贫困户112人的饮水问题</t>
  </si>
  <si>
    <t>木钵镇</t>
  </si>
  <si>
    <t>新建一场一窖18处、集流场2处、砖砌窖7眼，其中：白家掌村一场一窖3处，高楼塬村一场一窖1处、集流场1处、砖砌窖3眼，高寨村一场一窖1处、砖砌窖1眼，郭西掌村一场一窖1处，井儿岔村一场一窖1处、砖砌窖1眼，罗家沟村一场一窖1处，坪子塬村一场一窖8处、砖砌窖1眼，水坝滩村一场一窖1处、砖砌窖1眼，木钵街村一场一窖1处，关营村集流场1处</t>
  </si>
  <si>
    <t>解决10个行政村27户贫困户142人的饮水问题</t>
  </si>
  <si>
    <t>秦团庄乡</t>
  </si>
  <si>
    <t>新建一场一窖4处、砖砌窖9处，其中：贾塬村一场一窖3处、砖砌窖9处，南掌堡子村一场一窖1处</t>
  </si>
  <si>
    <t>解决2个行政村13户贫困户54人的饮水问题</t>
  </si>
  <si>
    <t>曲子镇</t>
  </si>
  <si>
    <t>新建一场一窖10处、小电井1眼、集流场1处、砖砌窖8眼，其中：董家塬村砖砌窖1眼，金村寺村一场一窖1处，金盆掌村一场一窖1处，刘旗村小电井1眼，马家河村一场一窖2处，孟家寨村一场一窖1处，宋家塬村砖砌窖1眼，五里桥村一场一窖1处，西沟村砖砌窖2眼，小庄子村一场一窖1处、砖砌窖1眼，许家塬村一场一窖3处、砖砌窖1眼，油坊塬村集流场1处、砖砌窖2眼</t>
  </si>
  <si>
    <t>解决12个行政村20户贫困户71人的饮水问题</t>
  </si>
  <si>
    <t>虎洞镇</t>
  </si>
  <si>
    <t>新建一场一窖14处、集流场2处、砖砌窖8眼，其中：半个城一场一窖1处、砖砌窖1眼，常兆台村一场一窖2处，高庙湾村一场一窖2处、集流场1处、砖砌窖3眼，贾驿村一场一窖1处，金庄塬村一场一窖1处，刘解掌村一场一窖1处，砂井子村一场一窖3处，魏家河村一场一窖1处，张大掌村一场一窖1处、砖砌窖2眼，张家湾村一场一窖1处、集流场1处、砖砌窖2眼</t>
  </si>
  <si>
    <t>解决10个行政村24户贫困户98人的饮水问题</t>
  </si>
  <si>
    <t>山城乡</t>
  </si>
  <si>
    <t>新建一场一窖7处、砖砌窖2眼，其中：八里铺村一场一窖1处，冯家沟村一场一窖2处，郝掌村一场一窖1处，山城堡村一场一窖1处，王山口子村一场一窖1处，寨柯村一场一窖1处，谢庄村砖砌窖2眼</t>
  </si>
  <si>
    <t>解决7个行政村9户贫困户31人的饮水问题</t>
  </si>
  <si>
    <t>小南沟乡</t>
  </si>
  <si>
    <t>新建一场一窖8处、集流场3处、砖砌窖5眼，其中：丁寨柯村一场一窖2处，粉子山村一场一窖2处、集流场3处、砖砌窖4眼，李塬村一场一窖1处，汪天子村一场一窖2处，小南沟村一场一窖1处，李上山村砖砌窖1眼</t>
  </si>
  <si>
    <t>解决6个行政村16户77人的饮水问题</t>
  </si>
  <si>
    <t>罗山川乡</t>
  </si>
  <si>
    <t>新建一场一窖6处、集流场3处，其中：大树塬村一场一窖1处，龙柏山村一场一窖2处、集流场1处，山水湾村一场一窖2处，西阳洼村一场一窖1处，陈渠子村集流场2处</t>
  </si>
  <si>
    <t>解决5个行政村9户贫困户43人的饮水问题</t>
  </si>
  <si>
    <t>二</t>
  </si>
  <si>
    <t>窖水净化设施配套项目合计</t>
  </si>
  <si>
    <t>9个乡镇</t>
  </si>
  <si>
    <t>为建档立卡贫困户安装窖水净化设施520套，每套补助2960.38元</t>
  </si>
  <si>
    <t>解决520户2270人的窖水水质净化问题</t>
  </si>
  <si>
    <t>窖水净化设施配套项目</t>
  </si>
  <si>
    <t>安装窖水净化设施46套，其中：二条俭村30套，山西掌村1套，杨东掌村3套，红糜湾村1套，施家滩村2套，大户掌村1套，红土咀村8套</t>
  </si>
  <si>
    <t>解决7个行政村46户188人的窖水水质净化问题</t>
  </si>
  <si>
    <t>樊家川乡</t>
  </si>
  <si>
    <t>安装窖水净化设施83套，其中：慕家河村19套，郝集村64套</t>
  </si>
  <si>
    <t>解决2个行政村83户375人的窖水水质净化问题</t>
  </si>
  <si>
    <t>安装窖水净化设施50套，其中：冯家湾村50</t>
  </si>
  <si>
    <t>解决1个行政村50户207人的窖水水质净化问题</t>
  </si>
  <si>
    <t>安装窖水净化设施186套，其中：韩老庄村37套，桃树掌村72套，天桥村57套，早流渠村20套</t>
  </si>
  <si>
    <t>解决4个行政村186户833人的窖水水质净化问题</t>
  </si>
  <si>
    <t>安装窖水净化设施3套，其中：梁岔村1套，丁阳渠子村2套</t>
  </si>
  <si>
    <t>解决2个行政村3户10人的窖水水质净化问题</t>
  </si>
  <si>
    <t>安装窖水净化设施16套，其中：贾驿村1套，沙井子村13套，魏家河村2套</t>
  </si>
  <si>
    <t>解决3个行政村16户66人的窖水水质净化问题</t>
  </si>
  <si>
    <t>安装窖水净化设施61套，其中：北郭塬村29套，城东塬村7套，肖川村25套</t>
  </si>
  <si>
    <t>解决3个行政村61户263人的窖水水质净化问题</t>
  </si>
  <si>
    <t>安装窖水净化设施56套，其中：二合塬村31套，井儿岔村13套，周湾村12套</t>
  </si>
  <si>
    <t>解决3个行政村56户249人的窖水水质净化问题</t>
  </si>
  <si>
    <t>安装窖水净化设施19套，其中：双城村5套，五里桥村10套，小庄子村4套</t>
  </si>
  <si>
    <t>解决3个行政村19户79人的窖水水质净化问题</t>
  </si>
  <si>
    <t>三</t>
  </si>
  <si>
    <t>中药材种植
合计</t>
  </si>
  <si>
    <t>全县19个乡镇</t>
  </si>
  <si>
    <t>扶持742户建档立卡贫困户中药材种植13555.9亩</t>
  </si>
  <si>
    <t>促进农民增收，亩均纯收入800元</t>
  </si>
  <si>
    <t>农业
农村局</t>
  </si>
  <si>
    <t>乡镇村</t>
  </si>
  <si>
    <t>中药材种植</t>
  </si>
  <si>
    <t>扶持高寨村2户建档立卡贫困户种植中药材40亩</t>
  </si>
  <si>
    <t>合道镇</t>
  </si>
  <si>
    <t>扶持13户建档立卡贫困户种植中药材83亩，其中：赵台村43亩，寨子坪40亩</t>
  </si>
  <si>
    <t>扶持209户建档立卡贫困户种植中药材2502亩，其中：贾驿村890亩，高庙湾村288亩，砂井子村128亩，刘解掌村382亩，金庄原村181亩，常兆台村309亩，张家湾村124亩，张大掌村200亩，半个城村1000亩</t>
  </si>
  <si>
    <t>扶持庙儿掌村21户建档立卡贫困户种植中药材255亩</t>
  </si>
  <si>
    <t>扶持193户建档立卡贫困户种植中药材2941.5亩，其中：小南沟村445亩，陈掌村31亩，许掌1116亩，李塬村107亩，李上山村20亩，粉子山村60.5亩，燕麦掌村260亩，杨胡套子村10亩，连川村655亩，天子渠村237亩</t>
  </si>
  <si>
    <t>扶持5户建档立卡贫困户种植中药材75亩，其中：桃树掌村:45亩，天桥村30亩</t>
  </si>
  <si>
    <t>扶持马连掌村1户建档立卡贫困户种植中药材5亩</t>
  </si>
  <si>
    <t>扶持7户建档立卡贫困户种植中药材75亩，其中：王西掌村40亩，樱桃掌村15亩，刘渠村20亩</t>
  </si>
  <si>
    <t>扶持95户建档立卡贫困户种植中药材2057.5亩，其中：山西掌村974.5亩，乔崾岘村305亩，丁连掌村117亩，大户掌村431亩，红土咀村150亩，马趟村80亩</t>
  </si>
  <si>
    <t>扶持39户建档立卡贫困户种植中药材528亩，其中：张塬村130亩，寇河村35亩，梁岔村69亩，大户塬村13亩，私盐路村231亩，张崾岘村5亩，李塬村45亩</t>
  </si>
  <si>
    <t>扶持40户建档立卡贫困户种植中药材482亩，其中：马驿沟村72亩，长城村226亩，慕家河村184亩</t>
  </si>
  <si>
    <t>扶持37户建档立卡贫困户种植中药材1684亩，其中：苇之城村1000亩，龙柏山村200亩，兰家掌村420亩，光明村64亩</t>
  </si>
  <si>
    <t>扶持新集子村33户建档立卡贫困户种植中药材1210.4亩</t>
  </si>
  <si>
    <t>扶持2户建档立卡贫困户种植中药材228亩，其中：八里铺村88亩，薛塬村140亩</t>
  </si>
  <si>
    <t>扶持5户建档立卡贫困户种植中药材45亩，其中：龚趟村26亩，马坊塬村19亩</t>
  </si>
  <si>
    <t>天池乡</t>
  </si>
  <si>
    <t>扶持23户建档立卡贫困户种植中药材194.5亩，其中：殷屈河村72.5亩，苏北岔村95亩，四合掌村13亩，鲜岔村14亩</t>
  </si>
  <si>
    <t>南湫乡</t>
  </si>
  <si>
    <t>扶持6户建档立卡贫困户种植中药材977亩，其中：代家洼村70亩，党家洼村50亩，杨兴堡村857亩</t>
  </si>
  <si>
    <t>扶持7户建档立卡贫困户种植中药材45亩，其中：吴家塬村4亩，佛岔村6亩，路家塬村35亩</t>
  </si>
  <si>
    <t>扶持4户建档立卡贫困户种植中药材128亩，其中：楼房子村50亩，宋家塬村2亩，小庄子村6亩，马家河村70亩</t>
  </si>
  <si>
    <t>四</t>
  </si>
  <si>
    <t>五小产业
（小庭院）
合计</t>
  </si>
  <si>
    <t>木钵等8个乡镇</t>
  </si>
  <si>
    <t>扶持430户建档立卡贫困户发展小庭院442座，每座补助3000元</t>
  </si>
  <si>
    <t>增加贫困户收入，预计每座平均年纯收入1500元以上</t>
  </si>
  <si>
    <t>五小产业
（小庭院）</t>
  </si>
  <si>
    <t>扶持建档立卡贫困户发展小庭院65座，其中：曹旗村21座，高寨沟村27座，韩洼子村17座</t>
  </si>
  <si>
    <t>扶持建档立卡贫困户发展小庭院76座，其中：魏家河村26座，高庙湾村21座，金庄原村29座</t>
  </si>
  <si>
    <t>扶持建档立卡贫困户发展小庭院12座，其中：新峁村3座，新集子村9座</t>
  </si>
  <si>
    <t>扶持建档立卡贫困户发展小庭院69座，其中：天池村20座，殷屈河村17座，张邓塬村32座</t>
  </si>
  <si>
    <t>扶持建档立卡贫困户发展小庭院43座，其中：佛岔村24座，黑泉河村19座</t>
  </si>
  <si>
    <t>扶持河连湾村建档立卡贫困户发展小庭院24座</t>
  </si>
  <si>
    <t>县农业
农村局</t>
  </si>
  <si>
    <t>罗山乡</t>
  </si>
  <si>
    <t>扶持建档立卡贫困户发展小庭院32座，其中：大树塬村15座，光明村17座</t>
  </si>
  <si>
    <t>扶持建档立卡贫困户发展小庭院121座，其中：八珠塬村16座，曹塬村15座，瓦崾岘村6座，杏树沟村17座，塔儿咀村14座，马连掌村2座，冯家湾村9座，苟塬村35座，湫坝沟村2座，白塬村5座</t>
  </si>
  <si>
    <t>五</t>
  </si>
  <si>
    <t>五小产业
（小家禽）
合计</t>
  </si>
  <si>
    <t>曲子等11个乡镇</t>
  </si>
  <si>
    <t>扶持建档立卡贫困户养鸡11624只，每只补助20元；养蜜蜂83箱，每箱补助100元</t>
  </si>
  <si>
    <t>扶持贫困户发展壮大小家禽产业，增加收入</t>
  </si>
  <si>
    <t>农业农村局、畜牧局</t>
  </si>
  <si>
    <t>五小产业
（小家禽）</t>
  </si>
  <si>
    <t>扶持董家塬村建档立卡贫困户养鸡173只</t>
  </si>
  <si>
    <t>扶持关营村建档立卡贫困户养鸡900只</t>
  </si>
  <si>
    <t>樊家川</t>
  </si>
  <si>
    <t>扶持慕家河村建档立卡贫困户养鸡1140只</t>
  </si>
  <si>
    <t>扶持贾驿村建档立卡贫困户养鸡1500只、蜜蜂83箱</t>
  </si>
  <si>
    <t>扶持四合原村建档立卡贫困户养鸡100只</t>
  </si>
  <si>
    <t>扶持八珠塬村建档立卡贫困户养鸡1600只</t>
  </si>
  <si>
    <t>扶持佛岔村建档立卡贫困户养鸡526只</t>
  </si>
  <si>
    <t>扶持兰家掌村建档立卡贫困户养鸡1300只</t>
  </si>
  <si>
    <t>扶持代家洼村建档立卡贫困户养鸡3735只</t>
  </si>
  <si>
    <t>扶持天池村建档立卡贫困户养鸡500只</t>
  </si>
  <si>
    <t>扶持新峁村建档立卡贫困户养鸡150只</t>
  </si>
  <si>
    <t>六</t>
  </si>
  <si>
    <t>五小产业
（小手工）
合计</t>
  </si>
  <si>
    <t>樊家川等2个乡镇</t>
  </si>
  <si>
    <t>扶持2户建档立卡贫困户发展小手工2处，每处补助3000元</t>
  </si>
  <si>
    <t>扶持贫困户发展壮大小手工产业，增加收入</t>
  </si>
  <si>
    <t>农业农村局、文旅局</t>
  </si>
  <si>
    <t>五小产业
（小手工）</t>
  </si>
  <si>
    <t>扶持闫塬村建档立卡贫困户发展小手工1处</t>
  </si>
  <si>
    <t>扶持新集子村建档立卡贫困户发展小手工1处</t>
  </si>
  <si>
    <t>七</t>
  </si>
  <si>
    <t>五小产业
（小作坊）</t>
  </si>
  <si>
    <t>扶持16户建档立卡贫困户发展小作坊（食品加工）16处，每处补助4000元，其中：慕家河村6处，樊家川村10处</t>
  </si>
  <si>
    <t>扶持贫困户发展壮大小作坊产业，增加收入</t>
  </si>
  <si>
    <t>农业农村局、商务局</t>
  </si>
  <si>
    <t>八</t>
  </si>
  <si>
    <t>“扶贫车间”建设</t>
  </si>
  <si>
    <t>南湫、八珠2个乡镇</t>
  </si>
  <si>
    <t>建办“扶贫车间”2个，每个扶贫车间100万元，资金投入到村集体，村集体入股到2个扶贫车间，扶贫车间每年为村集体按协议比例分红，股权归村集体所有</t>
  </si>
  <si>
    <t>解决贫困劳动力就地就近就业问题，实现增收脱贫</t>
  </si>
  <si>
    <t>人社局</t>
  </si>
  <si>
    <t>九</t>
  </si>
  <si>
    <t>资产收益
扶贫</t>
  </si>
  <si>
    <t>洪德镇建档立卡贫困户配股54万元</t>
  </si>
  <si>
    <t>畜牧局</t>
  </si>
  <si>
    <t>十</t>
  </si>
  <si>
    <t>村组道路及
产业路建设</t>
  </si>
  <si>
    <t>产业道路
建设</t>
  </si>
  <si>
    <t>木钵、合道、樊家川、洪德、虎洞、环城、秦团庄、演武、小南沟、八珠、山城、南湫、芦家湾、天池、毛井、车道等16个乡镇</t>
  </si>
  <si>
    <t>新建产业道路18条86.175公里。木钵镇千只湖羊标准化养殖示范合作社砂砾路3.687公里（总投资204.5569万元，已安排40万元，本次安排75万元），合道镇千只湖羊标准化养殖示范专业合作社砂砾路4.248公里（总投资104.4832万元，已安排24万元，本次安排35万元），樊家川镇千只湖羊标准化养殖示范合作社砂砾路0.6公里（总投资16.3327万元，已安排3万元，本次安排6万元），洪德镇千只湖羊标准化养殖示范专业合作社砂砾路1.845公里（总投资38.6499万元，已安排9万元，本次安排13万元），虎洞镇千只湖羊标准化养殖示范专业合作社砂砾路3.22公里（总投资61.2223万元，已安排13万元，本次安排21万元），环城镇千只湖羊标准化养殖示范合作社砂砾路10.78公里（总投资231.3627万元，已安排55万元，本次安排75万元），秦团庄乡千只湖羊标准化养殖示范专业合作社砂砾路5.445公里（总投资148.6615万元，已安排62万元，本次安排21万元），演武乡千只湖羊标准化养殖示范专业合作社砂砾路6.682公里（总投资200.9493万元，已安排96万元，本次安排17万元），小南沟乡千只湖羊标准化养殖示范专业合作社砂砾路5.675公里（总投资187.4363万元，已安排52万元，本次安排53万元），八珠乡千只湖羊标准化养殖示范专业合作社砂砾路4.035公里（总投资136.1518万元，已安排64万元，本次安排12万元），山城乡千只湖羊标准化养殖示范专业合作社砂砾路1.892公里（总投资42.9225万元，已安排15万元，本次安排9万元），南湫乡千只湖羊标准化养殖示范专业合作社砂砾路0.885公里（总投资27.3226万元，已安排9万元，本次安排6万元），芦家湾乡千只湖羊标准化养殖示范专业合作社砂砾路9.49公里（总投资359.3532万元，已安排109万元，本次安排92万元），天池乡千只湖羊标准化养殖示范合作社砂砾路5.137公里（总投资188.7157万元，已安排60万元，本次安排46万元），毛井镇千只湖羊标准化养殖示范合作社砂砾路1.387公里（总投资32.0668万元，已安排14万元，本次安排4万元），车道镇千只湖羊标准化养殖示范合作社砂砾路7.612公里（总投资325.0689万元，已安排71万元，本次安排111万元），天池梁塬湖羊标准化养殖示范合作社砂砾路4.33公里（总投资259.2671万元，已安排67万元，本次安排78万元），八珠乡白塬村李咀组砂砾路9.225公里（总投资290.7871万元，已安排75万元，本次安排88万元）</t>
  </si>
  <si>
    <t>解决73个行政村9900户贫困户出行及运输困难的问题</t>
  </si>
  <si>
    <t>交运局</t>
  </si>
  <si>
    <t>公路局</t>
  </si>
  <si>
    <t>村组道路
建设</t>
  </si>
  <si>
    <t>毛井、环城、樊家川、罗山川、木钵、耿湾、甜水、洪德、八珠等9个乡镇</t>
  </si>
  <si>
    <t>新建村组道路20条140.33公里，其中：毛井镇红土咀村至尚渠组沥青路9.41公里（总投资584.0082万元，已安排109万元，本次安排195万元），毛井镇黄寨柯村至堡子梁组沥青路3.954公里（总投资198.1609万元，已安排61万元，本次安排42万元），毛井镇乔崾岘村至刘半掌组沥青路6.33公里（总投资335.7219万元，已安排98万元，本次安排77万元），毛井镇黄寨柯村至黄庄组沥青路3.211公里（总投资169.6421万元，已安排54万元，本次安排34万元），毛井镇马趟村至郭堡子组沥青路4.541公里（总投资244.6715万元，已安排70万元，本次安排57万元），毛井镇马趟村至筛子掌组沥青路5.083公里（总投资315.0381万元，已安排116万元，本次安排48万元），环城镇十八里村十八里组至慕家河村慕家岔组油路工程23.237公里（总投资1791.7275万元，已安排459万元，本次安排473.438万元），罗山川乡龙柏山村陈台组至南湫华儿山砂砾路12.56公里（总投资728.0611万元，已安排84万元，本次安排295万元），罗山川乡龙柏山村至西阳洼村砂砾路7.54公里，漫水桥1座20米（总投资470万元，已安排63万元，本次安排31万元），木钵镇罗家沟村罗家沟组至宗堡子组砂砾路10.746公里（总投资492.2293万元，已安排99万元，本次安排157万元），环城镇张淌村袁掌崾岘至宋家沟口砂砾路5.845公里（总投资285.2982万元，已安排46万元，本次安排102万元），环城镇张淌村部至薛掌沟口砂砾路5.158公里（总投资182.0242万元，已安排29万元，本次安排66万元），耿湾乡耿河村村部至小李原组砂砾路8.39公里（总投资220.7908万元，已安排54.01万元，本次安排61万元），樊家川镇慕家河村慕洼子组至赵东塬组至邓寨子村砂砾路7.427公里（总投资246.1895万元，已安排50万元，本次安排78万元），甜水镇何塬组至白家沟组砂砾路工程7.089公里（总投资253.1348万元，本次安排132万元），甜水镇何塬组至张崾岘组砂砾路工程9.8公里（总投资251.1232万元，本次安排131万元），环城镇唐塬村沈阳山至西川沈家塬砂砾路工程8.819公里（总投资490.3497万元，本次安排255万元），洪德镇赵洼村李山口组漫水桥工程0.38公里（总投资194.2698万元，本次安排101万元），八珠乡塔儿咀村寨子沟桥梁工程27.54米（总投资80万元，本次安排16万元），环城镇张滩滩村至郭山沟砂砾路0.11公里（总投资60万元，本次安排10万元），项目实施结束后，根据实际决算金额，可在以上道路之间相互调剂使用。</t>
  </si>
  <si>
    <t>解决20个行政村2367户贫困户出行及运输困难的问题</t>
  </si>
  <si>
    <t>附件2</t>
  </si>
  <si>
    <t>2020年第二批财政专项扶贫资金绩效目标表</t>
  </si>
  <si>
    <t>场窖、小电井及窖水净化设施配套工程</t>
  </si>
  <si>
    <t>项目负责人及电话</t>
  </si>
  <si>
    <t>尚红锁  4421597</t>
  </si>
  <si>
    <t>主管部门</t>
  </si>
  <si>
    <t>环县水务局</t>
  </si>
  <si>
    <t>实施单位</t>
  </si>
  <si>
    <t>各乡镇、村</t>
  </si>
  <si>
    <t>资金情况
（万元）</t>
  </si>
  <si>
    <t>年度资金总额：</t>
  </si>
  <si>
    <t xml:space="preserve">    其中：财政拨款</t>
  </si>
  <si>
    <t xml:space="preserve">          其他资金</t>
  </si>
  <si>
    <t>总
体
目
标</t>
  </si>
  <si>
    <t>年度目标</t>
  </si>
  <si>
    <t>建档立卡贫困户新建一场一窖230处，每处补助0.5万元，共补助115万元；新建集流场23处，每处补助0.2万元，共补助4.6万元；新建砖砌窖138眼，每处补助0.3万元，共补助41.4万元；新打小电井34眼，每眼补助0.4万元，共补助13.6万元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</si>
  <si>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</si>
  <si>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</si>
  <si>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</si>
  <si>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</si>
  <si>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</si>
  <si>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</si>
  <si>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</si>
  <si>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新建饮水安全工程处数</t>
  </si>
  <si>
    <t>945处</t>
  </si>
  <si>
    <t>质量指标</t>
  </si>
  <si>
    <t>工程质量验收合格率</t>
  </si>
  <si>
    <t>时效指标</t>
  </si>
  <si>
    <t>项目按计划完成率</t>
  </si>
  <si>
    <t>成本指标</t>
  </si>
  <si>
    <t>项目补助资金</t>
  </si>
  <si>
    <t>328.54万元</t>
  </si>
  <si>
    <t>效益指标</t>
  </si>
  <si>
    <t>社会效益
指标</t>
  </si>
  <si>
    <t>项目受益行政村数、户数、人数</t>
  </si>
  <si>
    <t>158个行政村945户4167人</t>
  </si>
  <si>
    <t>满意度指标</t>
  </si>
  <si>
    <t>服务对象
满意度指标</t>
  </si>
  <si>
    <t>受益贫困人口满意度</t>
  </si>
  <si>
    <t>≥95%</t>
  </si>
  <si>
    <t>邓志凯  4421060</t>
  </si>
  <si>
    <t>环县农业农村局</t>
  </si>
  <si>
    <t>中药材种植面积</t>
  </si>
  <si>
    <t>13555.9万亩</t>
  </si>
  <si>
    <t>项目验收合格率</t>
  </si>
  <si>
    <t>项目计划完成率</t>
  </si>
  <si>
    <t>补助资金</t>
  </si>
  <si>
    <t>157.344万元</t>
  </si>
  <si>
    <t>经济效益
指标</t>
  </si>
  <si>
    <t>亩均纯收入</t>
  </si>
  <si>
    <t>≥800元</t>
  </si>
  <si>
    <t>受益贫困户数</t>
  </si>
  <si>
    <t>742户</t>
  </si>
  <si>
    <t>受益贫困户满意度</t>
  </si>
  <si>
    <t>五小产业发展</t>
  </si>
  <si>
    <t>乡村、畜牧局、文旅局、商务局</t>
  </si>
  <si>
    <t xml:space="preserve">     其他资金</t>
  </si>
  <si>
    <t>贫困户发展“五小”产业584处，补助资金163.678万元，其中：小庭院442座，每座补助3000元，共补助132.6万元；小家禽92处，养鸡每只补助20元，养蜜蜂每箱补助100元，共补助24.078万元；小手工2处，每处补助3000元，共补助0.6万元；小作坊16处，每处补助4000元，共补助6.4万元。</t>
  </si>
  <si>
    <t>五小产业发展数量</t>
  </si>
  <si>
    <t>584处</t>
  </si>
  <si>
    <t xml:space="preserve"> 项目验收合格率</t>
  </si>
  <si>
    <t>补助标准</t>
  </si>
  <si>
    <t>小庭院3000元/座
养鸡20元/只
养蜜蜂100元/箱
小手工3000元/处
农产品加工6000元/处
食品加工4000元/处</t>
  </si>
  <si>
    <t>贫困户户均纯收入</t>
  </si>
  <si>
    <t>≥1500元</t>
  </si>
  <si>
    <t>505户</t>
  </si>
  <si>
    <t>扶贫车间建设</t>
  </si>
  <si>
    <t>雷文平  4421424</t>
  </si>
  <si>
    <t>环县人力资源和社会保障局</t>
  </si>
  <si>
    <t>建办“扶贫车间”2个，每个扶贫车间100万元，资金投入到村集体，村集体入股到2个扶贫车间，扶贫车间每年为村集体按协议比例分红，股权归村集体所有。</t>
  </si>
  <si>
    <t>扶贫车间建设数量</t>
  </si>
  <si>
    <t>2个</t>
  </si>
  <si>
    <t>100万元/个</t>
  </si>
  <si>
    <t>扶贫车间带动贫困户增收情况</t>
  </si>
  <si>
    <t>≥2万元/年</t>
  </si>
  <si>
    <t>可持续影响
指标</t>
  </si>
  <si>
    <t>扶贫车间稳定正常运行情况</t>
  </si>
  <si>
    <t>≥3年</t>
  </si>
  <si>
    <t>受益企业及受益贫困户满意度</t>
  </si>
  <si>
    <t>资产收益扶贫</t>
  </si>
  <si>
    <t>赵过存  4421051</t>
  </si>
  <si>
    <t>环县畜牧兽医局</t>
  </si>
  <si>
    <t>乡村、合作社或龙头企业</t>
  </si>
  <si>
    <t>扶持54户建档立卡户入股分红，每户配股10000元，每年分红1000元，共补助54万元。</t>
  </si>
  <si>
    <t>资产入股贫困户总数</t>
  </si>
  <si>
    <t>54户</t>
  </si>
  <si>
    <t>入股企业或合作社资质评估情况</t>
  </si>
  <si>
    <t>治理结构完善、财务管理健全、经营状况良好、经济实力较强、乐于扶贫助困且诚信守约</t>
  </si>
  <si>
    <t>利益联结机制建立情况</t>
  </si>
  <si>
    <t>利益链接紧密、机制清晰（保底分红、土地流转、土地承包经营权入股、吸纳贫困户用工）</t>
  </si>
  <si>
    <t>入股资金收益及时足额发放率</t>
  </si>
  <si>
    <t>1万元/户</t>
  </si>
  <si>
    <t>资产股权年收益率</t>
  </si>
  <si>
    <t>入股资金保值增值情况</t>
  </si>
  <si>
    <t>每年入股企业资产估值≥入股资金</t>
  </si>
  <si>
    <t>入股企业运营状况</t>
  </si>
  <si>
    <t>良好</t>
  </si>
  <si>
    <t>村组道路及产业路建设</t>
  </si>
  <si>
    <t>慕学龙  4421137</t>
  </si>
  <si>
    <t>环县交通运输局</t>
  </si>
  <si>
    <t>环县公路局</t>
  </si>
  <si>
    <t>新建产业道路18条86.175公里，村组道路20条140.33公里</t>
  </si>
  <si>
    <t>产业路里程</t>
  </si>
  <si>
    <t>226.505公里</t>
  </si>
  <si>
    <t>道路补助标准</t>
  </si>
  <si>
    <t>35万元/公里</t>
  </si>
  <si>
    <t>12267户</t>
  </si>
  <si>
    <t>受益群众满意度</t>
  </si>
</sst>
</file>

<file path=xl/styles.xml><?xml version="1.0" encoding="utf-8"?>
<styleSheet xmlns="http://schemas.openxmlformats.org/spreadsheetml/2006/main">
  <numFmts count="57">
    <numFmt numFmtId="176" formatCode="_-* #,##0.00_-;\-* #,##0.00_-;_-* &quot;-&quot;??_-;_-@_-"/>
    <numFmt numFmtId="177" formatCode="\$#,##0;\(\$#,##0\)"/>
    <numFmt numFmtId="178" formatCode="_([$€-2]* #,##0.00_);_([$€-2]* \(#,##0.00\);_([$€-2]* &quot;-&quot;??_)"/>
    <numFmt numFmtId="179" formatCode="_-* #,##0\¥_-;\-* #,##0\¥_-;_-* &quot;-&quot;\¥_-;_-@_-"/>
    <numFmt numFmtId="180" formatCode="_-* #,##0.00&quot;$&quot;_-;\-* #,##0.00&quot;$&quot;_-;_-* &quot;-&quot;??&quot;$&quot;_-;_-@_-"/>
    <numFmt numFmtId="181" formatCode="&quot;$&quot;#,##0_);[Red]\(&quot;$&quot;#,##0\)"/>
    <numFmt numFmtId="182" formatCode="_-#,##0.00_-;\(#,##0.00\);_-\ \ &quot;-&quot;_-;_-@_-"/>
    <numFmt numFmtId="183" formatCode="_-* #,##0_-;\-* #,##0_-;_-* &quot;-&quot;_-;_-@_-"/>
    <numFmt numFmtId="184" formatCode="_-#,##0%_-;\(#,##0%\);_-\ &quot;-&quot;_-"/>
    <numFmt numFmtId="185" formatCode="0.000%"/>
    <numFmt numFmtId="186" formatCode="_-#,###.00,_-;\(#,###.00,\);_-\ \ &quot;-&quot;_-;_-@_-"/>
    <numFmt numFmtId="187" formatCode="#,##0.00\¥;\-#,##0.00\¥"/>
    <numFmt numFmtId="188" formatCode="&quot;$&quot;#,##0;\-&quot;$&quot;#,##0"/>
    <numFmt numFmtId="189" formatCode="yy\.mm\.dd"/>
    <numFmt numFmtId="190" formatCode="mmm/dd/yyyy;_-\ &quot;N/A&quot;_-;_-\ &quot;-&quot;_-"/>
    <numFmt numFmtId="191" formatCode="&quot;$&quot;#,##0.00_);[Red]\(&quot;$&quot;#,##0.00\)"/>
    <numFmt numFmtId="192" formatCode="_-&quot;$&quot;* #,##0.00_-;\-&quot;$&quot;* #,##0.00_-;_-&quot;$&quot;* &quot;-&quot;??_-;_-@_-"/>
    <numFmt numFmtId="193" formatCode="#,##0.0"/>
    <numFmt numFmtId="194" formatCode="_-* #,##0_-;\-* #,##0_-;_-* &quot;-&quot;??_-;_-@_-"/>
    <numFmt numFmtId="195" formatCode="_-&quot;$&quot;\ * #,##0.00_-;_-&quot;$&quot;\ * #,##0.00\-;_-&quot;$&quot;\ * &quot;-&quot;??_-;_-@_-"/>
    <numFmt numFmtId="196" formatCode="_-#0&quot;.&quot;0,_-;\(#0&quot;.&quot;0,\);_-\ \ &quot;-&quot;_-;_-@_-"/>
    <numFmt numFmtId="197" formatCode="0.0%"/>
    <numFmt numFmtId="198" formatCode="_-#,###,_-;\(#,###,\);_-\ \ &quot;-&quot;_-;_-@_-"/>
    <numFmt numFmtId="199" formatCode="_-* #,##0.00\¥_-;\-* #,##0.00\¥_-;_-* &quot;-&quot;??\¥_-;_-@_-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200" formatCode="&quot;\&quot;#,##0;[Red]&quot;\&quot;&quot;\&quot;&quot;\&quot;&quot;\&quot;&quot;\&quot;&quot;\&quot;&quot;\&quot;\-#,##0"/>
    <numFmt numFmtId="201" formatCode="#,##0;\(#,##0\)"/>
    <numFmt numFmtId="202" formatCode="0.0"/>
    <numFmt numFmtId="203" formatCode="#,##0\ &quot; &quot;;\(#,##0\)\ ;&quot;—&quot;&quot; &quot;&quot; &quot;&quot; &quot;&quot; &quot;"/>
    <numFmt numFmtId="204" formatCode="_(&quot;$&quot;* #,##0.00_);_(&quot;$&quot;* \(#,##0.00\);_(&quot;$&quot;* &quot;-&quot;??_);_(@_)"/>
    <numFmt numFmtId="205" formatCode="_-&quot;$&quot;* #,##0_-;\-&quot;$&quot;* #,##0_-;_-&quot;$&quot;* &quot;-&quot;_-;_-@_-"/>
    <numFmt numFmtId="206" formatCode="_-* #,##0.00_$_-;\-* #,##0.00_$_-;_-* &quot;-&quot;??_$_-;_-@_-"/>
    <numFmt numFmtId="44" formatCode="_ &quot;￥&quot;* #,##0.00_ ;_ &quot;￥&quot;* \-#,##0.00_ ;_ &quot;￥&quot;* &quot;-&quot;??_ ;_ @_ "/>
    <numFmt numFmtId="207" formatCode="_-#,##0_-;\(#,##0\);_-\ \ &quot;-&quot;_-;_-@_-"/>
    <numFmt numFmtId="208" formatCode="&quot;?\t#,##0_);[Red]\(&quot;&quot;?&quot;\t#,##0\)"/>
    <numFmt numFmtId="209" formatCode="_-* #,##0\ _k_r_-;\-* #,##0\ _k_r_-;_-* &quot;-&quot;\ _k_r_-;_-@_-"/>
    <numFmt numFmtId="210" formatCode="_(&quot;$&quot;* #,##0_);_(&quot;$&quot;* \(#,##0\);_(&quot;$&quot;* &quot;-&quot;_);_(@_)"/>
    <numFmt numFmtId="211" formatCode="_-&quot;$&quot;\ * #,##0_-;_-&quot;$&quot;\ * #,##0\-;_-&quot;$&quot;\ * &quot;-&quot;_-;_-@_-"/>
    <numFmt numFmtId="212" formatCode="_-#0&quot;.&quot;0000_-;\(#0&quot;.&quot;0000\);_-\ \ &quot;-&quot;_-;_-@_-"/>
    <numFmt numFmtId="213" formatCode="_ \¥* #,##0.00_ ;_ \¥* \-#,##0.00_ ;_ \¥* &quot;-&quot;??_ ;_ @_ "/>
    <numFmt numFmtId="214" formatCode="\$#,##0.00;\(\$#,##0.00\)"/>
    <numFmt numFmtId="215" formatCode="&quot;$&quot;\ #,##0.00_-;[Red]&quot;$&quot;\ #,##0.00\-"/>
    <numFmt numFmtId="216" formatCode="&quot;$&quot;#,##0_);\(&quot;$&quot;#,##0\)"/>
    <numFmt numFmtId="217" formatCode="mmm/yyyy;_-\ &quot;N/A&quot;_-;_-\ &quot;-&quot;_-"/>
    <numFmt numFmtId="218" formatCode="_-* #,##0_$_-;\-* #,##0_$_-;_-* &quot;-&quot;_$_-;_-@_-"/>
    <numFmt numFmtId="219" formatCode="_-* #,##0.00\ _k_r_-;\-* #,##0.00\ _k_r_-;_-* &quot;-&quot;??\ _k_r_-;_-@_-"/>
    <numFmt numFmtId="220" formatCode="_-* #,##0&quot;$&quot;_-;\-* #,##0&quot;$&quot;_-;_-* &quot;-&quot;&quot;$&quot;_-;_-@_-"/>
    <numFmt numFmtId="221" formatCode="&quot;綅&quot;\t#,##0_);[Red]\(&quot;綅&quot;\t#,##0\)"/>
    <numFmt numFmtId="222" formatCode="#\ ??/??"/>
    <numFmt numFmtId="223" formatCode="0.00_);[Red]\(0.00\)"/>
    <numFmt numFmtId="224" formatCode="0_);[Red]\(0\)"/>
    <numFmt numFmtId="225" formatCode="0.00_ "/>
    <numFmt numFmtId="226" formatCode="0_ "/>
    <numFmt numFmtId="227" formatCode="0.0000_ "/>
    <numFmt numFmtId="228" formatCode="0.000_ "/>
  </numFmts>
  <fonts count="1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6"/>
      <name val="黑体"/>
      <charset val="134"/>
    </font>
    <font>
      <sz val="9"/>
      <color indexed="8"/>
      <name val="黑体"/>
      <charset val="134"/>
    </font>
    <font>
      <sz val="11"/>
      <color indexed="8"/>
      <name val="黑体"/>
      <charset val="134"/>
    </font>
    <font>
      <sz val="11"/>
      <color rgb="FFFF0000"/>
      <name val="黑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22"/>
      <name val="Times New Roman"/>
      <charset val="134"/>
    </font>
    <font>
      <sz val="9"/>
      <name val="黑体"/>
      <charset val="134"/>
    </font>
    <font>
      <sz val="9"/>
      <name val="Times New Roman"/>
      <charset val="134"/>
    </font>
    <font>
      <sz val="9"/>
      <name val="仿宋_GB2312"/>
      <charset val="134"/>
    </font>
    <font>
      <sz val="8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2"/>
      <color indexed="52"/>
      <name val="楷体_GB2312"/>
      <charset val="134"/>
    </font>
    <font>
      <sz val="11"/>
      <color rgb="FF006100"/>
      <name val="宋体"/>
      <charset val="0"/>
      <scheme val="minor"/>
    </font>
    <font>
      <b/>
      <sz val="12"/>
      <name val="MS Sans Serif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color indexed="17"/>
      <name val="宋体"/>
      <charset val="134"/>
    </font>
    <font>
      <b/>
      <sz val="18"/>
      <name val="Arial"/>
      <charset val="134"/>
    </font>
    <font>
      <sz val="10"/>
      <name val="Arial"/>
      <charset val="134"/>
    </font>
    <font>
      <b/>
      <sz val="11"/>
      <name val="Helv"/>
      <charset val="134"/>
    </font>
    <font>
      <b/>
      <sz val="12"/>
      <name val="Arial"/>
      <charset val="134"/>
    </font>
    <font>
      <sz val="11"/>
      <color theme="0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rgb="FFFFFFFF"/>
      <name val="宋体"/>
      <charset val="0"/>
      <scheme val="minor"/>
    </font>
    <font>
      <b/>
      <sz val="14"/>
      <color indexed="9"/>
      <name val="Times New Roman"/>
      <charset val="134"/>
    </font>
    <font>
      <sz val="8"/>
      <name val="Times New Roman"/>
      <charset val="134"/>
    </font>
    <font>
      <sz val="10"/>
      <name val="楷体"/>
      <charset val="134"/>
    </font>
    <font>
      <sz val="11"/>
      <color rgb="FFFA7D00"/>
      <name val="宋体"/>
      <charset val="0"/>
      <scheme val="minor"/>
    </font>
    <font>
      <sz val="10"/>
      <color indexed="8"/>
      <name val="MS Sans Serif"/>
      <charset val="134"/>
    </font>
    <font>
      <sz val="12"/>
      <name val="MS Sans Serif"/>
      <charset val="134"/>
    </font>
    <font>
      <b/>
      <sz val="11"/>
      <color indexed="56"/>
      <name val="楷体_GB2312"/>
      <charset val="134"/>
    </font>
    <font>
      <sz val="8"/>
      <name val="Arial"/>
      <charset val="134"/>
    </font>
    <font>
      <sz val="11"/>
      <color indexed="20"/>
      <name val="Tahoma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17"/>
      <name val="Tahoma"/>
      <charset val="134"/>
    </font>
    <font>
      <sz val="10.5"/>
      <color indexed="17"/>
      <name val="宋体"/>
      <charset val="134"/>
    </font>
    <font>
      <u/>
      <sz val="7.5"/>
      <color indexed="36"/>
      <name val="Arial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MS Sans Serif"/>
      <charset val="134"/>
    </font>
    <font>
      <b/>
      <i/>
      <sz val="12"/>
      <name val="Times New Roman"/>
      <charset val="134"/>
    </font>
    <font>
      <b/>
      <sz val="18"/>
      <color indexed="62"/>
      <name val="宋体"/>
      <charset val="134"/>
    </font>
    <font>
      <i/>
      <sz val="12"/>
      <name val="Times New Roman"/>
      <charset val="134"/>
    </font>
    <font>
      <b/>
      <sz val="12"/>
      <name val="Helv"/>
      <charset val="134"/>
    </font>
    <font>
      <sz val="10"/>
      <color indexed="17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.5"/>
      <color indexed="20"/>
      <name val="宋体"/>
      <charset val="134"/>
    </font>
    <font>
      <sz val="11"/>
      <name val="Times New Roman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2"/>
      <color indexed="12"/>
      <name val="宋体"/>
      <charset val="134"/>
    </font>
    <font>
      <sz val="12"/>
      <color indexed="9"/>
      <name val="楷体_GB2312"/>
      <charset val="134"/>
    </font>
    <font>
      <b/>
      <sz val="11"/>
      <color indexed="56"/>
      <name val="宋体"/>
      <charset val="134"/>
    </font>
    <font>
      <b/>
      <sz val="9"/>
      <name val="Arial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0"/>
      <name val="Times New Roman"/>
      <charset val="134"/>
    </font>
    <font>
      <sz val="12"/>
      <color indexed="8"/>
      <name val="楷体_GB2312"/>
      <charset val="134"/>
    </font>
    <font>
      <b/>
      <sz val="15"/>
      <color indexed="56"/>
      <name val="宋体"/>
      <charset val="134"/>
    </font>
    <font>
      <b/>
      <sz val="12"/>
      <color indexed="52"/>
      <name val="楷体_GB2312"/>
      <charset val="134"/>
    </font>
    <font>
      <sz val="10"/>
      <name val="Helv"/>
      <charset val="134"/>
    </font>
    <font>
      <sz val="11"/>
      <color indexed="17"/>
      <name val="宋体"/>
      <charset val="134"/>
    </font>
    <font>
      <u val="singleAccounting"/>
      <vertAlign val="subscript"/>
      <sz val="10"/>
      <name val="Times New Roman"/>
      <charset val="134"/>
    </font>
    <font>
      <b/>
      <sz val="12"/>
      <color indexed="63"/>
      <name val="楷体_GB2312"/>
      <charset val="134"/>
    </font>
    <font>
      <b/>
      <sz val="10"/>
      <name val="MS Sans Serif"/>
      <charset val="134"/>
    </font>
    <font>
      <sz val="11"/>
      <color indexed="20"/>
      <name val="宋体"/>
      <charset val="134"/>
    </font>
    <font>
      <sz val="10"/>
      <name val="MS Serif"/>
      <charset val="134"/>
    </font>
    <font>
      <sz val="7"/>
      <name val="Helv"/>
      <charset val="134"/>
    </font>
    <font>
      <sz val="12"/>
      <color indexed="10"/>
      <name val="楷体_GB2312"/>
      <charset val="134"/>
    </font>
    <font>
      <i/>
      <sz val="9"/>
      <name val="Times New Roman"/>
      <charset val="134"/>
    </font>
    <font>
      <sz val="10"/>
      <color indexed="16"/>
      <name val="MS Serif"/>
      <charset val="134"/>
    </font>
    <font>
      <b/>
      <sz val="18"/>
      <color indexed="56"/>
      <name val="宋体"/>
      <charset val="134"/>
    </font>
    <font>
      <sz val="10"/>
      <name val="Geneva"/>
      <charset val="134"/>
    </font>
    <font>
      <sz val="10"/>
      <color indexed="8"/>
      <name val="Arial"/>
      <charset val="134"/>
    </font>
    <font>
      <sz val="10"/>
      <name val="Courier"/>
      <charset val="134"/>
    </font>
    <font>
      <i/>
      <sz val="12"/>
      <color indexed="23"/>
      <name val="楷体_GB2312"/>
      <charset val="134"/>
    </font>
    <font>
      <b/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0"/>
      <color indexed="20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62"/>
      <name val="楷体_GB2312"/>
      <charset val="134"/>
    </font>
    <font>
      <sz val="12"/>
      <name val="Helv"/>
      <charset val="134"/>
    </font>
    <font>
      <sz val="11"/>
      <color indexed="62"/>
      <name val="宋体"/>
      <charset val="134"/>
    </font>
    <font>
      <sz val="12"/>
      <color indexed="20"/>
      <name val="宋体"/>
      <charset val="134"/>
    </font>
    <font>
      <sz val="12"/>
      <name val="Times New Roman"/>
      <charset val="134"/>
    </font>
    <font>
      <sz val="12"/>
      <name val="???"/>
      <charset val="134"/>
    </font>
    <font>
      <sz val="12"/>
      <color indexed="20"/>
      <name val="楷体_GB2312"/>
      <charset val="134"/>
    </font>
    <font>
      <b/>
      <sz val="12"/>
      <color indexed="9"/>
      <name val="楷体_GB2312"/>
      <charset val="134"/>
    </font>
    <font>
      <b/>
      <sz val="14"/>
      <name val="楷体"/>
      <charset val="134"/>
    </font>
    <font>
      <b/>
      <sz val="15"/>
      <color indexed="56"/>
      <name val="楷体_GB2312"/>
      <charset val="134"/>
    </font>
    <font>
      <sz val="10"/>
      <name val="Tms Rmn"/>
      <charset val="134"/>
    </font>
    <font>
      <b/>
      <sz val="11"/>
      <color rgb="FF3F3F3F"/>
      <name val="宋体"/>
      <charset val="0"/>
      <scheme val="minor"/>
    </font>
    <font>
      <sz val="11"/>
      <color indexed="52"/>
      <name val="宋体"/>
      <charset val="134"/>
    </font>
    <font>
      <sz val="7"/>
      <color indexed="10"/>
      <name val="Helv"/>
      <charset val="134"/>
    </font>
    <font>
      <sz val="11"/>
      <name val="宋体"/>
      <charset val="134"/>
    </font>
    <font>
      <sz val="12"/>
      <name val="Arial"/>
      <charset val="134"/>
    </font>
    <font>
      <sz val="12"/>
      <color indexed="60"/>
      <name val="楷体_GB2312"/>
      <charset val="134"/>
    </font>
    <font>
      <sz val="12"/>
      <name val="Courier"/>
      <charset val="134"/>
    </font>
    <font>
      <sz val="18"/>
      <name val="Times New Roman"/>
      <charset val="134"/>
    </font>
    <font>
      <sz val="11"/>
      <color indexed="60"/>
      <name val="宋体"/>
      <charset val="134"/>
    </font>
    <font>
      <sz val="12"/>
      <color indexed="17"/>
      <name val="楷体_GB2312"/>
      <charset val="134"/>
    </font>
    <font>
      <u/>
      <sz val="7.5"/>
      <color indexed="12"/>
      <name val="Arial"/>
      <charset val="134"/>
    </font>
    <font>
      <b/>
      <sz val="10"/>
      <name val="Tms Rmn"/>
      <charset val="134"/>
    </font>
    <font>
      <b/>
      <sz val="13"/>
      <name val="Times New Roman"/>
      <charset val="134"/>
    </font>
    <font>
      <b/>
      <sz val="13"/>
      <color indexed="56"/>
      <name val="宋体"/>
      <charset val="134"/>
    </font>
    <font>
      <b/>
      <sz val="10"/>
      <name val="Helv"/>
      <charset val="134"/>
    </font>
    <font>
      <b/>
      <sz val="11"/>
      <color indexed="9"/>
      <name val="宋体"/>
      <charset val="134"/>
    </font>
    <font>
      <b/>
      <sz val="13"/>
      <color indexed="56"/>
      <name val="楷体_GB2312"/>
      <charset val="134"/>
    </font>
    <font>
      <sz val="12"/>
      <color indexed="16"/>
      <name val="宋体"/>
      <charset val="134"/>
    </font>
    <font>
      <b/>
      <sz val="8"/>
      <name val="Arial"/>
      <charset val="134"/>
    </font>
    <font>
      <i/>
      <sz val="11"/>
      <color indexed="23"/>
      <name val="宋体"/>
      <charset val="134"/>
    </font>
    <font>
      <sz val="12"/>
      <name val="官帕眉"/>
      <charset val="134"/>
    </font>
    <font>
      <u/>
      <sz val="12"/>
      <color indexed="36"/>
      <name val="宋体"/>
      <charset val="134"/>
    </font>
    <font>
      <sz val="7"/>
      <name val="Small Fonts"/>
      <charset val="134"/>
    </font>
    <font>
      <b/>
      <sz val="12"/>
      <color indexed="8"/>
      <name val="楷体_GB2312"/>
      <charset val="134"/>
    </font>
    <font>
      <sz val="11"/>
      <color indexed="10"/>
      <name val="宋体"/>
      <charset val="134"/>
    </font>
    <font>
      <b/>
      <sz val="8"/>
      <color indexed="8"/>
      <name val="Helv"/>
      <charset val="134"/>
    </font>
    <font>
      <sz val="12"/>
      <name val="바탕체"/>
      <charset val="134"/>
    </font>
  </fonts>
  <fills count="6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mediumGray">
        <fgColor indexed="22"/>
      </patternFill>
    </fill>
    <fill>
      <patternFill patternType="solid">
        <fgColor theme="6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2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3"/>
        <bgColor indexed="64"/>
      </patternFill>
    </fill>
    <fill>
      <patternFill patternType="solid">
        <fgColor indexed="1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0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43" fillId="23" borderId="20" applyNumberFormat="0" applyAlignment="0" applyProtection="0">
      <alignment vertical="center"/>
    </xf>
    <xf numFmtId="0" fontId="37" fillId="0" borderId="0"/>
    <xf numFmtId="0" fontId="34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69" fillId="12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74" fillId="12" borderId="24" applyNumberFormat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80" fillId="21" borderId="0" applyNumberFormat="0" applyBorder="0" applyAlignment="0" applyProtection="0">
      <alignment vertical="center"/>
    </xf>
    <xf numFmtId="189" fontId="27" fillId="0" borderId="15" applyFill="0" applyProtection="0">
      <alignment horizontal="right"/>
    </xf>
    <xf numFmtId="0" fontId="70" fillId="43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00" fillId="0" borderId="0"/>
    <xf numFmtId="0" fontId="30" fillId="26" borderId="0" applyNumberFormat="0" applyBorder="0" applyAlignment="0" applyProtection="0">
      <alignment vertical="center"/>
    </xf>
    <xf numFmtId="0" fontId="85" fillId="0" borderId="0" applyNumberFormat="0" applyAlignment="0">
      <alignment horizontal="left"/>
    </xf>
    <xf numFmtId="0" fontId="47" fillId="0" borderId="0" applyNumberFormat="0" applyFill="0" applyBorder="0" applyAlignment="0" applyProtection="0">
      <alignment vertical="center"/>
    </xf>
    <xf numFmtId="0" fontId="102" fillId="2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9" fontId="1" fillId="0" borderId="0" applyFont="0" applyFill="0" applyBorder="0" applyAlignment="0" applyProtection="0"/>
    <xf numFmtId="0" fontId="30" fillId="20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107" fillId="47" borderId="27" applyNumberFormat="0" applyAlignment="0" applyProtection="0">
      <alignment vertical="center"/>
    </xf>
    <xf numFmtId="0" fontId="92" fillId="47" borderId="20" applyNumberFormat="0" applyAlignment="0" applyProtection="0">
      <alignment vertical="center"/>
    </xf>
    <xf numFmtId="0" fontId="98" fillId="39" borderId="24" applyNumberFormat="0" applyAlignment="0" applyProtection="0">
      <alignment vertical="center"/>
    </xf>
    <xf numFmtId="0" fontId="88" fillId="0" borderId="0">
      <alignment vertical="top"/>
    </xf>
    <xf numFmtId="0" fontId="32" fillId="13" borderId="17" applyNumberFormat="0" applyAlignment="0" applyProtection="0">
      <alignment vertical="center"/>
    </xf>
    <xf numFmtId="0" fontId="72" fillId="4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205" fontId="1" fillId="0" borderId="0" applyFont="0" applyFill="0" applyBorder="0" applyAlignment="0" applyProtection="0"/>
    <xf numFmtId="0" fontId="27" fillId="0" borderId="0">
      <protection locked="0"/>
    </xf>
    <xf numFmtId="0" fontId="30" fillId="19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78" fillId="12" borderId="16" applyNumberFormat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horizontal="left"/>
    </xf>
    <xf numFmtId="0" fontId="27" fillId="0" borderId="0"/>
    <xf numFmtId="0" fontId="30" fillId="52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112" fillId="57" borderId="0" applyNumberFormat="0" applyBorder="0" applyAlignment="0" applyProtection="0">
      <alignment vertical="center"/>
    </xf>
    <xf numFmtId="0" fontId="75" fillId="0" borderId="0"/>
    <xf numFmtId="0" fontId="24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1" fillId="33" borderId="0" applyNumberFormat="0" applyFont="0" applyBorder="0" applyAlignment="0" applyProtection="0">
      <alignment horizontal="right"/>
    </xf>
    <xf numFmtId="0" fontId="116" fillId="9" borderId="0" applyNumberFormat="0" applyBorder="0" applyAlignment="0" applyProtection="0">
      <alignment vertical="center"/>
    </xf>
    <xf numFmtId="0" fontId="101" fillId="0" borderId="0"/>
    <xf numFmtId="49" fontId="71" fillId="0" borderId="0" applyProtection="0">
      <alignment horizontal="left"/>
    </xf>
    <xf numFmtId="0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0" fontId="70" fillId="12" borderId="0" applyNumberFormat="0" applyBorder="0" applyAlignment="0" applyProtection="0"/>
    <xf numFmtId="0" fontId="79" fillId="0" borderId="0" applyNumberFormat="0" applyFill="0" applyBorder="0" applyAlignment="0" applyProtection="0"/>
    <xf numFmtId="0" fontId="27" fillId="0" borderId="0" applyNumberFormat="0" applyBorder="0" applyAlignment="0" applyProtection="0">
      <alignment vertical="center"/>
    </xf>
    <xf numFmtId="0" fontId="29" fillId="0" borderId="8">
      <alignment horizontal="left" vertical="center"/>
    </xf>
    <xf numFmtId="0" fontId="68" fillId="0" borderId="0" applyNumberFormat="0" applyFill="0" applyBorder="0">
      <alignment vertical="center"/>
    </xf>
    <xf numFmtId="0" fontId="69" fillId="18" borderId="0" applyNumberFormat="0" applyBorder="0" applyAlignment="0" applyProtection="0"/>
    <xf numFmtId="0" fontId="87" fillId="0" borderId="0"/>
    <xf numFmtId="0" fontId="73" fillId="0" borderId="25" applyNumberFormat="0" applyFill="0" applyAlignment="0" applyProtection="0">
      <alignment vertical="center"/>
    </xf>
    <xf numFmtId="49" fontId="1" fillId="0" borderId="0" applyFont="0" applyFill="0" applyBorder="0" applyAlignment="0" applyProtection="0"/>
    <xf numFmtId="0" fontId="76" fillId="29" borderId="0" applyNumberFormat="0" applyBorder="0" applyAlignment="0" applyProtection="0">
      <alignment vertical="center"/>
    </xf>
    <xf numFmtId="0" fontId="69" fillId="29" borderId="0" applyNumberFormat="0" applyBorder="0" applyAlignment="0" applyProtection="0"/>
    <xf numFmtId="0" fontId="72" fillId="36" borderId="0" applyNumberFormat="0" applyBorder="0" applyAlignment="0" applyProtection="0">
      <alignment vertical="center"/>
    </xf>
    <xf numFmtId="203" fontId="59" fillId="0" borderId="0">
      <alignment horizontal="right"/>
    </xf>
    <xf numFmtId="41" fontId="1" fillId="0" borderId="0" applyFont="0" applyFill="0" applyBorder="0" applyAlignment="0" applyProtection="0"/>
    <xf numFmtId="0" fontId="63" fillId="42" borderId="0" applyNumberFormat="0" applyBorder="0" applyAlignment="0" applyProtection="0">
      <alignment vertical="center"/>
    </xf>
    <xf numFmtId="214" fontId="71" fillId="0" borderId="0"/>
    <xf numFmtId="186" fontId="71" fillId="0" borderId="0" applyFill="0" applyBorder="0" applyProtection="0">
      <alignment horizontal="right"/>
    </xf>
    <xf numFmtId="0" fontId="67" fillId="31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72" fillId="39" borderId="0" applyNumberFormat="0" applyBorder="0" applyAlignment="0" applyProtection="0">
      <alignment vertical="center"/>
    </xf>
    <xf numFmtId="22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9" fillId="33" borderId="0" applyNumberFormat="0" applyBorder="0" applyAlignment="0" applyProtection="0"/>
    <xf numFmtId="0" fontId="11" fillId="33" borderId="0" applyNumberFormat="0" applyBorder="0" applyAlignment="0" applyProtection="0">
      <alignment vertical="center"/>
    </xf>
    <xf numFmtId="0" fontId="71" fillId="0" borderId="0">
      <protection locked="0"/>
    </xf>
    <xf numFmtId="0" fontId="40" fillId="63" borderId="1"/>
    <xf numFmtId="0" fontId="86" fillId="0" borderId="0" applyNumberFormat="0" applyFill="0" applyBorder="0" applyAlignment="0" applyProtection="0">
      <alignment vertical="center"/>
    </xf>
    <xf numFmtId="222" fontId="1" fillId="0" borderId="0" applyFont="0" applyFill="0" applyProtection="0"/>
    <xf numFmtId="0" fontId="1" fillId="0" borderId="0" applyNumberFormat="0" applyFill="0" applyBorder="0" applyAlignment="0" applyProtection="0">
      <alignment horizontal="left"/>
    </xf>
    <xf numFmtId="209" fontId="1" fillId="0" borderId="0" applyFont="0" applyFill="0" applyBorder="0" applyAlignment="0" applyProtection="0"/>
    <xf numFmtId="0" fontId="80" fillId="40" borderId="0" applyNumberFormat="0" applyBorder="0" applyAlignment="0" applyProtection="0">
      <alignment vertical="center"/>
    </xf>
    <xf numFmtId="38" fontId="119" fillId="0" borderId="0"/>
    <xf numFmtId="207" fontId="71" fillId="0" borderId="0" applyFill="0" applyBorder="0" applyProtection="0">
      <alignment horizontal="right"/>
    </xf>
    <xf numFmtId="182" fontId="71" fillId="0" borderId="0" applyFill="0" applyBorder="0" applyProtection="0">
      <alignment horizontal="right"/>
    </xf>
    <xf numFmtId="190" fontId="77" fillId="0" borderId="0" applyFill="0" applyBorder="0" applyProtection="0">
      <alignment horizontal="center"/>
    </xf>
    <xf numFmtId="198" fontId="71" fillId="0" borderId="0" applyFill="0" applyBorder="0" applyProtection="0">
      <alignment horizontal="right"/>
    </xf>
    <xf numFmtId="3" fontId="1" fillId="0" borderId="0" applyFont="0" applyFill="0" applyBorder="0" applyAlignment="0" applyProtection="0"/>
    <xf numFmtId="14" fontId="34" fillId="0" borderId="0">
      <alignment horizontal="center" wrapText="1"/>
      <protection locked="0"/>
    </xf>
    <xf numFmtId="0" fontId="67" fillId="35" borderId="0" applyNumberFormat="0" applyBorder="0" applyAlignment="0" applyProtection="0">
      <alignment vertical="center"/>
    </xf>
    <xf numFmtId="217" fontId="77" fillId="0" borderId="0" applyFill="0" applyBorder="0" applyProtection="0">
      <alignment horizontal="center"/>
    </xf>
    <xf numFmtId="0" fontId="117" fillId="0" borderId="0" applyNumberFormat="0" applyFill="0" applyBorder="0" applyAlignment="0" applyProtection="0">
      <alignment vertical="top"/>
      <protection locked="0"/>
    </xf>
    <xf numFmtId="184" fontId="84" fillId="0" borderId="0" applyFill="0" applyBorder="0" applyProtection="0">
      <alignment horizontal="right"/>
    </xf>
    <xf numFmtId="196" fontId="71" fillId="0" borderId="0" applyFill="0" applyBorder="0" applyProtection="0">
      <alignment horizontal="right"/>
    </xf>
    <xf numFmtId="212" fontId="71" fillId="0" borderId="0" applyFill="0" applyBorder="0" applyProtection="0">
      <alignment horizontal="right"/>
    </xf>
    <xf numFmtId="0" fontId="1" fillId="0" borderId="0"/>
    <xf numFmtId="0" fontId="11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120" fillId="0" borderId="31" applyNumberFormat="0" applyFill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211" fontId="1" fillId="0" borderId="0" applyFont="0" applyFill="0" applyBorder="0" applyAlignment="0" applyProtection="0"/>
    <xf numFmtId="0" fontId="72" fillId="2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39" fontId="1" fillId="0" borderId="0"/>
    <xf numFmtId="3" fontId="82" fillId="0" borderId="0"/>
    <xf numFmtId="0" fontId="83" fillId="0" borderId="0" applyNumberForma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93" fillId="40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91" fillId="66" borderId="0" applyNumberFormat="0" applyBorder="0" applyAlignment="0" applyProtection="0"/>
    <xf numFmtId="0" fontId="67" fillId="62" borderId="0" applyNumberFormat="0" applyBorder="0" applyAlignment="0" applyProtection="0">
      <alignment vertical="center"/>
    </xf>
    <xf numFmtId="0" fontId="91" fillId="61" borderId="0" applyNumberFormat="0" applyBorder="0" applyAlignment="0" applyProtection="0"/>
    <xf numFmtId="0" fontId="0" fillId="0" borderId="0"/>
    <xf numFmtId="0" fontId="35" fillId="0" borderId="15" applyNumberFormat="0" applyFill="0" applyProtection="0">
      <alignment horizontal="center"/>
    </xf>
    <xf numFmtId="0" fontId="6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67" fillId="36" borderId="0" applyNumberFormat="0" applyBorder="0" applyAlignment="0" applyProtection="0">
      <alignment vertical="center"/>
    </xf>
    <xf numFmtId="0" fontId="11" fillId="0" borderId="0"/>
    <xf numFmtId="0" fontId="118" fillId="64" borderId="6">
      <protection locked="0"/>
    </xf>
    <xf numFmtId="0" fontId="67" fillId="42" borderId="0" applyNumberFormat="0" applyBorder="0" applyAlignment="0" applyProtection="0">
      <alignment vertical="center"/>
    </xf>
    <xf numFmtId="0" fontId="27" fillId="0" borderId="11" applyNumberFormat="0" applyFill="0" applyProtection="0">
      <alignment horizontal="left"/>
    </xf>
    <xf numFmtId="0" fontId="64" fillId="0" borderId="0" applyNumberFormat="0" applyFill="0" applyBorder="0" applyAlignment="0" applyProtection="0">
      <alignment vertical="center"/>
    </xf>
    <xf numFmtId="0" fontId="63" fillId="62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115" fillId="57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75" fillId="0" borderId="0">
      <protection locked="0"/>
    </xf>
    <xf numFmtId="0" fontId="70" fillId="14" borderId="0" applyNumberFormat="0" applyBorder="0" applyAlignment="0" applyProtection="0"/>
    <xf numFmtId="0" fontId="70" fillId="34" borderId="0" applyNumberFormat="0" applyBorder="0" applyAlignment="0" applyProtection="0"/>
    <xf numFmtId="10" fontId="1" fillId="0" borderId="0" applyFont="0" applyFill="0" applyBorder="0" applyAlignment="0" applyProtection="0"/>
    <xf numFmtId="0" fontId="67" fillId="37" borderId="0" applyNumberFormat="0" applyBorder="0" applyAlignment="0" applyProtection="0">
      <alignment vertical="center"/>
    </xf>
    <xf numFmtId="0" fontId="70" fillId="65" borderId="0" applyNumberFormat="0" applyBorder="0" applyAlignment="0" applyProtection="0"/>
    <xf numFmtId="0" fontId="67" fillId="41" borderId="0" applyNumberFormat="0" applyBorder="0" applyAlignment="0" applyProtection="0">
      <alignment vertical="center"/>
    </xf>
    <xf numFmtId="185" fontId="1" fillId="0" borderId="0" applyFont="0" applyFill="0" applyBorder="0" applyAlignment="0" applyProtection="0"/>
    <xf numFmtId="200" fontId="27" fillId="0" borderId="0"/>
    <xf numFmtId="215" fontId="1" fillId="0" borderId="0" applyFont="0" applyFill="0" applyBorder="0" applyAlignment="0" applyProtection="0"/>
    <xf numFmtId="0" fontId="69" fillId="9" borderId="0" applyNumberFormat="0" applyBorder="0" applyAlignment="0" applyProtection="0"/>
    <xf numFmtId="0" fontId="67" fillId="60" borderId="0" applyNumberFormat="0" applyBorder="0" applyAlignment="0" applyProtection="0">
      <alignment vertical="center"/>
    </xf>
    <xf numFmtId="216" fontId="79" fillId="0" borderId="32" applyAlignment="0" applyProtection="0"/>
    <xf numFmtId="0" fontId="29" fillId="0" borderId="29" applyNumberFormat="0" applyAlignment="0" applyProtection="0">
      <alignment horizontal="left" vertical="center"/>
    </xf>
    <xf numFmtId="0" fontId="70" fillId="31" borderId="0" applyNumberFormat="0" applyBorder="0" applyAlignment="0" applyProtection="0"/>
    <xf numFmtId="0" fontId="70" fillId="42" borderId="0" applyNumberFormat="0" applyBorder="0" applyAlignment="0" applyProtection="0"/>
    <xf numFmtId="0" fontId="69" fillId="39" borderId="0" applyNumberFormat="0" applyBorder="0" applyAlignment="0" applyProtection="0"/>
    <xf numFmtId="0" fontId="70" fillId="39" borderId="0" applyNumberFormat="0" applyBorder="0" applyAlignment="0" applyProtection="0"/>
    <xf numFmtId="0" fontId="67" fillId="67" borderId="0" applyNumberFormat="0" applyBorder="0" applyAlignment="0" applyProtection="0">
      <alignment vertical="center"/>
    </xf>
    <xf numFmtId="179" fontId="1" fillId="0" borderId="0" applyFont="0" applyFill="0" applyBorder="0" applyAlignment="0" applyProtection="0"/>
    <xf numFmtId="194" fontId="100" fillId="0" borderId="0" applyFill="0" applyBorder="0" applyAlignment="0"/>
    <xf numFmtId="0" fontId="124" fillId="21" borderId="0" applyNumberFormat="0" applyBorder="0" applyAlignment="0" applyProtection="0"/>
    <xf numFmtId="0" fontId="79" fillId="0" borderId="30">
      <alignment horizontal="center"/>
    </xf>
    <xf numFmtId="0" fontId="66" fillId="12" borderId="24" applyNumberFormat="0" applyAlignment="0" applyProtection="0">
      <alignment vertical="center"/>
    </xf>
    <xf numFmtId="0" fontId="121" fillId="0" borderId="0"/>
    <xf numFmtId="0" fontId="122" fillId="43" borderId="26" applyNumberFormat="0" applyAlignment="0" applyProtection="0">
      <alignment vertical="center"/>
    </xf>
    <xf numFmtId="0" fontId="53" fillId="0" borderId="0" applyFill="0" applyBorder="0">
      <alignment horizontal="right"/>
    </xf>
    <xf numFmtId="0" fontId="28" fillId="0" borderId="30"/>
    <xf numFmtId="0" fontId="100" fillId="0" borderId="0" applyFill="0" applyBorder="0">
      <alignment horizontal="right"/>
    </xf>
    <xf numFmtId="176" fontId="1" fillId="0" borderId="0" applyFont="0" applyFill="0" applyBorder="0" applyAlignment="0" applyProtection="0"/>
    <xf numFmtId="0" fontId="123" fillId="0" borderId="31" applyNumberFormat="0" applyFill="0" applyAlignment="0" applyProtection="0">
      <alignment vertical="center"/>
    </xf>
    <xf numFmtId="0" fontId="125" fillId="0" borderId="10">
      <alignment horizontal="center"/>
    </xf>
    <xf numFmtId="0" fontId="40" fillId="12" borderId="0" applyNumberFormat="0" applyBorder="0" applyAlignment="0" applyProtection="0"/>
    <xf numFmtId="201" fontId="71" fillId="0" borderId="0"/>
    <xf numFmtId="218" fontId="1" fillId="0" borderId="0" applyFont="0" applyFill="0" applyBorder="0" applyAlignment="0" applyProtection="0"/>
    <xf numFmtId="193" fontId="71" fillId="0" borderId="0"/>
    <xf numFmtId="0" fontId="81" fillId="0" borderId="0" applyNumberFormat="0" applyAlignment="0">
      <alignment horizontal="left"/>
    </xf>
    <xf numFmtId="0" fontId="89" fillId="0" borderId="0" applyNumberFormat="0" applyAlignment="0"/>
    <xf numFmtId="0" fontId="65" fillId="0" borderId="0" applyNumberFormat="0" applyFill="0" applyBorder="0" applyAlignment="0" applyProtection="0"/>
    <xf numFmtId="0" fontId="40" fillId="12" borderId="1"/>
    <xf numFmtId="195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15" fontId="50" fillId="0" borderId="0"/>
    <xf numFmtId="43" fontId="1" fillId="0" borderId="0" applyFont="0" applyFill="0" applyBorder="0" applyAlignment="0" applyProtection="0"/>
    <xf numFmtId="177" fontId="71" fillId="0" borderId="0"/>
    <xf numFmtId="0" fontId="99" fillId="40" borderId="0" applyNumberFormat="0" applyBorder="0" applyAlignment="0" applyProtection="0">
      <alignment vertical="center"/>
    </xf>
    <xf numFmtId="178" fontId="1" fillId="0" borderId="0" applyFont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2" fontId="111" fillId="0" borderId="0" applyProtection="0"/>
    <xf numFmtId="0" fontId="91" fillId="46" borderId="0" applyNumberFormat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54" fillId="0" borderId="0">
      <alignment horizontal="left"/>
    </xf>
    <xf numFmtId="0" fontId="26" fillId="0" borderId="0" applyProtection="0"/>
    <xf numFmtId="0" fontId="29" fillId="0" borderId="0" applyProtection="0"/>
    <xf numFmtId="0" fontId="40" fillId="2" borderId="1" applyNumberFormat="0" applyBorder="0" applyAlignment="0" applyProtection="0"/>
    <xf numFmtId="187" fontId="1" fillId="17" borderId="0"/>
    <xf numFmtId="38" fontId="114" fillId="0" borderId="0"/>
    <xf numFmtId="38" fontId="51" fillId="0" borderId="0"/>
    <xf numFmtId="38" fontId="53" fillId="0" borderId="0"/>
    <xf numFmtId="0" fontId="59" fillId="0" borderId="0"/>
    <xf numFmtId="0" fontId="0" fillId="0" borderId="0">
      <alignment vertical="center"/>
    </xf>
    <xf numFmtId="0" fontId="1" fillId="0" borderId="0" applyFont="0" applyFill="0">
      <alignment horizontal="fill"/>
    </xf>
    <xf numFmtId="0" fontId="103" fillId="43" borderId="26" applyNumberFormat="0" applyAlignment="0" applyProtection="0">
      <alignment vertical="center"/>
    </xf>
    <xf numFmtId="0" fontId="108" fillId="0" borderId="12" applyNumberFormat="0" applyFill="0" applyAlignment="0" applyProtection="0">
      <alignment vertical="center"/>
    </xf>
    <xf numFmtId="187" fontId="1" fillId="68" borderId="0"/>
    <xf numFmtId="20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1" fillId="0" borderId="0"/>
    <xf numFmtId="37" fontId="129" fillId="0" borderId="0"/>
    <xf numFmtId="0" fontId="89" fillId="0" borderId="0"/>
    <xf numFmtId="0" fontId="97" fillId="0" borderId="0"/>
    <xf numFmtId="0" fontId="1" fillId="18" borderId="19" applyNumberFormat="0" applyFont="0" applyAlignment="0" applyProtection="0">
      <alignment vertical="center"/>
    </xf>
    <xf numFmtId="183" fontId="1" fillId="0" borderId="0" applyFont="0" applyFill="0" applyBorder="0" applyAlignment="0" applyProtection="0"/>
    <xf numFmtId="0" fontId="31" fillId="12" borderId="16" applyNumberFormat="0" applyAlignment="0" applyProtection="0">
      <alignment vertical="center"/>
    </xf>
    <xf numFmtId="188" fontId="106" fillId="0" borderId="0"/>
    <xf numFmtId="15" fontId="1" fillId="0" borderId="0" applyFont="0" applyFill="0" applyBorder="0" applyAlignment="0" applyProtection="0"/>
    <xf numFmtId="4" fontId="1" fillId="0" borderId="0" applyFont="0" applyFill="0" applyBorder="0" applyAlignment="0" applyProtection="0"/>
    <xf numFmtId="0" fontId="1" fillId="44" borderId="0" applyNumberFormat="0" applyFont="0" applyBorder="0" applyAlignment="0" applyProtection="0"/>
    <xf numFmtId="3" fontId="109" fillId="0" borderId="0"/>
    <xf numFmtId="0" fontId="33" fillId="14" borderId="0" applyNumberFormat="0"/>
    <xf numFmtId="0" fontId="22" fillId="0" borderId="1">
      <alignment horizontal="center"/>
    </xf>
    <xf numFmtId="0" fontId="22" fillId="0" borderId="0">
      <alignment horizontal="center" vertical="center"/>
    </xf>
    <xf numFmtId="180" fontId="1" fillId="0" borderId="0" applyFont="0" applyFill="0" applyBorder="0" applyAlignment="0" applyProtection="0"/>
    <xf numFmtId="0" fontId="131" fillId="0" borderId="0" applyNumberFormat="0" applyFill="0" applyBorder="0" applyAlignment="0" applyProtection="0">
      <alignment vertical="center"/>
    </xf>
    <xf numFmtId="0" fontId="38" fillId="0" borderId="0" applyNumberFormat="0" applyFill="0">
      <alignment horizontal="left" vertical="center"/>
    </xf>
    <xf numFmtId="0" fontId="28" fillId="0" borderId="0"/>
    <xf numFmtId="40" fontId="132" fillId="0" borderId="0" applyBorder="0">
      <alignment horizontal="right"/>
    </xf>
    <xf numFmtId="0" fontId="111" fillId="0" borderId="28" applyProtection="0"/>
    <xf numFmtId="0" fontId="133" fillId="0" borderId="0"/>
    <xf numFmtId="219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210" fontId="1" fillId="0" borderId="0" applyFont="0" applyFill="0" applyBorder="0" applyAlignment="0" applyProtection="0"/>
    <xf numFmtId="0" fontId="113" fillId="0" borderId="0"/>
    <xf numFmtId="0" fontId="27" fillId="0" borderId="11" applyNumberFormat="0" applyFill="0" applyProtection="0">
      <alignment horizontal="right"/>
    </xf>
    <xf numFmtId="0" fontId="105" fillId="0" borderId="25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4" fillId="0" borderId="11" applyNumberFormat="0" applyFill="0" applyProtection="0">
      <alignment horizontal="center"/>
    </xf>
    <xf numFmtId="0" fontId="5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58" fillId="21" borderId="0" applyNumberFormat="0" applyBorder="0" applyAlignment="0" applyProtection="0">
      <alignment vertical="center"/>
    </xf>
    <xf numFmtId="0" fontId="99" fillId="21" borderId="0" applyNumberFormat="0" applyBorder="0" applyAlignment="0" applyProtection="0">
      <alignment vertical="center"/>
    </xf>
    <xf numFmtId="0" fontId="93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63" fillId="67" borderId="0" applyNumberFormat="0" applyBorder="0" applyAlignment="0" applyProtection="0">
      <alignment vertical="center"/>
    </xf>
    <xf numFmtId="0" fontId="11" fillId="0" borderId="0">
      <alignment vertical="center"/>
    </xf>
    <xf numFmtId="0" fontId="1" fillId="0" borderId="0" applyNumberFormat="0" applyFill="0" applyBorder="0" applyAlignment="0" applyProtection="0"/>
    <xf numFmtId="0" fontId="96" fillId="39" borderId="24" applyNumberFormat="0" applyAlignment="0" applyProtection="0">
      <alignment vertical="center"/>
    </xf>
    <xf numFmtId="0" fontId="6" fillId="0" borderId="0" applyFill="0" applyBorder="0" applyAlignment="0"/>
    <xf numFmtId="0" fontId="25" fillId="9" borderId="0" applyNumberFormat="0" applyBorder="0" applyAlignment="0" applyProtection="0"/>
    <xf numFmtId="0" fontId="4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top"/>
      <protection locked="0"/>
    </xf>
    <xf numFmtId="0" fontId="130" fillId="0" borderId="33" applyNumberFormat="0" applyFill="0" applyAlignment="0" applyProtection="0">
      <alignment vertical="center"/>
    </xf>
    <xf numFmtId="192" fontId="1" fillId="0" borderId="0" applyFont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35" fillId="0" borderId="15" applyNumberFormat="0" applyFill="0" applyProtection="0">
      <alignment horizontal="left"/>
    </xf>
    <xf numFmtId="0" fontId="20" fillId="0" borderId="12" applyNumberFormat="0" applyFill="0" applyAlignment="0" applyProtection="0">
      <alignment vertical="center"/>
    </xf>
    <xf numFmtId="206" fontId="1" fillId="0" borderId="0" applyFont="0" applyFill="0" applyBorder="0" applyAlignment="0" applyProtection="0"/>
    <xf numFmtId="0" fontId="127" fillId="0" borderId="0"/>
    <xf numFmtId="0" fontId="63" fillId="41" borderId="0" applyNumberFormat="0" applyBorder="0" applyAlignment="0" applyProtection="0">
      <alignment vertical="center"/>
    </xf>
    <xf numFmtId="0" fontId="63" fillId="60" borderId="0" applyNumberFormat="0" applyBorder="0" applyAlignment="0" applyProtection="0">
      <alignment vertical="center"/>
    </xf>
    <xf numFmtId="1" fontId="27" fillId="0" borderId="15" applyFill="0" applyProtection="0">
      <alignment horizontal="center"/>
    </xf>
    <xf numFmtId="1" fontId="110" fillId="0" borderId="1">
      <alignment vertical="center"/>
      <protection locked="0"/>
    </xf>
    <xf numFmtId="202" fontId="110" fillId="0" borderId="1">
      <alignment vertical="center"/>
      <protection locked="0"/>
    </xf>
    <xf numFmtId="0" fontId="50" fillId="0" borderId="0"/>
    <xf numFmtId="0" fontId="27" fillId="0" borderId="1" applyNumberFormat="0"/>
    <xf numFmtId="0" fontId="11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231" applyNumberFormat="1" applyFont="1" applyFill="1" applyBorder="1" applyAlignment="1">
      <alignment horizontal="center" vertical="center" wrapText="1"/>
    </xf>
    <xf numFmtId="0" fontId="3" fillId="2" borderId="1" xfId="231" applyNumberFormat="1" applyFont="1" applyFill="1" applyBorder="1" applyAlignment="1">
      <alignment horizontal="center" vertical="center" wrapText="1"/>
    </xf>
    <xf numFmtId="0" fontId="3" fillId="3" borderId="1" xfId="23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3" fillId="2" borderId="1" xfId="231" applyNumberFormat="1" applyFont="1" applyFill="1" applyBorder="1" applyAlignment="1">
      <alignment horizontal="left" vertical="center" wrapText="1"/>
    </xf>
    <xf numFmtId="0" fontId="3" fillId="3" borderId="1" xfId="231" applyNumberFormat="1" applyFont="1" applyFill="1" applyBorder="1" applyAlignment="1">
      <alignment horizontal="left" vertical="center" wrapText="1"/>
    </xf>
    <xf numFmtId="0" fontId="3" fillId="2" borderId="2" xfId="231" applyNumberFormat="1" applyFont="1" applyFill="1" applyBorder="1" applyAlignment="1">
      <alignment horizontal="center" vertical="center" wrapText="1"/>
    </xf>
    <xf numFmtId="0" fontId="3" fillId="2" borderId="3" xfId="231" applyNumberFormat="1" applyFont="1" applyFill="1" applyBorder="1" applyAlignment="1">
      <alignment horizontal="center" vertical="center" wrapText="1"/>
    </xf>
    <xf numFmtId="0" fontId="3" fillId="2" borderId="4" xfId="231" applyNumberFormat="1" applyFont="1" applyFill="1" applyBorder="1" applyAlignment="1">
      <alignment horizontal="center" vertical="center" wrapText="1"/>
    </xf>
    <xf numFmtId="0" fontId="3" fillId="2" borderId="5" xfId="231" applyNumberFormat="1" applyFont="1" applyFill="1" applyBorder="1" applyAlignment="1">
      <alignment horizontal="center" vertical="center" wrapText="1"/>
    </xf>
    <xf numFmtId="0" fontId="3" fillId="2" borderId="6" xfId="231" applyNumberFormat="1" applyFont="1" applyFill="1" applyBorder="1" applyAlignment="1">
      <alignment horizontal="center" vertical="center" wrapText="1"/>
    </xf>
    <xf numFmtId="0" fontId="3" fillId="2" borderId="7" xfId="231" applyNumberFormat="1" applyFont="1" applyFill="1" applyBorder="1" applyAlignment="1">
      <alignment horizontal="center" vertical="center" wrapText="1"/>
    </xf>
    <xf numFmtId="0" fontId="3" fillId="2" borderId="8" xfId="231" applyNumberFormat="1" applyFont="1" applyFill="1" applyBorder="1" applyAlignment="1">
      <alignment horizontal="center" vertical="center" wrapText="1"/>
    </xf>
    <xf numFmtId="0" fontId="3" fillId="2" borderId="9" xfId="231" applyNumberFormat="1" applyFont="1" applyFill="1" applyBorder="1" applyAlignment="1">
      <alignment horizontal="center" vertical="center" wrapText="1"/>
    </xf>
    <xf numFmtId="0" fontId="3" fillId="4" borderId="1" xfId="231" applyNumberFormat="1" applyFont="1" applyFill="1" applyBorder="1" applyAlignment="1">
      <alignment horizontal="center" vertical="center" wrapText="1"/>
    </xf>
    <xf numFmtId="9" fontId="3" fillId="0" borderId="1" xfId="166" applyNumberFormat="1" applyFont="1" applyFill="1" applyBorder="1" applyAlignment="1">
      <alignment horizontal="center" vertical="center" wrapText="1"/>
    </xf>
    <xf numFmtId="9" fontId="3" fillId="2" borderId="1" xfId="23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231" applyNumberFormat="1" applyFont="1" applyFill="1" applyBorder="1" applyAlignment="1">
      <alignment horizontal="center" vertical="center" wrapText="1"/>
    </xf>
    <xf numFmtId="0" fontId="3" fillId="2" borderId="10" xfId="231" applyNumberFormat="1" applyFont="1" applyFill="1" applyBorder="1" applyAlignment="1">
      <alignment horizontal="center" vertical="center" wrapText="1"/>
    </xf>
    <xf numFmtId="0" fontId="3" fillId="2" borderId="7" xfId="231" applyNumberFormat="1" applyFont="1" applyFill="1" applyBorder="1" applyAlignment="1">
      <alignment horizontal="left" vertical="center" wrapText="1"/>
    </xf>
    <xf numFmtId="0" fontId="3" fillId="2" borderId="8" xfId="231" applyNumberFormat="1" applyFont="1" applyFill="1" applyBorder="1" applyAlignment="1">
      <alignment horizontal="left" vertical="center" wrapText="1"/>
    </xf>
    <xf numFmtId="0" fontId="3" fillId="2" borderId="9" xfId="231" applyNumberFormat="1" applyFont="1" applyFill="1" applyBorder="1" applyAlignment="1">
      <alignment horizontal="left" vertical="center" wrapText="1"/>
    </xf>
    <xf numFmtId="0" fontId="3" fillId="4" borderId="7" xfId="231" applyNumberFormat="1" applyFont="1" applyFill="1" applyBorder="1" applyAlignment="1">
      <alignment horizontal="center" vertical="center" wrapText="1"/>
    </xf>
    <xf numFmtId="0" fontId="3" fillId="4" borderId="8" xfId="231" applyNumberFormat="1" applyFont="1" applyFill="1" applyBorder="1" applyAlignment="1">
      <alignment horizontal="center" vertical="center" wrapText="1"/>
    </xf>
    <xf numFmtId="0" fontId="3" fillId="4" borderId="9" xfId="231" applyNumberFormat="1" applyFont="1" applyFill="1" applyBorder="1" applyAlignment="1">
      <alignment horizontal="center" vertical="center" wrapText="1"/>
    </xf>
    <xf numFmtId="0" fontId="3" fillId="5" borderId="7" xfId="231" applyNumberFormat="1" applyFont="1" applyFill="1" applyBorder="1" applyAlignment="1">
      <alignment horizontal="center" vertical="center" wrapText="1"/>
    </xf>
    <xf numFmtId="0" fontId="3" fillId="5" borderId="8" xfId="231" applyNumberFormat="1" applyFont="1" applyFill="1" applyBorder="1" applyAlignment="1">
      <alignment horizontal="center" vertical="center" wrapText="1"/>
    </xf>
    <xf numFmtId="0" fontId="3" fillId="5" borderId="9" xfId="231" applyNumberFormat="1" applyFont="1" applyFill="1" applyBorder="1" applyAlignment="1">
      <alignment horizontal="center" vertical="center" wrapText="1"/>
    </xf>
    <xf numFmtId="0" fontId="3" fillId="2" borderId="11" xfId="231" applyNumberFormat="1" applyFont="1" applyFill="1" applyBorder="1" applyAlignment="1">
      <alignment horizontal="center" vertical="center" wrapText="1"/>
    </xf>
    <xf numFmtId="9" fontId="3" fillId="2" borderId="1" xfId="231" applyNumberFormat="1" applyFont="1" applyFill="1" applyBorder="1" applyAlignment="1">
      <alignment horizontal="left" vertical="center" wrapText="1"/>
    </xf>
    <xf numFmtId="9" fontId="3" fillId="4" borderId="1" xfId="231" applyNumberFormat="1" applyFont="1" applyFill="1" applyBorder="1" applyAlignment="1">
      <alignment horizontal="center" vertical="center" wrapText="1"/>
    </xf>
    <xf numFmtId="223" fontId="3" fillId="4" borderId="1" xfId="231" applyNumberFormat="1" applyFont="1" applyFill="1" applyBorder="1" applyAlignment="1">
      <alignment horizontal="center" vertical="center" wrapText="1"/>
    </xf>
    <xf numFmtId="0" fontId="3" fillId="5" borderId="1" xfId="231" applyNumberFormat="1" applyFont="1" applyFill="1" applyBorder="1" applyAlignment="1">
      <alignment horizontal="center" vertical="center" wrapText="1"/>
    </xf>
    <xf numFmtId="0" fontId="1" fillId="0" borderId="0" xfId="231" applyFont="1" applyFill="1" applyBorder="1" applyAlignment="1">
      <alignment vertical="center" wrapText="1"/>
    </xf>
    <xf numFmtId="0" fontId="3" fillId="0" borderId="0" xfId="231" applyFont="1" applyFill="1" applyBorder="1" applyAlignment="1">
      <alignment vertical="center" wrapText="1"/>
    </xf>
    <xf numFmtId="0" fontId="6" fillId="0" borderId="0" xfId="231" applyFont="1" applyFill="1" applyBorder="1" applyAlignment="1">
      <alignment vertical="center" wrapText="1"/>
    </xf>
    <xf numFmtId="0" fontId="1" fillId="0" borderId="0" xfId="231" applyFont="1" applyFill="1" applyBorder="1" applyAlignment="1">
      <alignment horizontal="center" vertical="center" wrapText="1"/>
    </xf>
    <xf numFmtId="0" fontId="6" fillId="0" borderId="0" xfId="231" applyFont="1" applyFill="1" applyBorder="1" applyAlignment="1">
      <alignment horizontal="center" vertical="center" wrapText="1"/>
    </xf>
    <xf numFmtId="9" fontId="3" fillId="0" borderId="1" xfId="231" applyNumberFormat="1" applyFont="1" applyFill="1" applyBorder="1" applyAlignment="1">
      <alignment horizontal="center" vertical="center" wrapText="1"/>
    </xf>
    <xf numFmtId="224" fontId="3" fillId="4" borderId="1" xfId="23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225" fontId="3" fillId="2" borderId="1" xfId="231" applyNumberFormat="1" applyFont="1" applyFill="1" applyBorder="1" applyAlignment="1">
      <alignment horizontal="center" vertical="center" wrapText="1"/>
    </xf>
    <xf numFmtId="0" fontId="3" fillId="2" borderId="1" xfId="231" applyNumberFormat="1" applyFont="1" applyFill="1" applyBorder="1" applyAlignment="1">
      <alignment horizontal="center" vertical="center"/>
    </xf>
    <xf numFmtId="0" fontId="8" fillId="0" borderId="0" xfId="231" applyNumberFormat="1" applyFont="1" applyFill="1" applyBorder="1" applyAlignment="1">
      <alignment vertical="center" wrapText="1"/>
    </xf>
    <xf numFmtId="0" fontId="9" fillId="0" borderId="0" xfId="231" applyNumberFormat="1" applyFont="1" applyFill="1" applyBorder="1" applyAlignment="1">
      <alignment vertical="center" wrapText="1"/>
    </xf>
    <xf numFmtId="0" fontId="10" fillId="0" borderId="0" xfId="231" applyNumberFormat="1" applyFont="1" applyFill="1" applyBorder="1" applyAlignment="1">
      <alignment vertical="center" wrapText="1"/>
    </xf>
    <xf numFmtId="0" fontId="11" fillId="0" borderId="0" xfId="231" applyNumberFormat="1" applyFont="1" applyFill="1" applyBorder="1" applyAlignment="1">
      <alignment horizontal="center" vertical="center" wrapText="1"/>
    </xf>
    <xf numFmtId="0" fontId="11" fillId="0" borderId="0" xfId="231" applyNumberFormat="1" applyFont="1" applyFill="1" applyBorder="1" applyAlignment="1">
      <alignment vertical="center" wrapText="1"/>
    </xf>
    <xf numFmtId="0" fontId="11" fillId="0" borderId="0" xfId="231" applyNumberFormat="1" applyFont="1" applyFill="1" applyBorder="1" applyAlignment="1">
      <alignment horizontal="left" vertical="center" wrapText="1"/>
    </xf>
    <xf numFmtId="0" fontId="7" fillId="0" borderId="0" xfId="231" applyNumberFormat="1" applyFont="1" applyFill="1" applyAlignment="1">
      <alignment horizontal="left" vertical="center" wrapText="1"/>
    </xf>
    <xf numFmtId="0" fontId="7" fillId="0" borderId="0" xfId="231" applyNumberFormat="1" applyFont="1" applyFill="1" applyAlignment="1">
      <alignment horizontal="center" vertical="center" wrapText="1"/>
    </xf>
    <xf numFmtId="0" fontId="12" fillId="0" borderId="0" xfId="231" applyNumberFormat="1" applyFont="1" applyFill="1" applyBorder="1" applyAlignment="1">
      <alignment horizontal="center" vertical="center" wrapText="1"/>
    </xf>
    <xf numFmtId="0" fontId="12" fillId="0" borderId="0" xfId="231" applyNumberFormat="1" applyFont="1" applyFill="1" applyBorder="1" applyAlignment="1">
      <alignment vertical="center" wrapText="1"/>
    </xf>
    <xf numFmtId="0" fontId="12" fillId="0" borderId="0" xfId="231" applyNumberFormat="1" applyFont="1" applyFill="1" applyBorder="1" applyAlignment="1">
      <alignment horizontal="left" vertical="center" wrapText="1"/>
    </xf>
    <xf numFmtId="0" fontId="2" fillId="0" borderId="0" xfId="231" applyNumberFormat="1" applyFont="1" applyFill="1" applyBorder="1" applyAlignment="1">
      <alignment horizontal="center" vertical="center" wrapText="1"/>
    </xf>
    <xf numFmtId="0" fontId="13" fillId="0" borderId="0" xfId="231" applyNumberFormat="1" applyFont="1" applyFill="1" applyBorder="1" applyAlignment="1">
      <alignment horizontal="center" vertical="center" wrapText="1"/>
    </xf>
    <xf numFmtId="0" fontId="13" fillId="0" borderId="0" xfId="231" applyNumberFormat="1" applyFont="1" applyFill="1" applyBorder="1" applyAlignment="1">
      <alignment horizontal="left" vertical="center" wrapText="1"/>
    </xf>
    <xf numFmtId="0" fontId="14" fillId="0" borderId="1" xfId="231" applyNumberFormat="1" applyFont="1" applyFill="1" applyBorder="1" applyAlignment="1">
      <alignment horizontal="center" vertical="center" wrapText="1"/>
    </xf>
    <xf numFmtId="0" fontId="14" fillId="0" borderId="10" xfId="231" applyNumberFormat="1" applyFont="1" applyFill="1" applyBorder="1" applyAlignment="1">
      <alignment horizontal="center" vertical="center" wrapText="1"/>
    </xf>
    <xf numFmtId="0" fontId="15" fillId="0" borderId="1" xfId="231" applyNumberFormat="1" applyFont="1" applyFill="1" applyBorder="1" applyAlignment="1">
      <alignment horizontal="center" vertical="center" wrapText="1"/>
    </xf>
    <xf numFmtId="0" fontId="15" fillId="0" borderId="6" xfId="23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9" xfId="0" applyNumberFormat="1" applyFont="1" applyFill="1" applyBorder="1" applyAlignment="1">
      <alignment horizontal="center" vertical="center" wrapText="1"/>
    </xf>
    <xf numFmtId="0" fontId="14" fillId="0" borderId="1" xfId="231" applyNumberFormat="1" applyFont="1" applyFill="1" applyBorder="1" applyAlignment="1">
      <alignment vertical="center" wrapText="1"/>
    </xf>
    <xf numFmtId="0" fontId="14" fillId="0" borderId="1" xfId="231" applyNumberFormat="1" applyFont="1" applyFill="1" applyBorder="1" applyAlignment="1">
      <alignment horizontal="left" vertical="center" wrapText="1"/>
    </xf>
    <xf numFmtId="0" fontId="16" fillId="0" borderId="1" xfId="231" applyNumberFormat="1" applyFont="1" applyFill="1" applyBorder="1" applyAlignment="1">
      <alignment horizontal="center" vertical="center" wrapText="1"/>
    </xf>
    <xf numFmtId="0" fontId="16" fillId="0" borderId="1" xfId="231" applyNumberFormat="1" applyFont="1" applyFill="1" applyBorder="1" applyAlignment="1">
      <alignment vertical="center" wrapText="1"/>
    </xf>
    <xf numFmtId="0" fontId="16" fillId="0" borderId="1" xfId="231" applyNumberFormat="1" applyFont="1" applyFill="1" applyBorder="1" applyAlignment="1">
      <alignment horizontal="left" vertical="center" wrapText="1"/>
    </xf>
    <xf numFmtId="225" fontId="14" fillId="0" borderId="1" xfId="231" applyNumberFormat="1" applyFont="1" applyFill="1" applyBorder="1" applyAlignment="1">
      <alignment horizontal="center" vertical="center" wrapText="1"/>
    </xf>
    <xf numFmtId="226" fontId="14" fillId="0" borderId="1" xfId="231" applyNumberFormat="1" applyFont="1" applyFill="1" applyBorder="1" applyAlignment="1">
      <alignment horizontal="center" vertical="center" wrapText="1"/>
    </xf>
    <xf numFmtId="225" fontId="16" fillId="0" borderId="1" xfId="231" applyNumberFormat="1" applyFont="1" applyFill="1" applyBorder="1" applyAlignment="1">
      <alignment horizontal="center" vertical="center" wrapText="1"/>
    </xf>
    <xf numFmtId="0" fontId="14" fillId="0" borderId="1" xfId="281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227" fontId="14" fillId="0" borderId="9" xfId="0" applyNumberFormat="1" applyFont="1" applyFill="1" applyBorder="1" applyAlignment="1">
      <alignment horizontal="center" vertical="center" wrapText="1"/>
    </xf>
    <xf numFmtId="227" fontId="14" fillId="0" borderId="1" xfId="0" applyNumberFormat="1" applyFont="1" applyFill="1" applyBorder="1" applyAlignment="1">
      <alignment horizontal="center" vertical="center" wrapText="1"/>
    </xf>
    <xf numFmtId="228" fontId="14" fillId="0" borderId="1" xfId="231" applyNumberFormat="1" applyFont="1" applyFill="1" applyBorder="1" applyAlignment="1">
      <alignment horizontal="center" vertical="center" wrapText="1"/>
    </xf>
    <xf numFmtId="227" fontId="14" fillId="0" borderId="1" xfId="231" applyNumberFormat="1" applyFont="1" applyFill="1" applyBorder="1" applyAlignment="1">
      <alignment horizontal="center" vertical="center" wrapText="1"/>
    </xf>
    <xf numFmtId="0" fontId="16" fillId="0" borderId="1" xfId="281" applyNumberFormat="1" applyFont="1" applyFill="1" applyBorder="1" applyAlignment="1">
      <alignment horizontal="center" vertical="center" wrapText="1"/>
    </xf>
    <xf numFmtId="0" fontId="17" fillId="0" borderId="1" xfId="231" applyNumberFormat="1" applyFont="1" applyFill="1" applyBorder="1" applyAlignment="1">
      <alignment vertical="center" wrapText="1"/>
    </xf>
    <xf numFmtId="0" fontId="18" fillId="0" borderId="0" xfId="231" applyNumberFormat="1" applyFont="1" applyFill="1" applyBorder="1" applyAlignment="1">
      <alignment horizontal="center" vertical="center" wrapText="1"/>
    </xf>
    <xf numFmtId="0" fontId="18" fillId="0" borderId="0" xfId="231" applyNumberFormat="1" applyFont="1" applyFill="1" applyBorder="1" applyAlignment="1">
      <alignment vertical="center" wrapText="1"/>
    </xf>
    <xf numFmtId="0" fontId="18" fillId="0" borderId="0" xfId="231" applyNumberFormat="1" applyFont="1" applyFill="1" applyBorder="1" applyAlignment="1">
      <alignment horizontal="left" vertical="center" wrapText="1"/>
    </xf>
    <xf numFmtId="0" fontId="19" fillId="0" borderId="0" xfId="231" applyNumberFormat="1" applyFont="1" applyFill="1" applyBorder="1" applyAlignment="1">
      <alignment horizontal="center" vertical="center" wrapText="1"/>
    </xf>
    <xf numFmtId="0" fontId="19" fillId="0" borderId="0" xfId="231" applyNumberFormat="1" applyFont="1" applyFill="1" applyBorder="1" applyAlignment="1">
      <alignment vertical="center" wrapText="1"/>
    </xf>
    <xf numFmtId="0" fontId="19" fillId="0" borderId="0" xfId="231" applyNumberFormat="1" applyFont="1" applyFill="1" applyBorder="1" applyAlignment="1">
      <alignment horizontal="left" vertical="center" wrapText="1"/>
    </xf>
    <xf numFmtId="227" fontId="16" fillId="0" borderId="1" xfId="0" applyNumberFormat="1" applyFont="1" applyFill="1" applyBorder="1" applyAlignment="1">
      <alignment horizontal="center" vertical="center" wrapText="1"/>
    </xf>
  </cellXfs>
  <cellStyles count="306">
    <cellStyle name="常规" xfId="0" builtinId="0"/>
    <cellStyle name="货币[0]" xfId="1" builtinId="7"/>
    <cellStyle name="货币" xfId="2" builtinId="4"/>
    <cellStyle name="好_05玉溪" xfId="3"/>
    <cellStyle name="20% - 强调文字颜色 3" xfId="4" builtinId="38"/>
    <cellStyle name="输入" xfId="5" builtinId="20"/>
    <cellStyle name="Normalny_Arkusz1" xfId="6"/>
    <cellStyle name="args.style" xfId="7"/>
    <cellStyle name="千位分隔[0]" xfId="8" builtinId="6"/>
    <cellStyle name="Accent2 - 40%" xfId="9"/>
    <cellStyle name="40% - 强调文字颜色 3" xfId="10" builtinId="39"/>
    <cellStyle name="计算 2" xfId="11"/>
    <cellStyle name="差" xfId="12" builtinId="27"/>
    <cellStyle name="千位分隔" xfId="13" builtinId="3"/>
    <cellStyle name="60% - 强调文字颜色 3" xfId="14" builtinId="40"/>
    <cellStyle name="好_1003牟定县" xfId="15"/>
    <cellStyle name="超链接" xfId="16" builtinId="8"/>
    <cellStyle name="差_奖励补助测算5.23新" xfId="17"/>
    <cellStyle name="日期" xfId="18"/>
    <cellStyle name="Accent2 - 60%" xfId="19"/>
    <cellStyle name="百分比" xfId="20" builtinId="5"/>
    <cellStyle name="已访问的超链接" xfId="21" builtinId="9"/>
    <cellStyle name="注释" xfId="22" builtinId="10"/>
    <cellStyle name="_ET_STYLE_NoName_00__Sheet3" xfId="23"/>
    <cellStyle name="60% - 强调文字颜色 2" xfId="24" builtinId="36"/>
    <cellStyle name="Entered" xfId="25"/>
    <cellStyle name="警告文本" xfId="26" builtinId="11"/>
    <cellStyle name="差_指标五" xfId="27"/>
    <cellStyle name="标题 4" xfId="28" builtinId="19"/>
    <cellStyle name="标题" xfId="29" builtinId="15"/>
    <cellStyle name="解释性文本" xfId="30" builtinId="53"/>
    <cellStyle name="标题 1" xfId="31" builtinId="16"/>
    <cellStyle name="百分比 4" xfId="32"/>
    <cellStyle name="标题 2" xfId="33" builtinId="17"/>
    <cellStyle name="百分比 5" xfId="34"/>
    <cellStyle name="60% - 强调文字颜色 1" xfId="35" builtinId="32"/>
    <cellStyle name="标题 3" xfId="36" builtinId="18"/>
    <cellStyle name="60% - 强调文字颜色 4" xfId="37" builtinId="44"/>
    <cellStyle name="输出" xfId="38" builtinId="21"/>
    <cellStyle name="计算" xfId="39" builtinId="22"/>
    <cellStyle name="Input" xfId="40"/>
    <cellStyle name="_ET_STYLE_NoName_00__县公司" xfId="41"/>
    <cellStyle name="检查单元格" xfId="42" builtinId="23"/>
    <cellStyle name="40% - 强调文字颜色 4 2" xfId="43"/>
    <cellStyle name="20% - 强调文字颜色 6" xfId="44" builtinId="50"/>
    <cellStyle name="Currency [0]" xfId="45"/>
    <cellStyle name="_long term loan - others 300504" xfId="46"/>
    <cellStyle name="强调文字颜色 2" xfId="47" builtinId="33"/>
    <cellStyle name="链接单元格" xfId="48" builtinId="24"/>
    <cellStyle name="差_Book2" xfId="49"/>
    <cellStyle name="汇总" xfId="50" builtinId="25"/>
    <cellStyle name="好" xfId="51" builtinId="26"/>
    <cellStyle name="Heading 3" xfId="52"/>
    <cellStyle name="适中" xfId="53" builtinId="28"/>
    <cellStyle name="20% - 强调文字颜色 5" xfId="54" builtinId="46"/>
    <cellStyle name="强调文字颜色 1" xfId="55" builtinId="29"/>
    <cellStyle name="20% - 强调文字颜色 1" xfId="56" builtinId="30"/>
    <cellStyle name="40% - 强调文字颜色 1" xfId="57" builtinId="31"/>
    <cellStyle name="输出 2" xfId="58"/>
    <cellStyle name="20% - 强调文字颜色 2" xfId="59" builtinId="34"/>
    <cellStyle name="40% - 强调文字颜色 2" xfId="60" builtinId="35"/>
    <cellStyle name="千位分隔[0] 2" xfId="61"/>
    <cellStyle name="强调文字颜色 3" xfId="62" builtinId="37"/>
    <cellStyle name="PSChar" xfId="63"/>
    <cellStyle name="_Part III.200406.Loan and Liabilities details.(Site Name)_Shenhua PBC package 050530" xfId="64"/>
    <cellStyle name="强调文字颜色 4" xfId="65" builtinId="41"/>
    <cellStyle name="20% - 强调文字颜色 4" xfId="66" builtinId="42"/>
    <cellStyle name="40% - 强调文字颜色 4" xfId="67" builtinId="43"/>
    <cellStyle name="强调文字颜色 5" xfId="68" builtinId="45"/>
    <cellStyle name="40% - 强调文字颜色 5" xfId="69" builtinId="47"/>
    <cellStyle name="60% - 强调文字颜色 5" xfId="70" builtinId="48"/>
    <cellStyle name="强调文字颜色 6" xfId="71" builtinId="49"/>
    <cellStyle name="适中 2" xfId="72"/>
    <cellStyle name="_弱电系统设备配置报价清单" xfId="73"/>
    <cellStyle name="40% - 强调文字颜色 6" xfId="74" builtinId="51"/>
    <cellStyle name="60% - 强调文字颜色 6" xfId="75" builtinId="52"/>
    <cellStyle name="InputArea" xfId="76"/>
    <cellStyle name="好_2008年县级公安保障标准落实奖励经费分配测算" xfId="77"/>
    <cellStyle name="??_0N-HANDLING " xfId="78"/>
    <cellStyle name="@_text" xfId="79"/>
    <cellStyle name="??" xfId="80"/>
    <cellStyle name="捠壿 [0.00]_Region Orders (2)" xfId="81"/>
    <cellStyle name="Accent4 - 60%" xfId="82"/>
    <cellStyle name="ColLevel_0" xfId="83"/>
    <cellStyle name="?鹎%U龡&amp;H?_x005f_x0008__x005f_x001c__x005f_x001c_?_x005f_x0007__x005f_x0001__x005f_x0001_" xfId="84"/>
    <cellStyle name="Header2" xfId="85"/>
    <cellStyle name="@ET_Style?@font-face" xfId="86"/>
    <cellStyle name="Accent2 - 20%" xfId="87"/>
    <cellStyle name="_Book1_2" xfId="88"/>
    <cellStyle name="Heading 1" xfId="89"/>
    <cellStyle name="_Book1_3" xfId="90"/>
    <cellStyle name="好_11大理" xfId="91"/>
    <cellStyle name="Accent5 - 20%" xfId="92"/>
    <cellStyle name="40% - 强调文字颜色 3 2" xfId="93"/>
    <cellStyle name="Format Number Column" xfId="94"/>
    <cellStyle name="Dezimal [0]_laroux" xfId="95"/>
    <cellStyle name="60% - 强调文字颜色 6 2" xfId="96"/>
    <cellStyle name="Currency1" xfId="97"/>
    <cellStyle name="{Thousand}" xfId="98"/>
    <cellStyle name="60% - Accent5" xfId="99"/>
    <cellStyle name="强调文字颜色 4 2" xfId="100"/>
    <cellStyle name="20% - 强调文字颜色 6 2" xfId="101"/>
    <cellStyle name="烹拳 [0]_ +Foil &amp; -FOIL &amp; PAPER" xfId="102"/>
    <cellStyle name="Moneda [0]_96 Risk" xfId="103"/>
    <cellStyle name="Accent1 - 20%" xfId="104"/>
    <cellStyle name="20% - Accent1" xfId="105"/>
    <cellStyle name="0,0_x000d_&#10;NA_x000d_&#10;" xfId="106"/>
    <cellStyle name="entry box" xfId="107"/>
    <cellStyle name="标题 5" xfId="108"/>
    <cellStyle name="Pourcentage_pldt" xfId="109"/>
    <cellStyle name="RevList" xfId="110"/>
    <cellStyle name="Tusental (0)_pldt" xfId="111"/>
    <cellStyle name="差_0605石屏县" xfId="112"/>
    <cellStyle name="KPMG Heading 2" xfId="113"/>
    <cellStyle name="{Comma [0]}" xfId="114"/>
    <cellStyle name="{Comma}" xfId="115"/>
    <cellStyle name="{Date}" xfId="116"/>
    <cellStyle name="{Thousand [0]}" xfId="117"/>
    <cellStyle name="PSInt" xfId="118"/>
    <cellStyle name="per.style" xfId="119"/>
    <cellStyle name="60% - Accent4" xfId="120"/>
    <cellStyle name="{Month}" xfId="121"/>
    <cellStyle name="Hyperlink_AheadBehind.xls Chart 23" xfId="122"/>
    <cellStyle name="{Percent}" xfId="123"/>
    <cellStyle name="{Z'0000(1 dec)}" xfId="124"/>
    <cellStyle name="{Z'0000(4 dec)}" xfId="125"/>
    <cellStyle name="常规 2 2 2" xfId="126"/>
    <cellStyle name="20% - Accent2" xfId="127"/>
    <cellStyle name="20% - Accent3" xfId="128"/>
    <cellStyle name="20% - Accent4" xfId="129"/>
    <cellStyle name="20% - Accent5" xfId="130"/>
    <cellStyle name="20% - Accent6" xfId="131"/>
    <cellStyle name="20% - 强调文字颜色 1 2" xfId="132"/>
    <cellStyle name="20% - 强调文字颜色 2 2" xfId="133"/>
    <cellStyle name="好_03昭通" xfId="134"/>
    <cellStyle name="Heading 2" xfId="135"/>
    <cellStyle name="20% - 强调文字颜色 3 2" xfId="136"/>
    <cellStyle name="Mon閠aire_!!!GO" xfId="137"/>
    <cellStyle name="20% - 强调文字颜色 5 2" xfId="138"/>
    <cellStyle name="40% - Accent1" xfId="139"/>
    <cellStyle name="40% - Accent2" xfId="140"/>
    <cellStyle name="40% - Accent3" xfId="141"/>
    <cellStyle name="Normal - Style1" xfId="142"/>
    <cellStyle name="Black" xfId="143"/>
    <cellStyle name="警告文本 2" xfId="144"/>
    <cellStyle name="40% - Accent6" xfId="145"/>
    <cellStyle name="40% - 强调文字颜色 1 2" xfId="146"/>
    <cellStyle name="40% - 强调文字颜色 2 2" xfId="147"/>
    <cellStyle name="好_Book1_县公司" xfId="148"/>
    <cellStyle name="差_Book1_银行账户情况表_2010年12月" xfId="149"/>
    <cellStyle name="40% - 强调文字颜色 6 2" xfId="150"/>
    <cellStyle name="强调 2" xfId="151"/>
    <cellStyle name="60% - Accent1" xfId="152"/>
    <cellStyle name="强调 3" xfId="153"/>
    <cellStyle name="常规 2 2" xfId="154"/>
    <cellStyle name="部门" xfId="155"/>
    <cellStyle name="60% - Accent2" xfId="156"/>
    <cellStyle name="常规 2 3" xfId="157"/>
    <cellStyle name="60% - Accent3" xfId="158"/>
    <cellStyle name="常规 2 6" xfId="159"/>
    <cellStyle name="t" xfId="160"/>
    <cellStyle name="60% - Accent6" xfId="161"/>
    <cellStyle name="商品名称" xfId="162"/>
    <cellStyle name="Heading 4" xfId="163"/>
    <cellStyle name="60% - 强调文字颜色 1 2" xfId="164"/>
    <cellStyle name="60% - 强调文字颜色 2 2" xfId="165"/>
    <cellStyle name="常规 5" xfId="166"/>
    <cellStyle name="60% - 强调文字颜色 3 2" xfId="167"/>
    <cellStyle name="Neutral" xfId="168"/>
    <cellStyle name="60% - 强调文字颜色 5 2" xfId="169"/>
    <cellStyle name="6mal" xfId="170"/>
    <cellStyle name="Accent1" xfId="171"/>
    <cellStyle name="Accent1 - 60%" xfId="172"/>
    <cellStyle name="Percent [2]" xfId="173"/>
    <cellStyle name="Accent1_公安安全支出补充表5.14" xfId="174"/>
    <cellStyle name="Accent2" xfId="175"/>
    <cellStyle name="Accent2_公安安全支出补充表5.14" xfId="176"/>
    <cellStyle name="Milliers_!!!GO" xfId="177"/>
    <cellStyle name="Comma  - Style2" xfId="178"/>
    <cellStyle name="Mon閠aire [0]_!!!GO" xfId="179"/>
    <cellStyle name="Accent3 - 40%" xfId="180"/>
    <cellStyle name="Accent3_公安安全支出补充表5.14" xfId="181"/>
    <cellStyle name="Border" xfId="182"/>
    <cellStyle name="Header1" xfId="183"/>
    <cellStyle name="Accent5" xfId="184"/>
    <cellStyle name="Accent6" xfId="185"/>
    <cellStyle name="Accent6 - 40%" xfId="186"/>
    <cellStyle name="Accent6 - 60%" xfId="187"/>
    <cellStyle name="Accent6_公安安全支出补充表5.14" xfId="188"/>
    <cellStyle name="Monétaire [0]_!!!GO" xfId="189"/>
    <cellStyle name="Calc Currency (0)" xfId="190"/>
    <cellStyle name="差_530623_2006年县级财政报表附表" xfId="191"/>
    <cellStyle name="PSHeading" xfId="192"/>
    <cellStyle name="Calculation" xfId="193"/>
    <cellStyle name="category" xfId="194"/>
    <cellStyle name="Check Cell" xfId="195"/>
    <cellStyle name="Column Headings" xfId="196"/>
    <cellStyle name="Model" xfId="197"/>
    <cellStyle name="Column$Headings" xfId="198"/>
    <cellStyle name="Comma_!!!GO" xfId="199"/>
    <cellStyle name="标题 2 2" xfId="200"/>
    <cellStyle name="Column_Title" xfId="201"/>
    <cellStyle name="Grey" xfId="202"/>
    <cellStyle name="comma zerodec" xfId="203"/>
    <cellStyle name="霓付 [0]_ +Foil &amp; -FOIL &amp; PAPER" xfId="204"/>
    <cellStyle name="comma-d" xfId="205"/>
    <cellStyle name="Copied" xfId="206"/>
    <cellStyle name="COST1" xfId="207"/>
    <cellStyle name="分级显示列_1_Book1" xfId="208"/>
    <cellStyle name="Prefilled" xfId="209"/>
    <cellStyle name="Currency_!!!GO" xfId="210"/>
    <cellStyle name="货币 2" xfId="211"/>
    <cellStyle name="Date" xfId="212"/>
    <cellStyle name="Dezimal_laroux" xfId="213"/>
    <cellStyle name="Dollar (zero dec)" xfId="214"/>
    <cellStyle name="差_00省级(定稿)" xfId="215"/>
    <cellStyle name="Euro" xfId="216"/>
    <cellStyle name="强调文字颜色 1 2" xfId="217"/>
    <cellStyle name="Explanatory Text" xfId="218"/>
    <cellStyle name="Fixed" xfId="219"/>
    <cellStyle name="强调 1" xfId="220"/>
    <cellStyle name="Followed Hyperlink_AheadBehind.xls Chart 23" xfId="221"/>
    <cellStyle name="HEADER" xfId="222"/>
    <cellStyle name="HEADING1" xfId="223"/>
    <cellStyle name="HEADING2" xfId="224"/>
    <cellStyle name="Input [yellow]" xfId="225"/>
    <cellStyle name="Input Cells" xfId="226"/>
    <cellStyle name="KPMG Heading 1" xfId="227"/>
    <cellStyle name="KPMG Heading 3" xfId="228"/>
    <cellStyle name="KPMG Heading 4" xfId="229"/>
    <cellStyle name="KPMG Normal" xfId="230"/>
    <cellStyle name="常规 2" xfId="231"/>
    <cellStyle name="Lines Fill" xfId="232"/>
    <cellStyle name="检查单元格 2" xfId="233"/>
    <cellStyle name="Linked Cell" xfId="234"/>
    <cellStyle name="Linked Cells" xfId="235"/>
    <cellStyle name="Valuta_pldt" xfId="236"/>
    <cellStyle name="Millares [0]_96 Risk" xfId="237"/>
    <cellStyle name="Millares_96 Risk" xfId="238"/>
    <cellStyle name="Milliers [0]_!!!GO" xfId="239"/>
    <cellStyle name="Moneda_96 Risk" xfId="240"/>
    <cellStyle name="Monétaire_!!!GO" xfId="241"/>
    <cellStyle name="New Times Roman" xfId="242"/>
    <cellStyle name="no dec" xfId="243"/>
    <cellStyle name="Non défini" xfId="244"/>
    <cellStyle name="Norma,_laroux_4_营业在建 (2)_E21" xfId="245"/>
    <cellStyle name="Note" xfId="246"/>
    <cellStyle name="Œ…‹æØ‚è_Region Orders (2)" xfId="247"/>
    <cellStyle name="Output" xfId="248"/>
    <cellStyle name="pricing" xfId="249"/>
    <cellStyle name="PSDate" xfId="250"/>
    <cellStyle name="PSDec" xfId="251"/>
    <cellStyle name="PSSpacer" xfId="252"/>
    <cellStyle name="Red" xfId="253"/>
    <cellStyle name="Sheet Head" xfId="254"/>
    <cellStyle name="style" xfId="255"/>
    <cellStyle name="style1" xfId="256"/>
    <cellStyle name="烹拳_ +Foil &amp; -FOIL &amp; PAPER" xfId="257"/>
    <cellStyle name="Warning Text" xfId="258"/>
    <cellStyle name="style2" xfId="259"/>
    <cellStyle name="subhead" xfId="260"/>
    <cellStyle name="Subtotal" xfId="261"/>
    <cellStyle name="Total" xfId="262"/>
    <cellStyle name="표준_0N-HANDLING " xfId="263"/>
    <cellStyle name="Tusental_pldt" xfId="264"/>
    <cellStyle name="Valuta (0)_pldt" xfId="265"/>
    <cellStyle name="捠壿_Region Orders (2)" xfId="266"/>
    <cellStyle name="未定义" xfId="267"/>
    <cellStyle name="编号" xfId="268"/>
    <cellStyle name="标题 1 2" xfId="269"/>
    <cellStyle name="标题 3 2" xfId="270"/>
    <cellStyle name="标题 4 2" xfId="271"/>
    <cellStyle name="千位分隔 3" xfId="272"/>
    <cellStyle name="标题1" xfId="273"/>
    <cellStyle name="表标题" xfId="274"/>
    <cellStyle name="超级链接" xfId="275"/>
    <cellStyle name="差_530629_2006年县级财政报表附表" xfId="276"/>
    <cellStyle name="差_5334_2006年迪庆县级财政报表附表" xfId="277"/>
    <cellStyle name="差_Book1" xfId="278"/>
    <cellStyle name="差_Book1_甘南州" xfId="279"/>
    <cellStyle name="强调文字颜色 6 2" xfId="280"/>
    <cellStyle name="常规 100" xfId="281"/>
    <cellStyle name="分级显示行_1_13区汇总" xfId="282"/>
    <cellStyle name="输入 2" xfId="283"/>
    <cellStyle name="公司标准表" xfId="284"/>
    <cellStyle name="好_530623_2006年县级财政报表附表" xfId="285"/>
    <cellStyle name="好_530629_2006年县级财政报表附表" xfId="286"/>
    <cellStyle name="好_5334_2006年迪庆县级财政报表附表" xfId="287"/>
    <cellStyle name="好_Book1" xfId="288"/>
    <cellStyle name="好_Book1_甘南州" xfId="289"/>
    <cellStyle name="后继超级链接" xfId="290"/>
    <cellStyle name="汇总 2" xfId="291"/>
    <cellStyle name="貨幣_SGV" xfId="292"/>
    <cellStyle name="解释性文本 2" xfId="293"/>
    <cellStyle name="借出原因" xfId="294"/>
    <cellStyle name="链接单元格 2" xfId="295"/>
    <cellStyle name="霓付_ +Foil &amp; -FOIL &amp; PAPER" xfId="296"/>
    <cellStyle name="钎霖_4岿角利" xfId="297"/>
    <cellStyle name="强调文字颜色 2 2" xfId="298"/>
    <cellStyle name="强调文字颜色 3 2" xfId="299"/>
    <cellStyle name="数量" xfId="300"/>
    <cellStyle name="数字" xfId="301"/>
    <cellStyle name="小数" xfId="302"/>
    <cellStyle name="昗弨_Pacific Region P&amp;L" xfId="303"/>
    <cellStyle name="资产" xfId="304"/>
    <cellStyle name="常规 11" xfId="305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0.xml"/><Relationship Id="rId26" Type="http://schemas.openxmlformats.org/officeDocument/2006/relationships/externalLink" Target="externalLinks/externalLink19.xml"/><Relationship Id="rId25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7.xml"/><Relationship Id="rId23" Type="http://schemas.openxmlformats.org/officeDocument/2006/relationships/externalLink" Target="externalLinks/externalLink16.xml"/><Relationship Id="rId22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0.xml"/><Relationship Id="rId16" Type="http://schemas.openxmlformats.org/officeDocument/2006/relationships/externalLink" Target="externalLinks/externalLink9.xml"/><Relationship Id="rId15" Type="http://schemas.openxmlformats.org/officeDocument/2006/relationships/externalLink" Target="externalLinks/externalLink8.xml"/><Relationship Id="rId14" Type="http://schemas.openxmlformats.org/officeDocument/2006/relationships/externalLink" Target="externalLinks/externalLink7.xml"/><Relationship Id="rId13" Type="http://schemas.openxmlformats.org/officeDocument/2006/relationships/externalLink" Target="externalLinks/externalLink6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zj(200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机构人员信息"/>
      <sheetName val="数据输入说明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95"/>
  <sheetViews>
    <sheetView tabSelected="1" zoomScale="90" zoomScaleNormal="90" workbookViewId="0">
      <pane ySplit="4" topLeftCell="A5" activePane="bottomLeft" state="frozen"/>
      <selection/>
      <selection pane="bottomLeft" activeCell="A2" sqref="A2:L2"/>
    </sheetView>
  </sheetViews>
  <sheetFormatPr defaultColWidth="9" defaultRowHeight="13.5"/>
  <cols>
    <col min="1" max="1" width="4.44166666666667" style="49" customWidth="1"/>
    <col min="2" max="2" width="11" style="49" customWidth="1"/>
    <col min="3" max="3" width="4.775" style="49" customWidth="1"/>
    <col min="4" max="4" width="8.39166666666667" style="49" customWidth="1"/>
    <col min="5" max="5" width="53.7333333333333" style="50" customWidth="1"/>
    <col min="6" max="6" width="8" style="49" customWidth="1"/>
    <col min="7" max="7" width="16" style="51" customWidth="1"/>
    <col min="8" max="8" width="4.53333333333333" style="49" customWidth="1"/>
    <col min="9" max="10" width="6.775" style="49" customWidth="1"/>
    <col min="11" max="11" width="6.76666666666667" style="49" customWidth="1"/>
    <col min="12" max="12" width="7.16666666666667" style="49" customWidth="1"/>
    <col min="13" max="13" width="9" style="50"/>
    <col min="14" max="14" width="11.775" style="50"/>
    <col min="15" max="16384" width="9" style="50"/>
  </cols>
  <sheetData>
    <row r="1" ht="20.25" spans="1:12">
      <c r="A1" s="52" t="s">
        <v>0</v>
      </c>
      <c r="B1" s="53"/>
      <c r="C1" s="54"/>
      <c r="D1" s="54"/>
      <c r="E1" s="55"/>
      <c r="F1" s="54"/>
      <c r="G1" s="56"/>
      <c r="H1" s="54"/>
      <c r="I1" s="54"/>
      <c r="J1" s="54"/>
      <c r="K1" s="54"/>
      <c r="L1" s="54"/>
    </row>
    <row r="2" ht="25" customHeight="1" spans="1:12">
      <c r="A2" s="57" t="s">
        <v>1</v>
      </c>
      <c r="B2" s="58"/>
      <c r="C2" s="58"/>
      <c r="D2" s="58"/>
      <c r="E2" s="58"/>
      <c r="F2" s="58"/>
      <c r="G2" s="59"/>
      <c r="H2" s="58"/>
      <c r="I2" s="58"/>
      <c r="J2" s="58"/>
      <c r="K2" s="58"/>
      <c r="L2" s="58"/>
    </row>
    <row r="3" s="46" customFormat="1" ht="13" customHeight="1" spans="1:12">
      <c r="A3" s="60" t="s">
        <v>2</v>
      </c>
      <c r="B3" s="60" t="s">
        <v>3</v>
      </c>
      <c r="C3" s="60" t="s">
        <v>4</v>
      </c>
      <c r="D3" s="60" t="s">
        <v>5</v>
      </c>
      <c r="E3" s="61" t="s">
        <v>6</v>
      </c>
      <c r="F3" s="61" t="s">
        <v>7</v>
      </c>
      <c r="G3" s="60" t="s">
        <v>8</v>
      </c>
      <c r="H3" s="62"/>
      <c r="I3" s="62"/>
      <c r="J3" s="62"/>
      <c r="K3" s="60" t="s">
        <v>9</v>
      </c>
      <c r="L3" s="60" t="s">
        <v>10</v>
      </c>
    </row>
    <row r="4" s="46" customFormat="1" ht="37" customHeight="1" spans="1:12">
      <c r="A4" s="62"/>
      <c r="B4" s="62"/>
      <c r="C4" s="62"/>
      <c r="D4" s="62"/>
      <c r="E4" s="63"/>
      <c r="F4" s="63"/>
      <c r="G4" s="60" t="s">
        <v>11</v>
      </c>
      <c r="H4" s="61" t="s">
        <v>12</v>
      </c>
      <c r="I4" s="60" t="s">
        <v>13</v>
      </c>
      <c r="J4" s="60" t="s">
        <v>14</v>
      </c>
      <c r="K4" s="62"/>
      <c r="L4" s="62"/>
    </row>
    <row r="5" s="46" customFormat="1" ht="28" customHeight="1" spans="1:12">
      <c r="A5" s="64" t="s">
        <v>15</v>
      </c>
      <c r="B5" s="65"/>
      <c r="C5" s="66"/>
      <c r="D5" s="66"/>
      <c r="E5" s="67"/>
      <c r="F5" s="66">
        <f>F6+F24+F34+F54+F63+F75+F78+F79+F80+F81</f>
        <v>4026.99976</v>
      </c>
      <c r="G5" s="67"/>
      <c r="H5" s="68"/>
      <c r="I5" s="82"/>
      <c r="J5" s="83"/>
      <c r="K5" s="66"/>
      <c r="L5" s="66"/>
    </row>
    <row r="6" s="47" customFormat="1" ht="60" customHeight="1" spans="1:12">
      <c r="A6" s="60" t="s">
        <v>16</v>
      </c>
      <c r="B6" s="60" t="s">
        <v>17</v>
      </c>
      <c r="C6" s="60" t="s">
        <v>18</v>
      </c>
      <c r="D6" s="60" t="s">
        <v>19</v>
      </c>
      <c r="E6" s="69" t="s">
        <v>20</v>
      </c>
      <c r="F6" s="60">
        <f t="shared" ref="F6:J6" si="0">SUM(F7:F23)</f>
        <v>174.6</v>
      </c>
      <c r="G6" s="70" t="s">
        <v>21</v>
      </c>
      <c r="H6" s="60">
        <f t="shared" si="0"/>
        <v>130</v>
      </c>
      <c r="I6" s="60">
        <f t="shared" si="0"/>
        <v>0.0425</v>
      </c>
      <c r="J6" s="60">
        <f t="shared" si="0"/>
        <v>0.1897</v>
      </c>
      <c r="K6" s="66" t="s">
        <v>22</v>
      </c>
      <c r="L6" s="66" t="s">
        <v>23</v>
      </c>
    </row>
    <row r="7" ht="73" customHeight="1" spans="1:12">
      <c r="A7" s="71">
        <v>1</v>
      </c>
      <c r="B7" s="71" t="s">
        <v>24</v>
      </c>
      <c r="C7" s="71" t="s">
        <v>18</v>
      </c>
      <c r="D7" s="71" t="s">
        <v>25</v>
      </c>
      <c r="E7" s="72" t="s">
        <v>26</v>
      </c>
      <c r="F7" s="71">
        <f>11*0.5+8*0.4+1*0.2+29*0.3</f>
        <v>17.6</v>
      </c>
      <c r="G7" s="73" t="s">
        <v>27</v>
      </c>
      <c r="H7" s="71">
        <v>9</v>
      </c>
      <c r="I7" s="71">
        <v>0.0049</v>
      </c>
      <c r="J7" s="71">
        <v>0.0223</v>
      </c>
      <c r="K7" s="79" t="s">
        <v>22</v>
      </c>
      <c r="L7" s="79" t="s">
        <v>28</v>
      </c>
    </row>
    <row r="8" ht="60" customHeight="1" spans="1:12">
      <c r="A8" s="71">
        <v>2</v>
      </c>
      <c r="B8" s="71" t="s">
        <v>24</v>
      </c>
      <c r="C8" s="71" t="s">
        <v>18</v>
      </c>
      <c r="D8" s="71" t="s">
        <v>29</v>
      </c>
      <c r="E8" s="72" t="s">
        <v>30</v>
      </c>
      <c r="F8" s="71">
        <f>6*0.5+19*0.4</f>
        <v>10.6</v>
      </c>
      <c r="G8" s="73" t="s">
        <v>31</v>
      </c>
      <c r="H8" s="71">
        <v>9</v>
      </c>
      <c r="I8" s="71">
        <v>0.0025</v>
      </c>
      <c r="J8" s="71">
        <v>0.0099</v>
      </c>
      <c r="K8" s="79" t="s">
        <v>22</v>
      </c>
      <c r="L8" s="79" t="s">
        <v>28</v>
      </c>
    </row>
    <row r="9" ht="60" customHeight="1" spans="1:12">
      <c r="A9" s="71">
        <v>3</v>
      </c>
      <c r="B9" s="71" t="s">
        <v>24</v>
      </c>
      <c r="C9" s="71" t="s">
        <v>18</v>
      </c>
      <c r="D9" s="71" t="s">
        <v>32</v>
      </c>
      <c r="E9" s="72" t="s">
        <v>33</v>
      </c>
      <c r="F9" s="71">
        <f>12*0.5+5*0.2+2*0.3</f>
        <v>7.6</v>
      </c>
      <c r="G9" s="73" t="s">
        <v>34</v>
      </c>
      <c r="H9" s="71">
        <v>8</v>
      </c>
      <c r="I9" s="71">
        <v>0.0019</v>
      </c>
      <c r="J9" s="71">
        <v>0.0083</v>
      </c>
      <c r="K9" s="79" t="s">
        <v>22</v>
      </c>
      <c r="L9" s="79" t="s">
        <v>35</v>
      </c>
    </row>
    <row r="10" ht="60" customHeight="1" spans="1:12">
      <c r="A10" s="71">
        <v>4</v>
      </c>
      <c r="B10" s="71" t="s">
        <v>24</v>
      </c>
      <c r="C10" s="71" t="s">
        <v>18</v>
      </c>
      <c r="D10" s="71" t="s">
        <v>36</v>
      </c>
      <c r="E10" s="72" t="s">
        <v>37</v>
      </c>
      <c r="F10" s="71">
        <f>17*0.5+5*0.4+24*0.3</f>
        <v>17.7</v>
      </c>
      <c r="G10" s="73" t="s">
        <v>38</v>
      </c>
      <c r="H10" s="71">
        <v>7</v>
      </c>
      <c r="I10" s="71">
        <v>0.0046</v>
      </c>
      <c r="J10" s="71">
        <v>0.0214</v>
      </c>
      <c r="K10" s="79" t="s">
        <v>22</v>
      </c>
      <c r="L10" s="79" t="s">
        <v>35</v>
      </c>
    </row>
    <row r="11" ht="76" customHeight="1" spans="1:12">
      <c r="A11" s="71">
        <v>5</v>
      </c>
      <c r="B11" s="71" t="s">
        <v>24</v>
      </c>
      <c r="C11" s="71" t="s">
        <v>18</v>
      </c>
      <c r="D11" s="71" t="s">
        <v>39</v>
      </c>
      <c r="E11" s="72" t="s">
        <v>40</v>
      </c>
      <c r="F11" s="71">
        <f>24*0.5+3*0.2+29*0.3</f>
        <v>21.3</v>
      </c>
      <c r="G11" s="73" t="s">
        <v>41</v>
      </c>
      <c r="H11" s="71">
        <v>10</v>
      </c>
      <c r="I11" s="71">
        <v>0.0056</v>
      </c>
      <c r="J11" s="71">
        <v>0.0263</v>
      </c>
      <c r="K11" s="79" t="s">
        <v>22</v>
      </c>
      <c r="L11" s="79" t="s">
        <v>28</v>
      </c>
    </row>
    <row r="12" ht="60" customHeight="1" spans="1:12">
      <c r="A12" s="71">
        <v>6</v>
      </c>
      <c r="B12" s="71" t="s">
        <v>24</v>
      </c>
      <c r="C12" s="71" t="s">
        <v>18</v>
      </c>
      <c r="D12" s="71" t="s">
        <v>42</v>
      </c>
      <c r="E12" s="72" t="s">
        <v>43</v>
      </c>
      <c r="F12" s="71">
        <f>15*0.5+5*0.3</f>
        <v>9</v>
      </c>
      <c r="G12" s="73" t="s">
        <v>44</v>
      </c>
      <c r="H12" s="71">
        <v>10</v>
      </c>
      <c r="I12" s="71">
        <v>0.002</v>
      </c>
      <c r="J12" s="71">
        <v>0.0088</v>
      </c>
      <c r="K12" s="79" t="s">
        <v>22</v>
      </c>
      <c r="L12" s="79" t="s">
        <v>35</v>
      </c>
    </row>
    <row r="13" ht="60" customHeight="1" spans="1:12">
      <c r="A13" s="71">
        <v>7</v>
      </c>
      <c r="B13" s="71" t="s">
        <v>24</v>
      </c>
      <c r="C13" s="71" t="s">
        <v>18</v>
      </c>
      <c r="D13" s="71" t="s">
        <v>45</v>
      </c>
      <c r="E13" s="72" t="s">
        <v>46</v>
      </c>
      <c r="F13" s="71">
        <f>13*0.5+1*0.4+4*0.3</f>
        <v>8.1</v>
      </c>
      <c r="G13" s="73" t="s">
        <v>47</v>
      </c>
      <c r="H13" s="71">
        <v>8</v>
      </c>
      <c r="I13" s="71">
        <v>0.0018</v>
      </c>
      <c r="J13" s="71">
        <v>0.0073</v>
      </c>
      <c r="K13" s="79" t="s">
        <v>22</v>
      </c>
      <c r="L13" s="79" t="s">
        <v>35</v>
      </c>
    </row>
    <row r="14" ht="60" customHeight="1" spans="1:12">
      <c r="A14" s="71">
        <v>8</v>
      </c>
      <c r="B14" s="71" t="s">
        <v>24</v>
      </c>
      <c r="C14" s="71" t="s">
        <v>18</v>
      </c>
      <c r="D14" s="71" t="s">
        <v>48</v>
      </c>
      <c r="E14" s="72" t="s">
        <v>49</v>
      </c>
      <c r="F14" s="71">
        <f>28*0.5+3*0.3</f>
        <v>14.9</v>
      </c>
      <c r="G14" s="73" t="s">
        <v>50</v>
      </c>
      <c r="H14" s="71">
        <v>5</v>
      </c>
      <c r="I14" s="71">
        <v>0.0031</v>
      </c>
      <c r="J14" s="71">
        <v>0.0151</v>
      </c>
      <c r="K14" s="79" t="s">
        <v>22</v>
      </c>
      <c r="L14" s="79" t="s">
        <v>28</v>
      </c>
    </row>
    <row r="15" ht="60" customHeight="1" spans="1:12">
      <c r="A15" s="71">
        <v>9</v>
      </c>
      <c r="B15" s="71" t="s">
        <v>24</v>
      </c>
      <c r="C15" s="71" t="s">
        <v>18</v>
      </c>
      <c r="D15" s="71" t="s">
        <v>51</v>
      </c>
      <c r="E15" s="72" t="s">
        <v>52</v>
      </c>
      <c r="F15" s="71">
        <f>15*0.5+2*0.2</f>
        <v>7.9</v>
      </c>
      <c r="G15" s="73" t="s">
        <v>53</v>
      </c>
      <c r="H15" s="71">
        <v>9</v>
      </c>
      <c r="I15" s="71">
        <v>0.0017</v>
      </c>
      <c r="J15" s="71">
        <v>0.0075</v>
      </c>
      <c r="K15" s="79" t="s">
        <v>22</v>
      </c>
      <c r="L15" s="79" t="s">
        <v>35</v>
      </c>
    </row>
    <row r="16" ht="60" customHeight="1" spans="1:12">
      <c r="A16" s="71">
        <v>10</v>
      </c>
      <c r="B16" s="71" t="s">
        <v>24</v>
      </c>
      <c r="C16" s="71" t="s">
        <v>18</v>
      </c>
      <c r="D16" s="71" t="s">
        <v>54</v>
      </c>
      <c r="E16" s="72" t="s">
        <v>55</v>
      </c>
      <c r="F16" s="71">
        <f>22*0.5+1*0.2+3*0.3</f>
        <v>12.1</v>
      </c>
      <c r="G16" s="73" t="s">
        <v>56</v>
      </c>
      <c r="H16" s="71">
        <v>3</v>
      </c>
      <c r="I16" s="71">
        <v>0.0026</v>
      </c>
      <c r="J16" s="71">
        <v>0.0112</v>
      </c>
      <c r="K16" s="79" t="s">
        <v>22</v>
      </c>
      <c r="L16" s="79" t="s">
        <v>35</v>
      </c>
    </row>
    <row r="17" ht="70" customHeight="1" spans="1:12">
      <c r="A17" s="71">
        <v>11</v>
      </c>
      <c r="B17" s="71" t="s">
        <v>24</v>
      </c>
      <c r="C17" s="71" t="s">
        <v>18</v>
      </c>
      <c r="D17" s="71" t="s">
        <v>57</v>
      </c>
      <c r="E17" s="72" t="s">
        <v>58</v>
      </c>
      <c r="F17" s="71">
        <f>18*0.5+2*0.2+7*0.3</f>
        <v>11.5</v>
      </c>
      <c r="G17" s="73" t="s">
        <v>59</v>
      </c>
      <c r="H17" s="71">
        <v>10</v>
      </c>
      <c r="I17" s="71">
        <v>0.0027</v>
      </c>
      <c r="J17" s="71">
        <v>0.0142</v>
      </c>
      <c r="K17" s="79" t="s">
        <v>22</v>
      </c>
      <c r="L17" s="79" t="s">
        <v>35</v>
      </c>
    </row>
    <row r="18" ht="60" customHeight="1" spans="1:12">
      <c r="A18" s="71">
        <v>12</v>
      </c>
      <c r="B18" s="71" t="s">
        <v>24</v>
      </c>
      <c r="C18" s="71" t="s">
        <v>18</v>
      </c>
      <c r="D18" s="71" t="s">
        <v>60</v>
      </c>
      <c r="E18" s="72" t="s">
        <v>61</v>
      </c>
      <c r="F18" s="71">
        <f>4*0.5+9*0.3</f>
        <v>4.7</v>
      </c>
      <c r="G18" s="73" t="s">
        <v>62</v>
      </c>
      <c r="H18" s="71">
        <v>2</v>
      </c>
      <c r="I18" s="71">
        <v>0.0013</v>
      </c>
      <c r="J18" s="71">
        <v>0.0054</v>
      </c>
      <c r="K18" s="79" t="s">
        <v>22</v>
      </c>
      <c r="L18" s="79" t="s">
        <v>28</v>
      </c>
    </row>
    <row r="19" ht="84" customHeight="1" spans="1:12">
      <c r="A19" s="71">
        <v>13</v>
      </c>
      <c r="B19" s="71" t="s">
        <v>24</v>
      </c>
      <c r="C19" s="71" t="s">
        <v>18</v>
      </c>
      <c r="D19" s="71" t="s">
        <v>63</v>
      </c>
      <c r="E19" s="72" t="s">
        <v>64</v>
      </c>
      <c r="F19" s="71">
        <f>10*0.5+1*0.4+1*0.2+8*0.3</f>
        <v>8</v>
      </c>
      <c r="G19" s="73" t="s">
        <v>65</v>
      </c>
      <c r="H19" s="71">
        <v>12</v>
      </c>
      <c r="I19" s="71">
        <v>0.002</v>
      </c>
      <c r="J19" s="71">
        <v>0.0071</v>
      </c>
      <c r="K19" s="79" t="s">
        <v>22</v>
      </c>
      <c r="L19" s="79" t="s">
        <v>35</v>
      </c>
    </row>
    <row r="20" ht="71" customHeight="1" spans="1:12">
      <c r="A20" s="71">
        <v>14</v>
      </c>
      <c r="B20" s="71" t="s">
        <v>24</v>
      </c>
      <c r="C20" s="71" t="s">
        <v>18</v>
      </c>
      <c r="D20" s="71" t="s">
        <v>66</v>
      </c>
      <c r="E20" s="72" t="s">
        <v>67</v>
      </c>
      <c r="F20" s="71">
        <f>14*0.5+2*0.2+8*0.3</f>
        <v>9.8</v>
      </c>
      <c r="G20" s="73" t="s">
        <v>68</v>
      </c>
      <c r="H20" s="71">
        <v>10</v>
      </c>
      <c r="I20" s="71">
        <v>0.0024</v>
      </c>
      <c r="J20" s="71">
        <v>0.0098</v>
      </c>
      <c r="K20" s="79" t="s">
        <v>22</v>
      </c>
      <c r="L20" s="79" t="s">
        <v>35</v>
      </c>
    </row>
    <row r="21" ht="55" customHeight="1" spans="1:12">
      <c r="A21" s="71">
        <v>15</v>
      </c>
      <c r="B21" s="71" t="s">
        <v>24</v>
      </c>
      <c r="C21" s="71" t="s">
        <v>18</v>
      </c>
      <c r="D21" s="71" t="s">
        <v>69</v>
      </c>
      <c r="E21" s="72" t="s">
        <v>70</v>
      </c>
      <c r="F21" s="71">
        <f>7*0.5+2*0.3</f>
        <v>4.1</v>
      </c>
      <c r="G21" s="73" t="s">
        <v>71</v>
      </c>
      <c r="H21" s="71">
        <v>7</v>
      </c>
      <c r="I21" s="71">
        <v>0.0009</v>
      </c>
      <c r="J21" s="71">
        <v>0.0031</v>
      </c>
      <c r="K21" s="79" t="s">
        <v>22</v>
      </c>
      <c r="L21" s="79" t="s">
        <v>28</v>
      </c>
    </row>
    <row r="22" ht="55" customHeight="1" spans="1:12">
      <c r="A22" s="71">
        <v>16</v>
      </c>
      <c r="B22" s="71" t="s">
        <v>24</v>
      </c>
      <c r="C22" s="71" t="s">
        <v>18</v>
      </c>
      <c r="D22" s="71" t="s">
        <v>72</v>
      </c>
      <c r="E22" s="72" t="s">
        <v>73</v>
      </c>
      <c r="F22" s="71">
        <f>8*0.5+3*0.2+5*0.3</f>
        <v>6.1</v>
      </c>
      <c r="G22" s="73" t="s">
        <v>74</v>
      </c>
      <c r="H22" s="71">
        <v>6</v>
      </c>
      <c r="I22" s="71">
        <v>0.0016</v>
      </c>
      <c r="J22" s="71">
        <v>0.0077</v>
      </c>
      <c r="K22" s="79" t="s">
        <v>22</v>
      </c>
      <c r="L22" s="79" t="s">
        <v>28</v>
      </c>
    </row>
    <row r="23" ht="55" customHeight="1" spans="1:12">
      <c r="A23" s="71">
        <v>17</v>
      </c>
      <c r="B23" s="71" t="s">
        <v>24</v>
      </c>
      <c r="C23" s="71" t="s">
        <v>18</v>
      </c>
      <c r="D23" s="71" t="s">
        <v>75</v>
      </c>
      <c r="E23" s="72" t="s">
        <v>76</v>
      </c>
      <c r="F23" s="71">
        <f>6*0.5+3*0.2</f>
        <v>3.6</v>
      </c>
      <c r="G23" s="73" t="s">
        <v>77</v>
      </c>
      <c r="H23" s="71">
        <v>5</v>
      </c>
      <c r="I23" s="71">
        <v>0.0009</v>
      </c>
      <c r="J23" s="71">
        <v>0.0043</v>
      </c>
      <c r="K23" s="79" t="s">
        <v>22</v>
      </c>
      <c r="L23" s="79" t="s">
        <v>28</v>
      </c>
    </row>
    <row r="24" s="47" customFormat="1" ht="39" customHeight="1" spans="1:12">
      <c r="A24" s="60" t="s">
        <v>78</v>
      </c>
      <c r="B24" s="60" t="s">
        <v>79</v>
      </c>
      <c r="C24" s="60" t="s">
        <v>18</v>
      </c>
      <c r="D24" s="60" t="s">
        <v>80</v>
      </c>
      <c r="E24" s="69" t="s">
        <v>81</v>
      </c>
      <c r="F24" s="74">
        <f t="shared" ref="F24:J24" si="1">SUM(F25:F33)</f>
        <v>153.93976</v>
      </c>
      <c r="G24" s="70" t="s">
        <v>82</v>
      </c>
      <c r="H24" s="75">
        <f t="shared" si="1"/>
        <v>28</v>
      </c>
      <c r="I24" s="84">
        <f t="shared" si="1"/>
        <v>0.052</v>
      </c>
      <c r="J24" s="85">
        <f t="shared" si="1"/>
        <v>0.227</v>
      </c>
      <c r="K24" s="66" t="s">
        <v>22</v>
      </c>
      <c r="L24" s="60" t="s">
        <v>22</v>
      </c>
    </row>
    <row r="25" ht="39" customHeight="1" spans="1:12">
      <c r="A25" s="71">
        <v>1</v>
      </c>
      <c r="B25" s="71" t="s">
        <v>83</v>
      </c>
      <c r="C25" s="71" t="s">
        <v>18</v>
      </c>
      <c r="D25" s="71" t="s">
        <v>51</v>
      </c>
      <c r="E25" s="72" t="s">
        <v>84</v>
      </c>
      <c r="F25" s="76">
        <f>46*0.296038</f>
        <v>13.617748</v>
      </c>
      <c r="G25" s="73" t="s">
        <v>85</v>
      </c>
      <c r="H25" s="71">
        <v>7</v>
      </c>
      <c r="I25" s="71">
        <v>0.0046</v>
      </c>
      <c r="J25" s="71">
        <v>0.0188</v>
      </c>
      <c r="K25" s="79" t="s">
        <v>22</v>
      </c>
      <c r="L25" s="71" t="s">
        <v>22</v>
      </c>
    </row>
    <row r="26" ht="39" customHeight="1" spans="1:12">
      <c r="A26" s="71">
        <v>2</v>
      </c>
      <c r="B26" s="71" t="s">
        <v>83</v>
      </c>
      <c r="C26" s="71" t="s">
        <v>18</v>
      </c>
      <c r="D26" s="71" t="s">
        <v>86</v>
      </c>
      <c r="E26" s="72" t="s">
        <v>87</v>
      </c>
      <c r="F26" s="76">
        <f>83*0.296038</f>
        <v>24.571154</v>
      </c>
      <c r="G26" s="73" t="s">
        <v>88</v>
      </c>
      <c r="H26" s="71">
        <v>2</v>
      </c>
      <c r="I26" s="71">
        <v>0.0083</v>
      </c>
      <c r="J26" s="71">
        <v>0.0375</v>
      </c>
      <c r="K26" s="79" t="s">
        <v>22</v>
      </c>
      <c r="L26" s="71" t="s">
        <v>22</v>
      </c>
    </row>
    <row r="27" ht="39" customHeight="1" spans="1:12">
      <c r="A27" s="71">
        <v>3</v>
      </c>
      <c r="B27" s="71" t="s">
        <v>83</v>
      </c>
      <c r="C27" s="71" t="s">
        <v>18</v>
      </c>
      <c r="D27" s="71" t="s">
        <v>25</v>
      </c>
      <c r="E27" s="72" t="s">
        <v>89</v>
      </c>
      <c r="F27" s="76">
        <f>50*0.296038</f>
        <v>14.8019</v>
      </c>
      <c r="G27" s="73" t="s">
        <v>90</v>
      </c>
      <c r="H27" s="71">
        <v>1</v>
      </c>
      <c r="I27" s="71">
        <v>0.005</v>
      </c>
      <c r="J27" s="71">
        <v>0.0207</v>
      </c>
      <c r="K27" s="79" t="s">
        <v>22</v>
      </c>
      <c r="L27" s="71" t="s">
        <v>22</v>
      </c>
    </row>
    <row r="28" ht="39" customHeight="1" spans="1:12">
      <c r="A28" s="71">
        <v>4</v>
      </c>
      <c r="B28" s="71" t="s">
        <v>83</v>
      </c>
      <c r="C28" s="71" t="s">
        <v>18</v>
      </c>
      <c r="D28" s="71" t="s">
        <v>39</v>
      </c>
      <c r="E28" s="72" t="s">
        <v>91</v>
      </c>
      <c r="F28" s="76">
        <f>186*0.296038</f>
        <v>55.063068</v>
      </c>
      <c r="G28" s="73" t="s">
        <v>92</v>
      </c>
      <c r="H28" s="71">
        <v>4</v>
      </c>
      <c r="I28" s="71">
        <v>0.0186</v>
      </c>
      <c r="J28" s="71">
        <v>0.0833</v>
      </c>
      <c r="K28" s="79" t="s">
        <v>22</v>
      </c>
      <c r="L28" s="71" t="s">
        <v>22</v>
      </c>
    </row>
    <row r="29" ht="39" customHeight="1" spans="1:12">
      <c r="A29" s="71">
        <v>5</v>
      </c>
      <c r="B29" s="71" t="s">
        <v>83</v>
      </c>
      <c r="C29" s="71" t="s">
        <v>18</v>
      </c>
      <c r="D29" s="71" t="s">
        <v>42</v>
      </c>
      <c r="E29" s="72" t="s">
        <v>93</v>
      </c>
      <c r="F29" s="76">
        <f>3*0.296038</f>
        <v>0.888114</v>
      </c>
      <c r="G29" s="73" t="s">
        <v>94</v>
      </c>
      <c r="H29" s="71">
        <v>2</v>
      </c>
      <c r="I29" s="71">
        <v>0.0003</v>
      </c>
      <c r="J29" s="71">
        <v>0.001</v>
      </c>
      <c r="K29" s="79" t="s">
        <v>22</v>
      </c>
      <c r="L29" s="71" t="s">
        <v>22</v>
      </c>
    </row>
    <row r="30" ht="39" customHeight="1" spans="1:12">
      <c r="A30" s="71">
        <v>6</v>
      </c>
      <c r="B30" s="71" t="s">
        <v>83</v>
      </c>
      <c r="C30" s="71" t="s">
        <v>18</v>
      </c>
      <c r="D30" s="71" t="s">
        <v>66</v>
      </c>
      <c r="E30" s="72" t="s">
        <v>95</v>
      </c>
      <c r="F30" s="76">
        <f>16*0.296038</f>
        <v>4.736608</v>
      </c>
      <c r="G30" s="73" t="s">
        <v>96</v>
      </c>
      <c r="H30" s="71">
        <v>3</v>
      </c>
      <c r="I30" s="71">
        <v>0.0016</v>
      </c>
      <c r="J30" s="71">
        <v>0.0066</v>
      </c>
      <c r="K30" s="79" t="s">
        <v>22</v>
      </c>
      <c r="L30" s="71" t="s">
        <v>22</v>
      </c>
    </row>
    <row r="31" ht="39" customHeight="1" spans="1:12">
      <c r="A31" s="71">
        <v>7</v>
      </c>
      <c r="B31" s="71" t="s">
        <v>83</v>
      </c>
      <c r="C31" s="71" t="s">
        <v>18</v>
      </c>
      <c r="D31" s="71" t="s">
        <v>45</v>
      </c>
      <c r="E31" s="72" t="s">
        <v>97</v>
      </c>
      <c r="F31" s="76">
        <f>61*0.296038</f>
        <v>18.058318</v>
      </c>
      <c r="G31" s="73" t="s">
        <v>98</v>
      </c>
      <c r="H31" s="71">
        <v>3</v>
      </c>
      <c r="I31" s="71">
        <v>0.0061</v>
      </c>
      <c r="J31" s="71">
        <v>0.0263</v>
      </c>
      <c r="K31" s="79" t="s">
        <v>22</v>
      </c>
      <c r="L31" s="71" t="s">
        <v>22</v>
      </c>
    </row>
    <row r="32" ht="39" customHeight="1" spans="1:12">
      <c r="A32" s="71">
        <v>8</v>
      </c>
      <c r="B32" s="71" t="s">
        <v>83</v>
      </c>
      <c r="C32" s="71" t="s">
        <v>18</v>
      </c>
      <c r="D32" s="71" t="s">
        <v>57</v>
      </c>
      <c r="E32" s="72" t="s">
        <v>99</v>
      </c>
      <c r="F32" s="76">
        <f>56*0.296038</f>
        <v>16.578128</v>
      </c>
      <c r="G32" s="73" t="s">
        <v>100</v>
      </c>
      <c r="H32" s="71">
        <v>3</v>
      </c>
      <c r="I32" s="71">
        <v>0.0056</v>
      </c>
      <c r="J32" s="71">
        <v>0.0249</v>
      </c>
      <c r="K32" s="79" t="s">
        <v>22</v>
      </c>
      <c r="L32" s="71" t="s">
        <v>22</v>
      </c>
    </row>
    <row r="33" ht="39" customHeight="1" spans="1:12">
      <c r="A33" s="71">
        <v>9</v>
      </c>
      <c r="B33" s="71" t="s">
        <v>83</v>
      </c>
      <c r="C33" s="71" t="s">
        <v>18</v>
      </c>
      <c r="D33" s="71" t="s">
        <v>63</v>
      </c>
      <c r="E33" s="72" t="s">
        <v>101</v>
      </c>
      <c r="F33" s="76">
        <f>19*0.296038</f>
        <v>5.624722</v>
      </c>
      <c r="G33" s="73" t="s">
        <v>102</v>
      </c>
      <c r="H33" s="71">
        <v>3</v>
      </c>
      <c r="I33" s="71">
        <v>0.0019</v>
      </c>
      <c r="J33" s="71">
        <v>0.0079</v>
      </c>
      <c r="K33" s="79" t="s">
        <v>22</v>
      </c>
      <c r="L33" s="71" t="s">
        <v>22</v>
      </c>
    </row>
    <row r="34" ht="48" customHeight="1" spans="1:12">
      <c r="A34" s="60" t="s">
        <v>103</v>
      </c>
      <c r="B34" s="60" t="s">
        <v>104</v>
      </c>
      <c r="C34" s="60" t="s">
        <v>18</v>
      </c>
      <c r="D34" s="60" t="s">
        <v>105</v>
      </c>
      <c r="E34" s="69" t="s">
        <v>106</v>
      </c>
      <c r="F34" s="60">
        <f>SUM(F35:F53)</f>
        <v>157.344</v>
      </c>
      <c r="G34" s="70" t="s">
        <v>107</v>
      </c>
      <c r="H34" s="60">
        <f>SUM(H35:H53)</f>
        <v>67</v>
      </c>
      <c r="I34" s="60">
        <f>SUM(I35:I53)</f>
        <v>0.0742</v>
      </c>
      <c r="J34" s="60">
        <f>SUM(J35:J53)</f>
        <v>0.2968</v>
      </c>
      <c r="K34" s="60" t="s">
        <v>108</v>
      </c>
      <c r="L34" s="60" t="s">
        <v>109</v>
      </c>
    </row>
    <row r="35" ht="48" customHeight="1" spans="1:12">
      <c r="A35" s="71">
        <v>1</v>
      </c>
      <c r="B35" s="71" t="s">
        <v>110</v>
      </c>
      <c r="C35" s="71" t="s">
        <v>18</v>
      </c>
      <c r="D35" s="71" t="s">
        <v>57</v>
      </c>
      <c r="E35" s="72" t="s">
        <v>111</v>
      </c>
      <c r="F35" s="71">
        <v>0.12</v>
      </c>
      <c r="G35" s="73" t="s">
        <v>107</v>
      </c>
      <c r="H35" s="71">
        <v>1</v>
      </c>
      <c r="I35" s="71">
        <v>0.0002</v>
      </c>
      <c r="J35" s="71">
        <f t="shared" ref="J35:J53" si="2">I35*4</f>
        <v>0.0008</v>
      </c>
      <c r="K35" s="71" t="s">
        <v>108</v>
      </c>
      <c r="L35" s="71" t="s">
        <v>35</v>
      </c>
    </row>
    <row r="36" ht="48" customHeight="1" spans="1:12">
      <c r="A36" s="71">
        <v>2</v>
      </c>
      <c r="B36" s="71" t="s">
        <v>110</v>
      </c>
      <c r="C36" s="71" t="s">
        <v>18</v>
      </c>
      <c r="D36" s="71" t="s">
        <v>112</v>
      </c>
      <c r="E36" s="72" t="s">
        <v>113</v>
      </c>
      <c r="F36" s="71">
        <v>0.328</v>
      </c>
      <c r="G36" s="73" t="s">
        <v>107</v>
      </c>
      <c r="H36" s="71">
        <v>2</v>
      </c>
      <c r="I36" s="71">
        <v>0.0013</v>
      </c>
      <c r="J36" s="71">
        <f t="shared" si="2"/>
        <v>0.0052</v>
      </c>
      <c r="K36" s="71" t="s">
        <v>108</v>
      </c>
      <c r="L36" s="71" t="s">
        <v>35</v>
      </c>
    </row>
    <row r="37" ht="52" customHeight="1" spans="1:12">
      <c r="A37" s="71">
        <v>3</v>
      </c>
      <c r="B37" s="71" t="s">
        <v>110</v>
      </c>
      <c r="C37" s="71" t="s">
        <v>18</v>
      </c>
      <c r="D37" s="71" t="s">
        <v>66</v>
      </c>
      <c r="E37" s="72" t="s">
        <v>114</v>
      </c>
      <c r="F37" s="71">
        <v>10.8625</v>
      </c>
      <c r="G37" s="73" t="s">
        <v>107</v>
      </c>
      <c r="H37" s="71">
        <v>8</v>
      </c>
      <c r="I37" s="71">
        <v>0.0209</v>
      </c>
      <c r="J37" s="71">
        <f t="shared" si="2"/>
        <v>0.0836</v>
      </c>
      <c r="K37" s="71" t="s">
        <v>108</v>
      </c>
      <c r="L37" s="71" t="s">
        <v>35</v>
      </c>
    </row>
    <row r="38" ht="48" customHeight="1" spans="1:12">
      <c r="A38" s="71">
        <v>4</v>
      </c>
      <c r="B38" s="71" t="s">
        <v>110</v>
      </c>
      <c r="C38" s="71" t="s">
        <v>18</v>
      </c>
      <c r="D38" s="71" t="s">
        <v>48</v>
      </c>
      <c r="E38" s="72" t="s">
        <v>115</v>
      </c>
      <c r="F38" s="71">
        <v>0.765</v>
      </c>
      <c r="G38" s="73" t="s">
        <v>107</v>
      </c>
      <c r="H38" s="71">
        <v>1</v>
      </c>
      <c r="I38" s="71">
        <v>0.0021</v>
      </c>
      <c r="J38" s="71">
        <f t="shared" si="2"/>
        <v>0.0084</v>
      </c>
      <c r="K38" s="71" t="s">
        <v>108</v>
      </c>
      <c r="L38" s="71" t="s">
        <v>28</v>
      </c>
    </row>
    <row r="39" ht="54" customHeight="1" spans="1:12">
      <c r="A39" s="71">
        <v>5</v>
      </c>
      <c r="B39" s="71" t="s">
        <v>110</v>
      </c>
      <c r="C39" s="71" t="s">
        <v>18</v>
      </c>
      <c r="D39" s="71" t="s">
        <v>72</v>
      </c>
      <c r="E39" s="72" t="s">
        <v>116</v>
      </c>
      <c r="F39" s="71">
        <v>10.7135</v>
      </c>
      <c r="G39" s="73" t="s">
        <v>107</v>
      </c>
      <c r="H39" s="71">
        <v>10</v>
      </c>
      <c r="I39" s="71">
        <v>0.0193</v>
      </c>
      <c r="J39" s="71">
        <f t="shared" si="2"/>
        <v>0.0772</v>
      </c>
      <c r="K39" s="71" t="s">
        <v>108</v>
      </c>
      <c r="L39" s="71" t="s">
        <v>28</v>
      </c>
    </row>
    <row r="40" ht="48" customHeight="1" spans="1:12">
      <c r="A40" s="71">
        <v>6</v>
      </c>
      <c r="B40" s="71" t="s">
        <v>110</v>
      </c>
      <c r="C40" s="71" t="s">
        <v>18</v>
      </c>
      <c r="D40" s="71" t="s">
        <v>39</v>
      </c>
      <c r="E40" s="72" t="s">
        <v>117</v>
      </c>
      <c r="F40" s="71">
        <v>1.035</v>
      </c>
      <c r="G40" s="73" t="s">
        <v>107</v>
      </c>
      <c r="H40" s="71">
        <v>2</v>
      </c>
      <c r="I40" s="71">
        <v>0.0005</v>
      </c>
      <c r="J40" s="71">
        <f t="shared" si="2"/>
        <v>0.002</v>
      </c>
      <c r="K40" s="71" t="s">
        <v>108</v>
      </c>
      <c r="L40" s="71" t="s">
        <v>28</v>
      </c>
    </row>
    <row r="41" ht="48" customHeight="1" spans="1:12">
      <c r="A41" s="71">
        <v>7</v>
      </c>
      <c r="B41" s="71" t="s">
        <v>110</v>
      </c>
      <c r="C41" s="71" t="s">
        <v>18</v>
      </c>
      <c r="D41" s="71" t="s">
        <v>25</v>
      </c>
      <c r="E41" s="72" t="s">
        <v>118</v>
      </c>
      <c r="F41" s="71">
        <v>0.015</v>
      </c>
      <c r="G41" s="73" t="s">
        <v>107</v>
      </c>
      <c r="H41" s="71">
        <v>1</v>
      </c>
      <c r="I41" s="71">
        <v>0.0001</v>
      </c>
      <c r="J41" s="71">
        <f t="shared" si="2"/>
        <v>0.0004</v>
      </c>
      <c r="K41" s="71" t="s">
        <v>108</v>
      </c>
      <c r="L41" s="71" t="s">
        <v>28</v>
      </c>
    </row>
    <row r="42" ht="48" customHeight="1" spans="1:12">
      <c r="A42" s="71">
        <v>8</v>
      </c>
      <c r="B42" s="71" t="s">
        <v>110</v>
      </c>
      <c r="C42" s="71" t="s">
        <v>18</v>
      </c>
      <c r="D42" s="71" t="s">
        <v>32</v>
      </c>
      <c r="E42" s="72" t="s">
        <v>119</v>
      </c>
      <c r="F42" s="71">
        <v>0.255</v>
      </c>
      <c r="G42" s="73" t="s">
        <v>107</v>
      </c>
      <c r="H42" s="71">
        <v>3</v>
      </c>
      <c r="I42" s="71">
        <v>0.0007</v>
      </c>
      <c r="J42" s="71">
        <f t="shared" si="2"/>
        <v>0.0028</v>
      </c>
      <c r="K42" s="71" t="s">
        <v>108</v>
      </c>
      <c r="L42" s="71" t="s">
        <v>35</v>
      </c>
    </row>
    <row r="43" ht="48" customHeight="1" spans="1:12">
      <c r="A43" s="71">
        <v>9</v>
      </c>
      <c r="B43" s="71" t="s">
        <v>110</v>
      </c>
      <c r="C43" s="71" t="s">
        <v>18</v>
      </c>
      <c r="D43" s="71" t="s">
        <v>51</v>
      </c>
      <c r="E43" s="72" t="s">
        <v>120</v>
      </c>
      <c r="F43" s="71">
        <v>39.825</v>
      </c>
      <c r="G43" s="73" t="s">
        <v>107</v>
      </c>
      <c r="H43" s="71">
        <v>6</v>
      </c>
      <c r="I43" s="71">
        <v>0.0095</v>
      </c>
      <c r="J43" s="71">
        <f t="shared" si="2"/>
        <v>0.038</v>
      </c>
      <c r="K43" s="71" t="s">
        <v>108</v>
      </c>
      <c r="L43" s="71" t="s">
        <v>35</v>
      </c>
    </row>
    <row r="44" ht="48" customHeight="1" spans="1:12">
      <c r="A44" s="71">
        <v>10</v>
      </c>
      <c r="B44" s="71" t="s">
        <v>110</v>
      </c>
      <c r="C44" s="71" t="s">
        <v>18</v>
      </c>
      <c r="D44" s="71" t="s">
        <v>42</v>
      </c>
      <c r="E44" s="72" t="s">
        <v>121</v>
      </c>
      <c r="F44" s="71">
        <v>4.503</v>
      </c>
      <c r="G44" s="73" t="s">
        <v>107</v>
      </c>
      <c r="H44" s="71">
        <v>7</v>
      </c>
      <c r="I44" s="71">
        <v>0.0039</v>
      </c>
      <c r="J44" s="71">
        <f t="shared" si="2"/>
        <v>0.0156</v>
      </c>
      <c r="K44" s="71" t="s">
        <v>108</v>
      </c>
      <c r="L44" s="71" t="s">
        <v>35</v>
      </c>
    </row>
    <row r="45" ht="48" customHeight="1" spans="1:12">
      <c r="A45" s="71">
        <v>11</v>
      </c>
      <c r="B45" s="71" t="s">
        <v>110</v>
      </c>
      <c r="C45" s="71" t="s">
        <v>18</v>
      </c>
      <c r="D45" s="71" t="s">
        <v>36</v>
      </c>
      <c r="E45" s="72" t="s">
        <v>122</v>
      </c>
      <c r="F45" s="71">
        <v>11.102</v>
      </c>
      <c r="G45" s="73" t="s">
        <v>107</v>
      </c>
      <c r="H45" s="71">
        <v>3</v>
      </c>
      <c r="I45" s="71">
        <v>0.004</v>
      </c>
      <c r="J45" s="71">
        <f t="shared" si="2"/>
        <v>0.016</v>
      </c>
      <c r="K45" s="71" t="s">
        <v>108</v>
      </c>
      <c r="L45" s="71" t="s">
        <v>35</v>
      </c>
    </row>
    <row r="46" ht="48" customHeight="1" spans="1:12">
      <c r="A46" s="71">
        <v>12</v>
      </c>
      <c r="B46" s="71" t="s">
        <v>110</v>
      </c>
      <c r="C46" s="71" t="s">
        <v>18</v>
      </c>
      <c r="D46" s="71" t="s">
        <v>75</v>
      </c>
      <c r="E46" s="72" t="s">
        <v>123</v>
      </c>
      <c r="F46" s="71">
        <v>31.62</v>
      </c>
      <c r="G46" s="73" t="s">
        <v>107</v>
      </c>
      <c r="H46" s="71">
        <v>4</v>
      </c>
      <c r="I46" s="71">
        <v>0.0037</v>
      </c>
      <c r="J46" s="71">
        <f t="shared" si="2"/>
        <v>0.0148</v>
      </c>
      <c r="K46" s="71" t="s">
        <v>108</v>
      </c>
      <c r="L46" s="71" t="s">
        <v>28</v>
      </c>
    </row>
    <row r="47" ht="48" customHeight="1" spans="1:12">
      <c r="A47" s="71">
        <v>13</v>
      </c>
      <c r="B47" s="71" t="s">
        <v>110</v>
      </c>
      <c r="C47" s="71" t="s">
        <v>18</v>
      </c>
      <c r="D47" s="71" t="s">
        <v>60</v>
      </c>
      <c r="E47" s="72" t="s">
        <v>124</v>
      </c>
      <c r="F47" s="71">
        <v>36.312</v>
      </c>
      <c r="G47" s="73" t="s">
        <v>107</v>
      </c>
      <c r="H47" s="71">
        <v>1</v>
      </c>
      <c r="I47" s="71">
        <v>0.0033</v>
      </c>
      <c r="J47" s="71">
        <f t="shared" si="2"/>
        <v>0.0132</v>
      </c>
      <c r="K47" s="71" t="s">
        <v>108</v>
      </c>
      <c r="L47" s="71" t="s">
        <v>28</v>
      </c>
    </row>
    <row r="48" ht="48" customHeight="1" spans="1:12">
      <c r="A48" s="71">
        <v>14</v>
      </c>
      <c r="B48" s="71" t="s">
        <v>110</v>
      </c>
      <c r="C48" s="71" t="s">
        <v>18</v>
      </c>
      <c r="D48" s="71" t="s">
        <v>69</v>
      </c>
      <c r="E48" s="72" t="s">
        <v>125</v>
      </c>
      <c r="F48" s="71">
        <v>4.899</v>
      </c>
      <c r="G48" s="73" t="s">
        <v>107</v>
      </c>
      <c r="H48" s="71">
        <v>2</v>
      </c>
      <c r="I48" s="71">
        <v>0.0002</v>
      </c>
      <c r="J48" s="71">
        <f t="shared" si="2"/>
        <v>0.0008</v>
      </c>
      <c r="K48" s="71" t="s">
        <v>108</v>
      </c>
      <c r="L48" s="71" t="s">
        <v>28</v>
      </c>
    </row>
    <row r="49" ht="48" customHeight="1" spans="1:12">
      <c r="A49" s="71">
        <v>15</v>
      </c>
      <c r="B49" s="71" t="s">
        <v>110</v>
      </c>
      <c r="C49" s="71" t="s">
        <v>18</v>
      </c>
      <c r="D49" s="71" t="s">
        <v>45</v>
      </c>
      <c r="E49" s="72" t="s">
        <v>126</v>
      </c>
      <c r="F49" s="71">
        <v>0.135</v>
      </c>
      <c r="G49" s="73" t="s">
        <v>107</v>
      </c>
      <c r="H49" s="71">
        <v>2</v>
      </c>
      <c r="I49" s="71">
        <v>0.0005</v>
      </c>
      <c r="J49" s="71">
        <f t="shared" si="2"/>
        <v>0.002</v>
      </c>
      <c r="K49" s="71" t="s">
        <v>108</v>
      </c>
      <c r="L49" s="71" t="s">
        <v>35</v>
      </c>
    </row>
    <row r="50" ht="48" customHeight="1" spans="1:12">
      <c r="A50" s="71">
        <v>16</v>
      </c>
      <c r="B50" s="71" t="s">
        <v>110</v>
      </c>
      <c r="C50" s="71" t="s">
        <v>18</v>
      </c>
      <c r="D50" s="71" t="s">
        <v>127</v>
      </c>
      <c r="E50" s="72" t="s">
        <v>128</v>
      </c>
      <c r="F50" s="71">
        <v>1.128</v>
      </c>
      <c r="G50" s="73" t="s">
        <v>107</v>
      </c>
      <c r="H50" s="71">
        <v>4</v>
      </c>
      <c r="I50" s="71">
        <v>0.0023</v>
      </c>
      <c r="J50" s="71">
        <f t="shared" si="2"/>
        <v>0.0092</v>
      </c>
      <c r="K50" s="71" t="s">
        <v>108</v>
      </c>
      <c r="L50" s="71" t="s">
        <v>28</v>
      </c>
    </row>
    <row r="51" ht="48" customHeight="1" spans="1:12">
      <c r="A51" s="71">
        <v>17</v>
      </c>
      <c r="B51" s="71" t="s">
        <v>110</v>
      </c>
      <c r="C51" s="71" t="s">
        <v>18</v>
      </c>
      <c r="D51" s="71" t="s">
        <v>129</v>
      </c>
      <c r="E51" s="72" t="s">
        <v>130</v>
      </c>
      <c r="F51" s="71">
        <v>2.931</v>
      </c>
      <c r="G51" s="73" t="s">
        <v>107</v>
      </c>
      <c r="H51" s="71">
        <v>3</v>
      </c>
      <c r="I51" s="71">
        <v>0.0006</v>
      </c>
      <c r="J51" s="71">
        <f t="shared" si="2"/>
        <v>0.0024</v>
      </c>
      <c r="K51" s="71" t="s">
        <v>108</v>
      </c>
      <c r="L51" s="71" t="s">
        <v>28</v>
      </c>
    </row>
    <row r="52" ht="48" customHeight="1" spans="1:12">
      <c r="A52" s="71">
        <v>18</v>
      </c>
      <c r="B52" s="71" t="s">
        <v>110</v>
      </c>
      <c r="C52" s="71" t="s">
        <v>18</v>
      </c>
      <c r="D52" s="71" t="s">
        <v>29</v>
      </c>
      <c r="E52" s="72" t="s">
        <v>131</v>
      </c>
      <c r="F52" s="71">
        <v>0.297</v>
      </c>
      <c r="G52" s="73" t="s">
        <v>107</v>
      </c>
      <c r="H52" s="71">
        <v>3</v>
      </c>
      <c r="I52" s="71">
        <v>0.0007</v>
      </c>
      <c r="J52" s="71">
        <f t="shared" si="2"/>
        <v>0.0028</v>
      </c>
      <c r="K52" s="71" t="s">
        <v>108</v>
      </c>
      <c r="L52" s="71" t="s">
        <v>28</v>
      </c>
    </row>
    <row r="53" ht="48" customHeight="1" spans="1:12">
      <c r="A53" s="71">
        <v>19</v>
      </c>
      <c r="B53" s="71" t="s">
        <v>110</v>
      </c>
      <c r="C53" s="71" t="s">
        <v>18</v>
      </c>
      <c r="D53" s="71" t="s">
        <v>63</v>
      </c>
      <c r="E53" s="72" t="s">
        <v>132</v>
      </c>
      <c r="F53" s="71">
        <v>0.498</v>
      </c>
      <c r="G53" s="73" t="s">
        <v>107</v>
      </c>
      <c r="H53" s="71">
        <v>4</v>
      </c>
      <c r="I53" s="71">
        <v>0.0004</v>
      </c>
      <c r="J53" s="71">
        <f t="shared" si="2"/>
        <v>0.0016</v>
      </c>
      <c r="K53" s="71" t="s">
        <v>108</v>
      </c>
      <c r="L53" s="71" t="s">
        <v>35</v>
      </c>
    </row>
    <row r="54" s="47" customFormat="1" ht="40" customHeight="1" spans="1:12">
      <c r="A54" s="66" t="s">
        <v>133</v>
      </c>
      <c r="B54" s="77" t="s">
        <v>134</v>
      </c>
      <c r="C54" s="66" t="s">
        <v>18</v>
      </c>
      <c r="D54" s="66" t="s">
        <v>135</v>
      </c>
      <c r="E54" s="78" t="s">
        <v>136</v>
      </c>
      <c r="F54" s="66">
        <f>SUM(F55:F62)</f>
        <v>132.6</v>
      </c>
      <c r="G54" s="67" t="s">
        <v>137</v>
      </c>
      <c r="H54" s="66">
        <f>SUM(H55:H62)</f>
        <v>26</v>
      </c>
      <c r="I54" s="66">
        <f>SUM(I55:I62)</f>
        <v>0.043</v>
      </c>
      <c r="J54" s="66">
        <f>SUM(J55:J62)</f>
        <v>0.172</v>
      </c>
      <c r="K54" s="77" t="s">
        <v>108</v>
      </c>
      <c r="L54" s="66" t="s">
        <v>109</v>
      </c>
    </row>
    <row r="55" ht="40" customHeight="1" spans="1:12">
      <c r="A55" s="71">
        <v>1</v>
      </c>
      <c r="B55" s="79" t="s">
        <v>138</v>
      </c>
      <c r="C55" s="79" t="s">
        <v>18</v>
      </c>
      <c r="D55" s="79" t="s">
        <v>57</v>
      </c>
      <c r="E55" s="80" t="s">
        <v>139</v>
      </c>
      <c r="F55" s="79">
        <v>19.5</v>
      </c>
      <c r="G55" s="81" t="s">
        <v>137</v>
      </c>
      <c r="H55" s="79">
        <v>3</v>
      </c>
      <c r="I55" s="79">
        <v>0.0065</v>
      </c>
      <c r="J55" s="79">
        <f t="shared" ref="J55:J62" si="3">I55*4</f>
        <v>0.026</v>
      </c>
      <c r="K55" s="86" t="s">
        <v>108</v>
      </c>
      <c r="L55" s="79" t="s">
        <v>35</v>
      </c>
    </row>
    <row r="56" ht="40" customHeight="1" spans="1:12">
      <c r="A56" s="71">
        <v>2</v>
      </c>
      <c r="B56" s="79" t="s">
        <v>138</v>
      </c>
      <c r="C56" s="79" t="s">
        <v>18</v>
      </c>
      <c r="D56" s="79" t="s">
        <v>66</v>
      </c>
      <c r="E56" s="80" t="s">
        <v>140</v>
      </c>
      <c r="F56" s="79">
        <v>22.8</v>
      </c>
      <c r="G56" s="81" t="s">
        <v>137</v>
      </c>
      <c r="H56" s="79">
        <v>3</v>
      </c>
      <c r="I56" s="79">
        <v>0.0076</v>
      </c>
      <c r="J56" s="79">
        <f t="shared" si="3"/>
        <v>0.0304</v>
      </c>
      <c r="K56" s="86" t="s">
        <v>108</v>
      </c>
      <c r="L56" s="79" t="s">
        <v>35</v>
      </c>
    </row>
    <row r="57" ht="40" customHeight="1" spans="1:12">
      <c r="A57" s="71">
        <v>3</v>
      </c>
      <c r="B57" s="79" t="s">
        <v>138</v>
      </c>
      <c r="C57" s="79" t="s">
        <v>18</v>
      </c>
      <c r="D57" s="79" t="s">
        <v>60</v>
      </c>
      <c r="E57" s="80" t="s">
        <v>141</v>
      </c>
      <c r="F57" s="79">
        <v>3.6</v>
      </c>
      <c r="G57" s="81" t="s">
        <v>137</v>
      </c>
      <c r="H57" s="79">
        <v>2</v>
      </c>
      <c r="I57" s="79">
        <v>0.0011</v>
      </c>
      <c r="J57" s="79">
        <f t="shared" si="3"/>
        <v>0.0044</v>
      </c>
      <c r="K57" s="86" t="s">
        <v>108</v>
      </c>
      <c r="L57" s="79" t="s">
        <v>28</v>
      </c>
    </row>
    <row r="58" ht="40" customHeight="1" spans="1:12">
      <c r="A58" s="71">
        <v>4</v>
      </c>
      <c r="B58" s="79" t="s">
        <v>138</v>
      </c>
      <c r="C58" s="79" t="s">
        <v>18</v>
      </c>
      <c r="D58" s="79" t="s">
        <v>127</v>
      </c>
      <c r="E58" s="80" t="s">
        <v>142</v>
      </c>
      <c r="F58" s="79">
        <v>20.7</v>
      </c>
      <c r="G58" s="81" t="s">
        <v>137</v>
      </c>
      <c r="H58" s="79">
        <v>3</v>
      </c>
      <c r="I58" s="79">
        <v>0.0069</v>
      </c>
      <c r="J58" s="79">
        <f t="shared" si="3"/>
        <v>0.0276</v>
      </c>
      <c r="K58" s="86" t="s">
        <v>108</v>
      </c>
      <c r="L58" s="79" t="s">
        <v>28</v>
      </c>
    </row>
    <row r="59" ht="40" customHeight="1" spans="1:12">
      <c r="A59" s="71">
        <v>5</v>
      </c>
      <c r="B59" s="79" t="s">
        <v>138</v>
      </c>
      <c r="C59" s="79" t="s">
        <v>18</v>
      </c>
      <c r="D59" s="79" t="s">
        <v>29</v>
      </c>
      <c r="E59" s="80" t="s">
        <v>143</v>
      </c>
      <c r="F59" s="79">
        <v>12.9</v>
      </c>
      <c r="G59" s="81" t="s">
        <v>137</v>
      </c>
      <c r="H59" s="79">
        <v>2</v>
      </c>
      <c r="I59" s="79">
        <v>0.0037</v>
      </c>
      <c r="J59" s="79">
        <f t="shared" si="3"/>
        <v>0.0148</v>
      </c>
      <c r="K59" s="86" t="s">
        <v>108</v>
      </c>
      <c r="L59" s="79" t="s">
        <v>28</v>
      </c>
    </row>
    <row r="60" ht="40" customHeight="1" spans="1:12">
      <c r="A60" s="71">
        <v>6</v>
      </c>
      <c r="B60" s="79" t="s">
        <v>138</v>
      </c>
      <c r="C60" s="79" t="s">
        <v>18</v>
      </c>
      <c r="D60" s="79" t="s">
        <v>42</v>
      </c>
      <c r="E60" s="80" t="s">
        <v>144</v>
      </c>
      <c r="F60" s="79">
        <v>7.2</v>
      </c>
      <c r="G60" s="81" t="s">
        <v>137</v>
      </c>
      <c r="H60" s="79">
        <v>1</v>
      </c>
      <c r="I60" s="79">
        <v>0.0024</v>
      </c>
      <c r="J60" s="79">
        <f t="shared" si="3"/>
        <v>0.0096</v>
      </c>
      <c r="K60" s="86" t="s">
        <v>145</v>
      </c>
      <c r="L60" s="79" t="s">
        <v>109</v>
      </c>
    </row>
    <row r="61" ht="40" customHeight="1" spans="1:12">
      <c r="A61" s="71">
        <v>7</v>
      </c>
      <c r="B61" s="79" t="s">
        <v>138</v>
      </c>
      <c r="C61" s="79" t="s">
        <v>18</v>
      </c>
      <c r="D61" s="79" t="s">
        <v>146</v>
      </c>
      <c r="E61" s="80" t="s">
        <v>147</v>
      </c>
      <c r="F61" s="79">
        <v>9.6</v>
      </c>
      <c r="G61" s="81" t="s">
        <v>137</v>
      </c>
      <c r="H61" s="79">
        <v>2</v>
      </c>
      <c r="I61" s="79">
        <v>0.003</v>
      </c>
      <c r="J61" s="79">
        <f t="shared" si="3"/>
        <v>0.012</v>
      </c>
      <c r="K61" s="86" t="s">
        <v>145</v>
      </c>
      <c r="L61" s="79" t="s">
        <v>109</v>
      </c>
    </row>
    <row r="62" ht="40" customHeight="1" spans="1:12">
      <c r="A62" s="71">
        <v>8</v>
      </c>
      <c r="B62" s="79" t="s">
        <v>138</v>
      </c>
      <c r="C62" s="79" t="s">
        <v>18</v>
      </c>
      <c r="D62" s="79" t="s">
        <v>25</v>
      </c>
      <c r="E62" s="80" t="s">
        <v>148</v>
      </c>
      <c r="F62" s="79">
        <v>36.3</v>
      </c>
      <c r="G62" s="81" t="s">
        <v>137</v>
      </c>
      <c r="H62" s="79">
        <v>10</v>
      </c>
      <c r="I62" s="79">
        <v>0.0118</v>
      </c>
      <c r="J62" s="79">
        <f t="shared" si="3"/>
        <v>0.0472</v>
      </c>
      <c r="K62" s="86" t="s">
        <v>145</v>
      </c>
      <c r="L62" s="79" t="s">
        <v>109</v>
      </c>
    </row>
    <row r="63" s="47" customFormat="1" ht="39" customHeight="1" spans="1:12">
      <c r="A63" s="66" t="s">
        <v>149</v>
      </c>
      <c r="B63" s="66" t="s">
        <v>150</v>
      </c>
      <c r="C63" s="66" t="s">
        <v>18</v>
      </c>
      <c r="D63" s="66" t="s">
        <v>151</v>
      </c>
      <c r="E63" s="78" t="s">
        <v>152</v>
      </c>
      <c r="F63" s="66">
        <f>SUM(F64:F74)</f>
        <v>24.078</v>
      </c>
      <c r="G63" s="67" t="s">
        <v>153</v>
      </c>
      <c r="H63" s="66">
        <f t="shared" ref="H63:J63" si="4">SUM(H64:H74)</f>
        <v>11</v>
      </c>
      <c r="I63" s="66">
        <f t="shared" si="4"/>
        <v>0.0057</v>
      </c>
      <c r="J63" s="66">
        <f t="shared" si="4"/>
        <v>0.0228</v>
      </c>
      <c r="K63" s="66" t="s">
        <v>154</v>
      </c>
      <c r="L63" s="66" t="s">
        <v>109</v>
      </c>
    </row>
    <row r="64" ht="39" customHeight="1" spans="1:12">
      <c r="A64" s="79">
        <v>1</v>
      </c>
      <c r="B64" s="79" t="s">
        <v>155</v>
      </c>
      <c r="C64" s="79" t="s">
        <v>18</v>
      </c>
      <c r="D64" s="79" t="s">
        <v>63</v>
      </c>
      <c r="E64" s="80" t="s">
        <v>156</v>
      </c>
      <c r="F64" s="79">
        <v>0.346</v>
      </c>
      <c r="G64" s="81" t="s">
        <v>153</v>
      </c>
      <c r="H64" s="79">
        <v>1</v>
      </c>
      <c r="I64" s="79">
        <v>0.0001</v>
      </c>
      <c r="J64" s="79">
        <f t="shared" ref="J64:J74" si="5">I64*4</f>
        <v>0.0004</v>
      </c>
      <c r="K64" s="79" t="s">
        <v>154</v>
      </c>
      <c r="L64" s="79" t="s">
        <v>35</v>
      </c>
    </row>
    <row r="65" ht="39" customHeight="1" spans="1:12">
      <c r="A65" s="79">
        <v>2</v>
      </c>
      <c r="B65" s="79" t="s">
        <v>155</v>
      </c>
      <c r="C65" s="79" t="s">
        <v>18</v>
      </c>
      <c r="D65" s="79" t="s">
        <v>57</v>
      </c>
      <c r="E65" s="80" t="s">
        <v>157</v>
      </c>
      <c r="F65" s="79">
        <v>1.8</v>
      </c>
      <c r="G65" s="81" t="s">
        <v>153</v>
      </c>
      <c r="H65" s="79">
        <v>1</v>
      </c>
      <c r="I65" s="79">
        <v>0.0005</v>
      </c>
      <c r="J65" s="79">
        <f t="shared" si="5"/>
        <v>0.002</v>
      </c>
      <c r="K65" s="79" t="s">
        <v>154</v>
      </c>
      <c r="L65" s="79" t="s">
        <v>35</v>
      </c>
    </row>
    <row r="66" ht="39" customHeight="1" spans="1:12">
      <c r="A66" s="79">
        <v>3</v>
      </c>
      <c r="B66" s="79" t="s">
        <v>155</v>
      </c>
      <c r="C66" s="79" t="s">
        <v>18</v>
      </c>
      <c r="D66" s="79" t="s">
        <v>158</v>
      </c>
      <c r="E66" s="80" t="s">
        <v>159</v>
      </c>
      <c r="F66" s="79">
        <v>2.28</v>
      </c>
      <c r="G66" s="81" t="s">
        <v>153</v>
      </c>
      <c r="H66" s="79">
        <v>1</v>
      </c>
      <c r="I66" s="79">
        <v>0.0008</v>
      </c>
      <c r="J66" s="79">
        <f t="shared" si="5"/>
        <v>0.0032</v>
      </c>
      <c r="K66" s="79" t="s">
        <v>154</v>
      </c>
      <c r="L66" s="79" t="s">
        <v>35</v>
      </c>
    </row>
    <row r="67" ht="39" customHeight="1" spans="1:12">
      <c r="A67" s="79">
        <v>4</v>
      </c>
      <c r="B67" s="79" t="s">
        <v>155</v>
      </c>
      <c r="C67" s="79" t="s">
        <v>18</v>
      </c>
      <c r="D67" s="79" t="s">
        <v>66</v>
      </c>
      <c r="E67" s="80" t="s">
        <v>160</v>
      </c>
      <c r="F67" s="79">
        <v>3.83</v>
      </c>
      <c r="G67" s="81" t="s">
        <v>153</v>
      </c>
      <c r="H67" s="79">
        <v>1</v>
      </c>
      <c r="I67" s="79">
        <v>0.001</v>
      </c>
      <c r="J67" s="79">
        <f t="shared" si="5"/>
        <v>0.004</v>
      </c>
      <c r="K67" s="79" t="s">
        <v>154</v>
      </c>
      <c r="L67" s="79" t="s">
        <v>35</v>
      </c>
    </row>
    <row r="68" ht="39" customHeight="1" spans="1:12">
      <c r="A68" s="79">
        <v>5</v>
      </c>
      <c r="B68" s="79" t="s">
        <v>155</v>
      </c>
      <c r="C68" s="79" t="s">
        <v>18</v>
      </c>
      <c r="D68" s="79" t="s">
        <v>39</v>
      </c>
      <c r="E68" s="80" t="s">
        <v>161</v>
      </c>
      <c r="F68" s="79">
        <v>0.2</v>
      </c>
      <c r="G68" s="81" t="s">
        <v>153</v>
      </c>
      <c r="H68" s="79">
        <v>1</v>
      </c>
      <c r="I68" s="79">
        <v>0.0001</v>
      </c>
      <c r="J68" s="79">
        <f t="shared" si="5"/>
        <v>0.0004</v>
      </c>
      <c r="K68" s="79" t="s">
        <v>154</v>
      </c>
      <c r="L68" s="79" t="s">
        <v>35</v>
      </c>
    </row>
    <row r="69" ht="39" customHeight="1" spans="1:12">
      <c r="A69" s="79">
        <v>6</v>
      </c>
      <c r="B69" s="79" t="s">
        <v>155</v>
      </c>
      <c r="C69" s="79" t="s">
        <v>18</v>
      </c>
      <c r="D69" s="79" t="s">
        <v>25</v>
      </c>
      <c r="E69" s="80" t="s">
        <v>162</v>
      </c>
      <c r="F69" s="79">
        <v>3.2</v>
      </c>
      <c r="G69" s="81" t="s">
        <v>153</v>
      </c>
      <c r="H69" s="79">
        <v>1</v>
      </c>
      <c r="I69" s="79">
        <v>0.0006</v>
      </c>
      <c r="J69" s="79">
        <f t="shared" si="5"/>
        <v>0.0024</v>
      </c>
      <c r="K69" s="79" t="s">
        <v>154</v>
      </c>
      <c r="L69" s="79" t="s">
        <v>35</v>
      </c>
    </row>
    <row r="70" ht="39" customHeight="1" spans="1:12">
      <c r="A70" s="79">
        <v>7</v>
      </c>
      <c r="B70" s="79" t="s">
        <v>155</v>
      </c>
      <c r="C70" s="79" t="s">
        <v>18</v>
      </c>
      <c r="D70" s="79" t="s">
        <v>29</v>
      </c>
      <c r="E70" s="80" t="s">
        <v>163</v>
      </c>
      <c r="F70" s="79">
        <v>1.052</v>
      </c>
      <c r="G70" s="81" t="s">
        <v>153</v>
      </c>
      <c r="H70" s="79">
        <v>1</v>
      </c>
      <c r="I70" s="79">
        <v>0.0004</v>
      </c>
      <c r="J70" s="79">
        <f t="shared" si="5"/>
        <v>0.0016</v>
      </c>
      <c r="K70" s="79" t="s">
        <v>154</v>
      </c>
      <c r="L70" s="79" t="s">
        <v>35</v>
      </c>
    </row>
    <row r="71" ht="39" customHeight="1" spans="1:12">
      <c r="A71" s="79">
        <v>8</v>
      </c>
      <c r="B71" s="79" t="s">
        <v>155</v>
      </c>
      <c r="C71" s="79" t="s">
        <v>18</v>
      </c>
      <c r="D71" s="79" t="s">
        <v>146</v>
      </c>
      <c r="E71" s="80" t="s">
        <v>164</v>
      </c>
      <c r="F71" s="79">
        <v>2.6</v>
      </c>
      <c r="G71" s="81" t="s">
        <v>153</v>
      </c>
      <c r="H71" s="79">
        <v>1</v>
      </c>
      <c r="I71" s="79">
        <v>0.001</v>
      </c>
      <c r="J71" s="79">
        <f t="shared" si="5"/>
        <v>0.004</v>
      </c>
      <c r="K71" s="79" t="s">
        <v>154</v>
      </c>
      <c r="L71" s="79" t="s">
        <v>35</v>
      </c>
    </row>
    <row r="72" ht="39" customHeight="1" spans="1:12">
      <c r="A72" s="79">
        <v>9</v>
      </c>
      <c r="B72" s="79" t="s">
        <v>155</v>
      </c>
      <c r="C72" s="79" t="s">
        <v>18</v>
      </c>
      <c r="D72" s="79" t="s">
        <v>129</v>
      </c>
      <c r="E72" s="80" t="s">
        <v>165</v>
      </c>
      <c r="F72" s="79">
        <v>7.47</v>
      </c>
      <c r="G72" s="81" t="s">
        <v>153</v>
      </c>
      <c r="H72" s="79">
        <v>1</v>
      </c>
      <c r="I72" s="79">
        <v>0.0008</v>
      </c>
      <c r="J72" s="79">
        <f t="shared" si="5"/>
        <v>0.0032</v>
      </c>
      <c r="K72" s="79" t="s">
        <v>154</v>
      </c>
      <c r="L72" s="79" t="s">
        <v>35</v>
      </c>
    </row>
    <row r="73" ht="39" customHeight="1" spans="1:12">
      <c r="A73" s="79">
        <v>10</v>
      </c>
      <c r="B73" s="79" t="s">
        <v>155</v>
      </c>
      <c r="C73" s="79" t="s">
        <v>18</v>
      </c>
      <c r="D73" s="79" t="s">
        <v>127</v>
      </c>
      <c r="E73" s="80" t="s">
        <v>166</v>
      </c>
      <c r="F73" s="79">
        <v>1</v>
      </c>
      <c r="G73" s="81" t="s">
        <v>153</v>
      </c>
      <c r="H73" s="79">
        <v>1</v>
      </c>
      <c r="I73" s="79">
        <v>0.0003</v>
      </c>
      <c r="J73" s="79">
        <f t="shared" si="5"/>
        <v>0.0012</v>
      </c>
      <c r="K73" s="79" t="s">
        <v>154</v>
      </c>
      <c r="L73" s="79" t="s">
        <v>28</v>
      </c>
    </row>
    <row r="74" ht="39" customHeight="1" spans="1:12">
      <c r="A74" s="79">
        <v>11</v>
      </c>
      <c r="B74" s="79" t="s">
        <v>155</v>
      </c>
      <c r="C74" s="79" t="s">
        <v>18</v>
      </c>
      <c r="D74" s="79" t="s">
        <v>60</v>
      </c>
      <c r="E74" s="80" t="s">
        <v>167</v>
      </c>
      <c r="F74" s="79">
        <v>0.3</v>
      </c>
      <c r="G74" s="81" t="s">
        <v>153</v>
      </c>
      <c r="H74" s="79">
        <v>1</v>
      </c>
      <c r="I74" s="79">
        <v>0.0001</v>
      </c>
      <c r="J74" s="79">
        <f t="shared" si="5"/>
        <v>0.0004</v>
      </c>
      <c r="K74" s="79" t="s">
        <v>154</v>
      </c>
      <c r="L74" s="79" t="s">
        <v>28</v>
      </c>
    </row>
    <row r="75" s="47" customFormat="1" ht="39" customHeight="1" spans="1:12">
      <c r="A75" s="66" t="s">
        <v>168</v>
      </c>
      <c r="B75" s="66" t="s">
        <v>169</v>
      </c>
      <c r="C75" s="66" t="s">
        <v>18</v>
      </c>
      <c r="D75" s="66" t="s">
        <v>170</v>
      </c>
      <c r="E75" s="78" t="s">
        <v>171</v>
      </c>
      <c r="F75" s="66">
        <f>SUM(F76:F77)</f>
        <v>0.6</v>
      </c>
      <c r="G75" s="67" t="s">
        <v>172</v>
      </c>
      <c r="H75" s="66">
        <v>2</v>
      </c>
      <c r="I75" s="66">
        <v>0.0002</v>
      </c>
      <c r="J75" s="66">
        <v>0.0008</v>
      </c>
      <c r="K75" s="66" t="s">
        <v>173</v>
      </c>
      <c r="L75" s="66" t="s">
        <v>109</v>
      </c>
    </row>
    <row r="76" ht="39" customHeight="1" spans="1:12">
      <c r="A76" s="79">
        <v>1</v>
      </c>
      <c r="B76" s="79" t="s">
        <v>174</v>
      </c>
      <c r="C76" s="79" t="s">
        <v>18</v>
      </c>
      <c r="D76" s="79" t="s">
        <v>36</v>
      </c>
      <c r="E76" s="80" t="s">
        <v>175</v>
      </c>
      <c r="F76" s="79">
        <v>0.3</v>
      </c>
      <c r="G76" s="81" t="s">
        <v>172</v>
      </c>
      <c r="H76" s="79">
        <v>1</v>
      </c>
      <c r="I76" s="79">
        <v>0.0001</v>
      </c>
      <c r="J76" s="79">
        <f>I76*4</f>
        <v>0.0004</v>
      </c>
      <c r="K76" s="79" t="s">
        <v>173</v>
      </c>
      <c r="L76" s="79" t="s">
        <v>35</v>
      </c>
    </row>
    <row r="77" ht="39" customHeight="1" spans="1:12">
      <c r="A77" s="79">
        <v>2</v>
      </c>
      <c r="B77" s="79" t="s">
        <v>174</v>
      </c>
      <c r="C77" s="79" t="s">
        <v>18</v>
      </c>
      <c r="D77" s="79" t="s">
        <v>60</v>
      </c>
      <c r="E77" s="80" t="s">
        <v>176</v>
      </c>
      <c r="F77" s="79">
        <v>0.3</v>
      </c>
      <c r="G77" s="81" t="s">
        <v>172</v>
      </c>
      <c r="H77" s="79">
        <v>1</v>
      </c>
      <c r="I77" s="79">
        <v>0.0001</v>
      </c>
      <c r="J77" s="79">
        <f>I77*4</f>
        <v>0.0004</v>
      </c>
      <c r="K77" s="79" t="s">
        <v>173</v>
      </c>
      <c r="L77" s="79" t="s">
        <v>28</v>
      </c>
    </row>
    <row r="78" s="47" customFormat="1" ht="39" customHeight="1" spans="1:12">
      <c r="A78" s="66" t="s">
        <v>177</v>
      </c>
      <c r="B78" s="66" t="s">
        <v>178</v>
      </c>
      <c r="C78" s="66" t="s">
        <v>18</v>
      </c>
      <c r="D78" s="66" t="s">
        <v>36</v>
      </c>
      <c r="E78" s="78" t="s">
        <v>179</v>
      </c>
      <c r="F78" s="66">
        <v>6.4</v>
      </c>
      <c r="G78" s="67" t="s">
        <v>180</v>
      </c>
      <c r="H78" s="66">
        <v>2</v>
      </c>
      <c r="I78" s="66">
        <v>0.0016</v>
      </c>
      <c r="J78" s="66">
        <v>0.0064</v>
      </c>
      <c r="K78" s="66" t="s">
        <v>181</v>
      </c>
      <c r="L78" s="66" t="s">
        <v>35</v>
      </c>
    </row>
    <row r="79" s="47" customFormat="1" ht="39" customHeight="1" spans="1:12">
      <c r="A79" s="60" t="s">
        <v>182</v>
      </c>
      <c r="B79" s="60" t="s">
        <v>183</v>
      </c>
      <c r="C79" s="66" t="s">
        <v>18</v>
      </c>
      <c r="D79" s="60" t="s">
        <v>184</v>
      </c>
      <c r="E79" s="69" t="s">
        <v>185</v>
      </c>
      <c r="F79" s="60">
        <v>200</v>
      </c>
      <c r="G79" s="70" t="s">
        <v>186</v>
      </c>
      <c r="H79" s="60">
        <v>2</v>
      </c>
      <c r="I79" s="60">
        <v>0.002</v>
      </c>
      <c r="J79" s="60">
        <v>0.042</v>
      </c>
      <c r="K79" s="60" t="s">
        <v>187</v>
      </c>
      <c r="L79" s="60" t="s">
        <v>23</v>
      </c>
    </row>
    <row r="80" s="48" customFormat="1" ht="36" customHeight="1" spans="1:12">
      <c r="A80" s="60" t="s">
        <v>188</v>
      </c>
      <c r="B80" s="60" t="s">
        <v>189</v>
      </c>
      <c r="C80" s="66" t="s">
        <v>18</v>
      </c>
      <c r="D80" s="60" t="s">
        <v>42</v>
      </c>
      <c r="E80" s="69" t="s">
        <v>190</v>
      </c>
      <c r="F80" s="60">
        <v>54</v>
      </c>
      <c r="G80" s="70"/>
      <c r="H80" s="60"/>
      <c r="I80" s="60">
        <v>0.0054</v>
      </c>
      <c r="J80" s="60"/>
      <c r="K80" s="60" t="s">
        <v>191</v>
      </c>
      <c r="L80" s="66" t="s">
        <v>35</v>
      </c>
    </row>
    <row r="81" s="48" customFormat="1" ht="36" customHeight="1" spans="1:12">
      <c r="A81" s="60" t="s">
        <v>192</v>
      </c>
      <c r="B81" s="60" t="s">
        <v>193</v>
      </c>
      <c r="C81" s="66" t="s">
        <v>18</v>
      </c>
      <c r="D81" s="60"/>
      <c r="E81" s="69"/>
      <c r="F81" s="60">
        <f>F82+F83</f>
        <v>3123.438</v>
      </c>
      <c r="G81" s="60"/>
      <c r="H81" s="60">
        <f>H82+H83</f>
        <v>93</v>
      </c>
      <c r="I81" s="60">
        <f>I82+I83</f>
        <v>1.2267</v>
      </c>
      <c r="J81" s="60">
        <f>J82+J83</f>
        <v>5.2399</v>
      </c>
      <c r="K81" s="60"/>
      <c r="L81" s="66"/>
    </row>
    <row r="82" s="47" customFormat="1" ht="281" customHeight="1" spans="1:12">
      <c r="A82" s="71">
        <v>1</v>
      </c>
      <c r="B82" s="71" t="s">
        <v>194</v>
      </c>
      <c r="C82" s="79" t="s">
        <v>18</v>
      </c>
      <c r="D82" s="71" t="s">
        <v>195</v>
      </c>
      <c r="E82" s="87" t="s">
        <v>196</v>
      </c>
      <c r="F82" s="71">
        <v>762</v>
      </c>
      <c r="G82" s="81" t="s">
        <v>197</v>
      </c>
      <c r="H82" s="79">
        <v>73</v>
      </c>
      <c r="I82" s="94">
        <v>0.99</v>
      </c>
      <c r="J82" s="79">
        <v>4.2383</v>
      </c>
      <c r="K82" s="71" t="s">
        <v>198</v>
      </c>
      <c r="L82" s="71" t="s">
        <v>199</v>
      </c>
    </row>
    <row r="83" ht="304.5" spans="1:12">
      <c r="A83" s="71">
        <v>2</v>
      </c>
      <c r="B83" s="71" t="s">
        <v>200</v>
      </c>
      <c r="C83" s="71" t="s">
        <v>18</v>
      </c>
      <c r="D83" s="71" t="s">
        <v>201</v>
      </c>
      <c r="E83" s="87" t="s">
        <v>202</v>
      </c>
      <c r="F83" s="71">
        <v>2361.438</v>
      </c>
      <c r="G83" s="79" t="s">
        <v>203</v>
      </c>
      <c r="H83" s="79">
        <v>20</v>
      </c>
      <c r="I83" s="94">
        <v>0.2367</v>
      </c>
      <c r="J83" s="79">
        <v>1.0016</v>
      </c>
      <c r="K83" s="71" t="s">
        <v>198</v>
      </c>
      <c r="L83" s="71" t="s">
        <v>199</v>
      </c>
    </row>
    <row r="84" spans="1:12">
      <c r="A84" s="88"/>
      <c r="B84" s="88"/>
      <c r="C84" s="88"/>
      <c r="D84" s="88"/>
      <c r="E84" s="89"/>
      <c r="F84" s="88"/>
      <c r="G84" s="90"/>
      <c r="H84" s="88"/>
      <c r="I84" s="88"/>
      <c r="J84" s="88"/>
      <c r="K84" s="88"/>
      <c r="L84" s="88"/>
    </row>
    <row r="85" spans="1:12">
      <c r="A85" s="88"/>
      <c r="B85" s="88"/>
      <c r="C85" s="88"/>
      <c r="D85" s="88"/>
      <c r="E85" s="89"/>
      <c r="F85" s="88"/>
      <c r="G85" s="90"/>
      <c r="H85" s="88"/>
      <c r="I85" s="88"/>
      <c r="J85" s="88"/>
      <c r="K85" s="88"/>
      <c r="L85" s="88"/>
    </row>
    <row r="86" spans="1:12">
      <c r="A86" s="88"/>
      <c r="B86" s="88"/>
      <c r="C86" s="88"/>
      <c r="D86" s="88"/>
      <c r="E86" s="89"/>
      <c r="F86" s="88"/>
      <c r="G86" s="90"/>
      <c r="H86" s="88"/>
      <c r="I86" s="88"/>
      <c r="J86" s="88"/>
      <c r="K86" s="88"/>
      <c r="L86" s="88"/>
    </row>
    <row r="87" spans="1:12">
      <c r="A87" s="88"/>
      <c r="B87" s="88"/>
      <c r="C87" s="88"/>
      <c r="D87" s="88"/>
      <c r="E87" s="89"/>
      <c r="F87" s="88"/>
      <c r="G87" s="90"/>
      <c r="H87" s="88"/>
      <c r="I87" s="88"/>
      <c r="J87" s="88"/>
      <c r="K87" s="88"/>
      <c r="L87" s="88"/>
    </row>
    <row r="88" spans="1:12">
      <c r="A88" s="88"/>
      <c r="B88" s="88"/>
      <c r="C88" s="88"/>
      <c r="D88" s="88"/>
      <c r="E88" s="89"/>
      <c r="F88" s="88"/>
      <c r="G88" s="90"/>
      <c r="H88" s="88"/>
      <c r="I88" s="88"/>
      <c r="J88" s="88"/>
      <c r="K88" s="88"/>
      <c r="L88" s="88"/>
    </row>
    <row r="89" spans="1:12">
      <c r="A89" s="88"/>
      <c r="B89" s="88"/>
      <c r="C89" s="88"/>
      <c r="D89" s="88"/>
      <c r="E89" s="89"/>
      <c r="F89" s="88"/>
      <c r="G89" s="90"/>
      <c r="H89" s="88"/>
      <c r="I89" s="88"/>
      <c r="J89" s="88"/>
      <c r="K89" s="88"/>
      <c r="L89" s="88"/>
    </row>
    <row r="90" spans="1:12">
      <c r="A90" s="88"/>
      <c r="B90" s="88"/>
      <c r="C90" s="88"/>
      <c r="D90" s="88"/>
      <c r="E90" s="89"/>
      <c r="F90" s="88"/>
      <c r="G90" s="90"/>
      <c r="H90" s="88"/>
      <c r="I90" s="88"/>
      <c r="J90" s="88"/>
      <c r="K90" s="88"/>
      <c r="L90" s="88"/>
    </row>
    <row r="91" spans="1:12">
      <c r="A91" s="91"/>
      <c r="B91" s="91"/>
      <c r="C91" s="91"/>
      <c r="D91" s="91"/>
      <c r="E91" s="92"/>
      <c r="F91" s="91"/>
      <c r="G91" s="93"/>
      <c r="H91" s="91"/>
      <c r="I91" s="91"/>
      <c r="J91" s="91"/>
      <c r="K91" s="91"/>
      <c r="L91" s="91"/>
    </row>
    <row r="92" spans="1:12">
      <c r="A92" s="91"/>
      <c r="B92" s="91"/>
      <c r="C92" s="91"/>
      <c r="D92" s="91"/>
      <c r="E92" s="92"/>
      <c r="F92" s="91"/>
      <c r="G92" s="93"/>
      <c r="H92" s="91"/>
      <c r="I92" s="91"/>
      <c r="J92" s="91"/>
      <c r="K92" s="91"/>
      <c r="L92" s="91"/>
    </row>
    <row r="93" spans="1:12">
      <c r="A93" s="91"/>
      <c r="B93" s="91"/>
      <c r="C93" s="91"/>
      <c r="D93" s="91"/>
      <c r="E93" s="92"/>
      <c r="F93" s="91"/>
      <c r="G93" s="93"/>
      <c r="H93" s="91"/>
      <c r="I93" s="91"/>
      <c r="J93" s="91"/>
      <c r="K93" s="91"/>
      <c r="L93" s="91"/>
    </row>
    <row r="94" spans="1:12">
      <c r="A94" s="91"/>
      <c r="B94" s="91"/>
      <c r="C94" s="91"/>
      <c r="D94" s="91"/>
      <c r="E94" s="92"/>
      <c r="F94" s="91"/>
      <c r="G94" s="93"/>
      <c r="H94" s="91"/>
      <c r="I94" s="91"/>
      <c r="J94" s="91"/>
      <c r="K94" s="91"/>
      <c r="L94" s="91"/>
    </row>
    <row r="95" spans="1:12">
      <c r="A95" s="91"/>
      <c r="B95" s="91"/>
      <c r="C95" s="91"/>
      <c r="D95" s="91"/>
      <c r="E95" s="92"/>
      <c r="F95" s="91"/>
      <c r="G95" s="93"/>
      <c r="H95" s="91"/>
      <c r="I95" s="91"/>
      <c r="J95" s="91"/>
      <c r="K95" s="91"/>
      <c r="L95" s="91"/>
    </row>
  </sheetData>
  <mergeCells count="12">
    <mergeCell ref="A1:B1"/>
    <mergeCell ref="A2:L2"/>
    <mergeCell ref="G3:J3"/>
    <mergeCell ref="A5:B5"/>
    <mergeCell ref="A3:A4"/>
    <mergeCell ref="B3:B4"/>
    <mergeCell ref="C3:C4"/>
    <mergeCell ref="D3:D4"/>
    <mergeCell ref="E3:E4"/>
    <mergeCell ref="F3:F4"/>
    <mergeCell ref="K3:K4"/>
    <mergeCell ref="L3:L4"/>
  </mergeCells>
  <printOptions horizontalCentered="1"/>
  <pageMargins left="0.984027777777778" right="0.590277777777778" top="0.984027777777778" bottom="0.904861111111111" header="0.314583333333333" footer="0.314583333333333"/>
  <pageSetup paperSize="9" scale="95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E14" sqref="E14:H14"/>
    </sheetView>
  </sheetViews>
  <sheetFormatPr defaultColWidth="9.775" defaultRowHeight="14.25"/>
  <cols>
    <col min="1" max="1" width="8" style="1" customWidth="1"/>
    <col min="2" max="2" width="9.775" style="1"/>
    <col min="3" max="3" width="2.55833333333333" style="1" customWidth="1"/>
    <col min="4" max="4" width="11.775" style="1" customWidth="1"/>
    <col min="5" max="5" width="10.1083333333333" style="1" customWidth="1"/>
    <col min="6" max="7" width="9.775" style="1"/>
    <col min="8" max="8" width="6.55833333333333" style="1" customWidth="1"/>
    <col min="9" max="9" width="19.3333333333333" style="1" customWidth="1"/>
    <col min="10" max="16384" width="9.775" style="1"/>
  </cols>
  <sheetData>
    <row r="1" ht="20.25" spans="1:9">
      <c r="A1" s="43" t="s">
        <v>204</v>
      </c>
      <c r="B1" s="43"/>
      <c r="C1" s="43"/>
      <c r="D1" s="43"/>
      <c r="E1" s="43"/>
      <c r="F1" s="43"/>
      <c r="G1" s="43"/>
      <c r="H1" s="43"/>
      <c r="I1" s="43"/>
    </row>
    <row r="2" s="1" customFormat="1" ht="34" customHeight="1" spans="1:9">
      <c r="A2" s="2" t="s">
        <v>205</v>
      </c>
      <c r="B2" s="2"/>
      <c r="C2" s="2"/>
      <c r="D2" s="2"/>
      <c r="E2" s="2"/>
      <c r="F2" s="2"/>
      <c r="G2" s="2"/>
      <c r="H2" s="2"/>
      <c r="I2" s="2"/>
    </row>
    <row r="3" s="1" customFormat="1" ht="39" customHeight="1" spans="1:9">
      <c r="A3" s="3" t="s">
        <v>3</v>
      </c>
      <c r="B3" s="3"/>
      <c r="C3" s="3"/>
      <c r="D3" s="3" t="s">
        <v>206</v>
      </c>
      <c r="E3" s="3"/>
      <c r="F3" s="3" t="s">
        <v>207</v>
      </c>
      <c r="G3" s="3"/>
      <c r="H3" s="3" t="s">
        <v>208</v>
      </c>
      <c r="I3" s="3"/>
    </row>
    <row r="4" s="1" customFormat="1" ht="39" customHeight="1" spans="1:9">
      <c r="A4" s="3" t="s">
        <v>209</v>
      </c>
      <c r="B4" s="3"/>
      <c r="C4" s="3"/>
      <c r="D4" s="3" t="s">
        <v>210</v>
      </c>
      <c r="E4" s="3"/>
      <c r="F4" s="3" t="s">
        <v>211</v>
      </c>
      <c r="G4" s="3"/>
      <c r="H4" s="3" t="s">
        <v>212</v>
      </c>
      <c r="I4" s="3"/>
    </row>
    <row r="5" s="1" customFormat="1" ht="39" customHeight="1" spans="1:9">
      <c r="A5" s="3" t="s">
        <v>213</v>
      </c>
      <c r="B5" s="5"/>
      <c r="C5" s="5"/>
      <c r="D5" s="6" t="s">
        <v>214</v>
      </c>
      <c r="E5" s="6"/>
      <c r="F5" s="3">
        <v>328.54</v>
      </c>
      <c r="G5" s="3"/>
      <c r="H5" s="3"/>
      <c r="I5" s="3"/>
    </row>
    <row r="6" s="1" customFormat="1" ht="39" customHeight="1" spans="1:9">
      <c r="A6" s="5"/>
      <c r="B6" s="5"/>
      <c r="C6" s="5"/>
      <c r="D6" s="6" t="s">
        <v>215</v>
      </c>
      <c r="E6" s="6"/>
      <c r="F6" s="3">
        <v>328.54</v>
      </c>
      <c r="G6" s="3"/>
      <c r="H6" s="3"/>
      <c r="I6" s="3"/>
    </row>
    <row r="7" s="1" customFormat="1" ht="39" customHeight="1" spans="1:9">
      <c r="A7" s="5"/>
      <c r="B7" s="5"/>
      <c r="C7" s="5"/>
      <c r="D7" s="6" t="s">
        <v>216</v>
      </c>
      <c r="E7" s="6"/>
      <c r="F7" s="44"/>
      <c r="G7" s="44"/>
      <c r="H7" s="44"/>
      <c r="I7" s="44"/>
    </row>
    <row r="8" s="1" customFormat="1" ht="39" customHeight="1" spans="1:9">
      <c r="A8" s="3" t="s">
        <v>217</v>
      </c>
      <c r="B8" s="3" t="s">
        <v>218</v>
      </c>
      <c r="C8" s="3"/>
      <c r="D8" s="3"/>
      <c r="E8" s="3"/>
      <c r="F8" s="3"/>
      <c r="G8" s="3"/>
      <c r="H8" s="3"/>
      <c r="I8" s="3"/>
    </row>
    <row r="9" s="1" customFormat="1" ht="79" customHeight="1" spans="1:9">
      <c r="A9" s="3"/>
      <c r="B9" s="6" t="s">
        <v>219</v>
      </c>
      <c r="C9" s="6"/>
      <c r="D9" s="6"/>
      <c r="E9" s="6"/>
      <c r="F9" s="6"/>
      <c r="G9" s="6"/>
      <c r="H9" s="6"/>
      <c r="I9" s="3"/>
    </row>
    <row r="10" s="1" customFormat="1" ht="46" customHeight="1" spans="1:9">
      <c r="A10" s="21" t="s">
        <v>220</v>
      </c>
      <c r="B10" s="3" t="s">
        <v>221</v>
      </c>
      <c r="C10" s="3"/>
      <c r="D10" s="3" t="s">
        <v>222</v>
      </c>
      <c r="E10" s="3" t="s">
        <v>223</v>
      </c>
      <c r="F10" s="3"/>
      <c r="G10" s="3"/>
      <c r="H10" s="3"/>
      <c r="I10" s="3" t="s">
        <v>224</v>
      </c>
    </row>
    <row r="11" s="1" customFormat="1" ht="46" customHeight="1" spans="1:9">
      <c r="A11" s="12"/>
      <c r="B11" s="45" t="s">
        <v>225</v>
      </c>
      <c r="C11" s="45"/>
      <c r="D11" s="3" t="s">
        <v>226</v>
      </c>
      <c r="E11" s="3" t="s">
        <v>227</v>
      </c>
      <c r="F11" s="3"/>
      <c r="G11" s="3"/>
      <c r="H11" s="3"/>
      <c r="I11" s="3" t="s">
        <v>228</v>
      </c>
    </row>
    <row r="12" s="1" customFormat="1" ht="46" customHeight="1" spans="1:9">
      <c r="A12" s="12"/>
      <c r="B12" s="45"/>
      <c r="C12" s="45"/>
      <c r="D12" s="3" t="s">
        <v>229</v>
      </c>
      <c r="E12" s="3" t="s">
        <v>230</v>
      </c>
      <c r="F12" s="3"/>
      <c r="G12" s="3"/>
      <c r="H12" s="3"/>
      <c r="I12" s="33">
        <v>1</v>
      </c>
    </row>
    <row r="13" s="1" customFormat="1" ht="46" customHeight="1" spans="1:9">
      <c r="A13" s="12"/>
      <c r="B13" s="45"/>
      <c r="C13" s="45"/>
      <c r="D13" s="3" t="s">
        <v>231</v>
      </c>
      <c r="E13" s="3" t="s">
        <v>232</v>
      </c>
      <c r="F13" s="3"/>
      <c r="G13" s="3"/>
      <c r="H13" s="3"/>
      <c r="I13" s="33">
        <v>1</v>
      </c>
    </row>
    <row r="14" s="1" customFormat="1" ht="46" customHeight="1" spans="1:9">
      <c r="A14" s="12"/>
      <c r="B14" s="45"/>
      <c r="C14" s="45"/>
      <c r="D14" s="3" t="s">
        <v>233</v>
      </c>
      <c r="E14" s="3" t="s">
        <v>234</v>
      </c>
      <c r="F14" s="3"/>
      <c r="G14" s="3"/>
      <c r="H14" s="3"/>
      <c r="I14" s="3" t="s">
        <v>235</v>
      </c>
    </row>
    <row r="15" s="1" customFormat="1" ht="46" customHeight="1" spans="1:9">
      <c r="A15" s="12"/>
      <c r="B15" s="3" t="s">
        <v>236</v>
      </c>
      <c r="C15" s="3"/>
      <c r="D15" s="20" t="s">
        <v>237</v>
      </c>
      <c r="E15" s="3" t="s">
        <v>238</v>
      </c>
      <c r="F15" s="3"/>
      <c r="G15" s="3"/>
      <c r="H15" s="3"/>
      <c r="I15" s="3" t="s">
        <v>239</v>
      </c>
    </row>
    <row r="16" s="1" customFormat="1" ht="46" customHeight="1" spans="1:9">
      <c r="A16" s="31"/>
      <c r="B16" s="3" t="s">
        <v>240</v>
      </c>
      <c r="C16" s="3"/>
      <c r="D16" s="3" t="s">
        <v>241</v>
      </c>
      <c r="E16" s="3" t="s">
        <v>242</v>
      </c>
      <c r="F16" s="3"/>
      <c r="G16" s="3"/>
      <c r="H16" s="3"/>
      <c r="I16" s="18" t="s">
        <v>243</v>
      </c>
    </row>
  </sheetData>
  <mergeCells count="32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E6"/>
    <mergeCell ref="F6:I6"/>
    <mergeCell ref="D7:E7"/>
    <mergeCell ref="F7:I7"/>
    <mergeCell ref="B8:I8"/>
    <mergeCell ref="B9:I9"/>
    <mergeCell ref="B10:C10"/>
    <mergeCell ref="E10:H10"/>
    <mergeCell ref="E11:H11"/>
    <mergeCell ref="E12:H12"/>
    <mergeCell ref="E13:H13"/>
    <mergeCell ref="E14:H14"/>
    <mergeCell ref="B15:C15"/>
    <mergeCell ref="E15:H15"/>
    <mergeCell ref="B16:C16"/>
    <mergeCell ref="E16:H16"/>
    <mergeCell ref="A8:A9"/>
    <mergeCell ref="A10:A16"/>
    <mergeCell ref="A5:C7"/>
    <mergeCell ref="B11:C1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opLeftCell="A10" workbookViewId="0">
      <selection activeCell="D15" sqref="D15"/>
    </sheetView>
  </sheetViews>
  <sheetFormatPr defaultColWidth="9.775" defaultRowHeight="14.25"/>
  <cols>
    <col min="1" max="1" width="5" style="1" customWidth="1"/>
    <col min="2" max="2" width="9.775" style="1"/>
    <col min="3" max="3" width="3.225" style="1" customWidth="1"/>
    <col min="4" max="4" width="13.6666666666667" style="1" customWidth="1"/>
    <col min="5" max="5" width="10.225" style="1" customWidth="1"/>
    <col min="6" max="6" width="9.775" style="1"/>
    <col min="7" max="7" width="8.225" style="1" customWidth="1"/>
    <col min="8" max="8" width="9.775" style="1"/>
    <col min="9" max="9" width="18.4416666666667" style="1" customWidth="1"/>
    <col min="10" max="16384" width="9.775" style="1"/>
  </cols>
  <sheetData>
    <row r="1" s="1" customFormat="1" ht="36" customHeight="1" spans="1:9">
      <c r="A1" s="2" t="s">
        <v>205</v>
      </c>
      <c r="B1" s="2"/>
      <c r="C1" s="2"/>
      <c r="D1" s="2"/>
      <c r="E1" s="2"/>
      <c r="F1" s="2"/>
      <c r="G1" s="2"/>
      <c r="H1" s="2"/>
      <c r="I1" s="2"/>
    </row>
    <row r="2" s="1" customFormat="1" ht="46" customHeight="1" spans="1:9">
      <c r="A2" s="3" t="s">
        <v>3</v>
      </c>
      <c r="B2" s="3"/>
      <c r="C2" s="3"/>
      <c r="D2" s="20" t="s">
        <v>110</v>
      </c>
      <c r="E2" s="20"/>
      <c r="F2" s="3" t="s">
        <v>207</v>
      </c>
      <c r="G2" s="3"/>
      <c r="H2" s="3" t="s">
        <v>244</v>
      </c>
      <c r="I2" s="3"/>
    </row>
    <row r="3" s="1" customFormat="1" ht="46" customHeight="1" spans="1:9">
      <c r="A3" s="3" t="s">
        <v>209</v>
      </c>
      <c r="B3" s="3"/>
      <c r="C3" s="3"/>
      <c r="D3" s="3" t="s">
        <v>245</v>
      </c>
      <c r="E3" s="3"/>
      <c r="F3" s="3" t="s">
        <v>211</v>
      </c>
      <c r="G3" s="3"/>
      <c r="H3" s="3" t="s">
        <v>23</v>
      </c>
      <c r="I3" s="3"/>
    </row>
    <row r="4" s="1" customFormat="1" ht="46" customHeight="1" spans="1:9">
      <c r="A4" s="3" t="s">
        <v>213</v>
      </c>
      <c r="B4" s="5"/>
      <c r="C4" s="5"/>
      <c r="D4" s="6" t="s">
        <v>214</v>
      </c>
      <c r="E4" s="6"/>
      <c r="F4" s="3">
        <v>157.344</v>
      </c>
      <c r="G4" s="3"/>
      <c r="H4" s="3"/>
      <c r="I4" s="3"/>
    </row>
    <row r="5" s="1" customFormat="1" ht="46" customHeight="1" spans="1:9">
      <c r="A5" s="5"/>
      <c r="B5" s="5"/>
      <c r="C5" s="5"/>
      <c r="D5" s="6" t="s">
        <v>215</v>
      </c>
      <c r="E5" s="6"/>
      <c r="F5" s="3">
        <v>157.344</v>
      </c>
      <c r="G5" s="3"/>
      <c r="H5" s="3"/>
      <c r="I5" s="3"/>
    </row>
    <row r="6" s="1" customFormat="1" ht="46" customHeight="1" spans="1:9">
      <c r="A6" s="5"/>
      <c r="B6" s="5"/>
      <c r="C6" s="5"/>
      <c r="D6" s="6" t="s">
        <v>216</v>
      </c>
      <c r="E6" s="6"/>
      <c r="F6" s="3"/>
      <c r="G6" s="3"/>
      <c r="H6" s="3"/>
      <c r="I6" s="3"/>
    </row>
    <row r="7" s="1" customFormat="1" ht="46" customHeight="1" spans="1:9">
      <c r="A7" s="3" t="s">
        <v>217</v>
      </c>
      <c r="B7" s="3" t="s">
        <v>218</v>
      </c>
      <c r="C7" s="3"/>
      <c r="D7" s="3"/>
      <c r="E7" s="3"/>
      <c r="F7" s="3"/>
      <c r="G7" s="3"/>
      <c r="H7" s="3"/>
      <c r="I7" s="3"/>
    </row>
    <row r="8" s="1" customFormat="1" ht="46" customHeight="1" spans="1:9">
      <c r="A8" s="3"/>
      <c r="B8" s="6" t="s">
        <v>106</v>
      </c>
      <c r="C8" s="6"/>
      <c r="D8" s="6"/>
      <c r="E8" s="6"/>
      <c r="F8" s="6"/>
      <c r="G8" s="6"/>
      <c r="H8" s="6"/>
      <c r="I8" s="3"/>
    </row>
    <row r="9" s="1" customFormat="1" ht="46" customHeight="1" spans="1:9">
      <c r="A9" s="3" t="s">
        <v>220</v>
      </c>
      <c r="B9" s="3" t="s">
        <v>221</v>
      </c>
      <c r="C9" s="3"/>
      <c r="D9" s="3" t="s">
        <v>222</v>
      </c>
      <c r="E9" s="3" t="s">
        <v>223</v>
      </c>
      <c r="F9" s="3"/>
      <c r="G9" s="3"/>
      <c r="H9" s="3"/>
      <c r="I9" s="3" t="s">
        <v>224</v>
      </c>
    </row>
    <row r="10" s="1" customFormat="1" ht="46" customHeight="1" spans="1:9">
      <c r="A10" s="3"/>
      <c r="B10" s="8" t="s">
        <v>225</v>
      </c>
      <c r="C10" s="9"/>
      <c r="D10" s="3" t="s">
        <v>226</v>
      </c>
      <c r="E10" s="3" t="s">
        <v>246</v>
      </c>
      <c r="F10" s="3"/>
      <c r="G10" s="3"/>
      <c r="H10" s="3"/>
      <c r="I10" s="3" t="s">
        <v>247</v>
      </c>
    </row>
    <row r="11" s="1" customFormat="1" ht="46" customHeight="1" spans="1:9">
      <c r="A11" s="3"/>
      <c r="B11" s="10"/>
      <c r="C11" s="11"/>
      <c r="D11" s="21" t="s">
        <v>229</v>
      </c>
      <c r="E11" s="25" t="s">
        <v>248</v>
      </c>
      <c r="F11" s="26"/>
      <c r="G11" s="26"/>
      <c r="H11" s="27"/>
      <c r="I11" s="33">
        <v>1</v>
      </c>
    </row>
    <row r="12" s="1" customFormat="1" ht="46" customHeight="1" spans="1:9">
      <c r="A12" s="3"/>
      <c r="B12" s="10"/>
      <c r="C12" s="11"/>
      <c r="D12" s="3" t="s">
        <v>231</v>
      </c>
      <c r="E12" s="3" t="s">
        <v>249</v>
      </c>
      <c r="F12" s="3"/>
      <c r="G12" s="3"/>
      <c r="H12" s="3"/>
      <c r="I12" s="33">
        <v>1</v>
      </c>
    </row>
    <row r="13" s="1" customFormat="1" ht="46" customHeight="1" spans="1:9">
      <c r="A13" s="3"/>
      <c r="B13" s="10"/>
      <c r="C13" s="11"/>
      <c r="D13" s="3" t="s">
        <v>233</v>
      </c>
      <c r="E13" s="25" t="s">
        <v>250</v>
      </c>
      <c r="F13" s="26"/>
      <c r="G13" s="26"/>
      <c r="H13" s="27"/>
      <c r="I13" s="34" t="s">
        <v>251</v>
      </c>
    </row>
    <row r="14" s="1" customFormat="1" ht="46" customHeight="1" spans="1:9">
      <c r="A14" s="3"/>
      <c r="B14" s="8" t="s">
        <v>236</v>
      </c>
      <c r="C14" s="9"/>
      <c r="D14" s="3" t="s">
        <v>252</v>
      </c>
      <c r="E14" s="3" t="s">
        <v>253</v>
      </c>
      <c r="F14" s="3"/>
      <c r="G14" s="3"/>
      <c r="H14" s="3"/>
      <c r="I14" s="20" t="s">
        <v>254</v>
      </c>
    </row>
    <row r="15" s="1" customFormat="1" ht="46" customHeight="1" spans="1:9">
      <c r="A15" s="3"/>
      <c r="B15" s="10"/>
      <c r="C15" s="11"/>
      <c r="D15" s="3" t="s">
        <v>237</v>
      </c>
      <c r="E15" s="3" t="s">
        <v>255</v>
      </c>
      <c r="F15" s="3"/>
      <c r="G15" s="3"/>
      <c r="H15" s="3"/>
      <c r="I15" s="42" t="s">
        <v>256</v>
      </c>
    </row>
    <row r="16" s="1" customFormat="1" ht="46" customHeight="1" spans="1:9">
      <c r="A16" s="3"/>
      <c r="B16" s="3" t="s">
        <v>240</v>
      </c>
      <c r="C16" s="3"/>
      <c r="D16" s="3" t="s">
        <v>241</v>
      </c>
      <c r="E16" s="3" t="s">
        <v>257</v>
      </c>
      <c r="F16" s="3"/>
      <c r="G16" s="3"/>
      <c r="H16" s="3"/>
      <c r="I16" s="34" t="s">
        <v>243</v>
      </c>
    </row>
  </sheetData>
  <mergeCells count="32">
    <mergeCell ref="A1:I1"/>
    <mergeCell ref="A2:C2"/>
    <mergeCell ref="D2:E2"/>
    <mergeCell ref="F2:G2"/>
    <mergeCell ref="H2:I2"/>
    <mergeCell ref="A3:C3"/>
    <mergeCell ref="D3:E3"/>
    <mergeCell ref="F3:G3"/>
    <mergeCell ref="H3:I3"/>
    <mergeCell ref="D4:E4"/>
    <mergeCell ref="F4:I4"/>
    <mergeCell ref="D5:E5"/>
    <mergeCell ref="F5:I5"/>
    <mergeCell ref="D6:E6"/>
    <mergeCell ref="F6:I6"/>
    <mergeCell ref="B7:I7"/>
    <mergeCell ref="B8:I8"/>
    <mergeCell ref="B9:C9"/>
    <mergeCell ref="E9:H9"/>
    <mergeCell ref="E10:H10"/>
    <mergeCell ref="E11:H11"/>
    <mergeCell ref="E12:H12"/>
    <mergeCell ref="E13:H13"/>
    <mergeCell ref="E14:H14"/>
    <mergeCell ref="E15:H15"/>
    <mergeCell ref="B16:C16"/>
    <mergeCell ref="E16:H16"/>
    <mergeCell ref="A7:A8"/>
    <mergeCell ref="A9:A16"/>
    <mergeCell ref="A4:C6"/>
    <mergeCell ref="B10:C13"/>
    <mergeCell ref="B14:C1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13" workbookViewId="0">
      <selection activeCell="D20" sqref="D20"/>
    </sheetView>
  </sheetViews>
  <sheetFormatPr defaultColWidth="9.775" defaultRowHeight="14.25"/>
  <cols>
    <col min="1" max="1" width="6.89166666666667" style="36" customWidth="1"/>
    <col min="2" max="2" width="5.14166666666667" style="36" customWidth="1"/>
    <col min="3" max="3" width="6.10833333333333" style="36" customWidth="1"/>
    <col min="4" max="4" width="13.225" style="36" customWidth="1"/>
    <col min="5" max="5" width="11.9416666666667" style="36" customWidth="1"/>
    <col min="6" max="6" width="11.3916666666667" style="36" customWidth="1"/>
    <col min="7" max="7" width="6.10833333333333" style="36" customWidth="1"/>
    <col min="8" max="8" width="3.225" style="36" customWidth="1"/>
    <col min="9" max="9" width="23.3333333333333" style="39" customWidth="1"/>
    <col min="10" max="32" width="10" style="36"/>
    <col min="33" max="16384" width="9.775" style="36"/>
  </cols>
  <sheetData>
    <row r="1" s="36" customFormat="1" ht="38.1" customHeight="1" spans="1:9">
      <c r="A1" s="2" t="s">
        <v>205</v>
      </c>
      <c r="B1" s="2"/>
      <c r="C1" s="2"/>
      <c r="D1" s="2"/>
      <c r="E1" s="2"/>
      <c r="F1" s="2"/>
      <c r="G1" s="2"/>
      <c r="H1" s="2"/>
      <c r="I1" s="2"/>
    </row>
    <row r="2" s="37" customFormat="1" ht="40" customHeight="1" spans="1:9">
      <c r="A2" s="3" t="s">
        <v>3</v>
      </c>
      <c r="B2" s="3"/>
      <c r="C2" s="3"/>
      <c r="D2" s="20" t="s">
        <v>258</v>
      </c>
      <c r="E2" s="20"/>
      <c r="F2" s="3" t="s">
        <v>207</v>
      </c>
      <c r="G2" s="3"/>
      <c r="H2" s="3" t="s">
        <v>244</v>
      </c>
      <c r="I2" s="3"/>
    </row>
    <row r="3" s="37" customFormat="1" ht="40" customHeight="1" spans="1:9">
      <c r="A3" s="3" t="s">
        <v>209</v>
      </c>
      <c r="B3" s="3"/>
      <c r="C3" s="3"/>
      <c r="D3" s="3" t="s">
        <v>245</v>
      </c>
      <c r="E3" s="3"/>
      <c r="F3" s="3" t="s">
        <v>211</v>
      </c>
      <c r="G3" s="3"/>
      <c r="H3" s="3" t="s">
        <v>259</v>
      </c>
      <c r="I3" s="3"/>
    </row>
    <row r="4" s="37" customFormat="1" ht="40" customHeight="1" spans="1:9">
      <c r="A4" s="3" t="s">
        <v>213</v>
      </c>
      <c r="B4" s="5"/>
      <c r="C4" s="5"/>
      <c r="D4" s="6" t="s">
        <v>214</v>
      </c>
      <c r="E4" s="6"/>
      <c r="F4" s="3">
        <v>163.678</v>
      </c>
      <c r="G4" s="3"/>
      <c r="H4" s="3"/>
      <c r="I4" s="3"/>
    </row>
    <row r="5" s="37" customFormat="1" ht="40" customHeight="1" spans="1:9">
      <c r="A5" s="5"/>
      <c r="B5" s="5"/>
      <c r="C5" s="5"/>
      <c r="D5" s="6" t="s">
        <v>215</v>
      </c>
      <c r="E5" s="6"/>
      <c r="F5" s="3">
        <v>163.678</v>
      </c>
      <c r="G5" s="3"/>
      <c r="H5" s="3"/>
      <c r="I5" s="3"/>
    </row>
    <row r="6" s="37" customFormat="1" ht="40" customHeight="1" spans="1:9">
      <c r="A6" s="5"/>
      <c r="B6" s="5"/>
      <c r="C6" s="5"/>
      <c r="D6" s="3" t="s">
        <v>260</v>
      </c>
      <c r="E6" s="3"/>
      <c r="F6" s="3"/>
      <c r="G6" s="3"/>
      <c r="H6" s="3"/>
      <c r="I6" s="3"/>
    </row>
    <row r="7" s="37" customFormat="1" ht="40" customHeight="1" spans="1:9">
      <c r="A7" s="3" t="s">
        <v>217</v>
      </c>
      <c r="B7" s="3" t="s">
        <v>218</v>
      </c>
      <c r="C7" s="3"/>
      <c r="D7" s="3"/>
      <c r="E7" s="3"/>
      <c r="F7" s="3"/>
      <c r="G7" s="3"/>
      <c r="H7" s="3"/>
      <c r="I7" s="3"/>
    </row>
    <row r="8" s="37" customFormat="1" ht="75" customHeight="1" spans="1:9">
      <c r="A8" s="3"/>
      <c r="B8" s="6" t="s">
        <v>261</v>
      </c>
      <c r="C8" s="6"/>
      <c r="D8" s="6"/>
      <c r="E8" s="6"/>
      <c r="F8" s="6"/>
      <c r="G8" s="6"/>
      <c r="H8" s="6"/>
      <c r="I8" s="3"/>
    </row>
    <row r="9" s="37" customFormat="1" ht="40" customHeight="1" spans="1:9">
      <c r="A9" s="3" t="s">
        <v>220</v>
      </c>
      <c r="B9" s="3" t="s">
        <v>221</v>
      </c>
      <c r="C9" s="3"/>
      <c r="D9" s="3" t="s">
        <v>222</v>
      </c>
      <c r="E9" s="3" t="s">
        <v>223</v>
      </c>
      <c r="F9" s="3"/>
      <c r="G9" s="3"/>
      <c r="H9" s="3"/>
      <c r="I9" s="3" t="s">
        <v>224</v>
      </c>
    </row>
    <row r="10" s="37" customFormat="1" ht="40" customHeight="1" spans="1:9">
      <c r="A10" s="3"/>
      <c r="B10" s="8" t="s">
        <v>225</v>
      </c>
      <c r="C10" s="9"/>
      <c r="D10" s="3" t="s">
        <v>226</v>
      </c>
      <c r="E10" s="3" t="s">
        <v>262</v>
      </c>
      <c r="F10" s="3"/>
      <c r="G10" s="3"/>
      <c r="H10" s="3"/>
      <c r="I10" s="3" t="s">
        <v>263</v>
      </c>
    </row>
    <row r="11" s="37" customFormat="1" ht="40" customHeight="1" spans="1:9">
      <c r="A11" s="3"/>
      <c r="B11" s="10"/>
      <c r="C11" s="11"/>
      <c r="D11" s="21" t="s">
        <v>229</v>
      </c>
      <c r="E11" s="20" t="s">
        <v>264</v>
      </c>
      <c r="F11" s="20"/>
      <c r="G11" s="20"/>
      <c r="H11" s="20"/>
      <c r="I11" s="41">
        <v>1</v>
      </c>
    </row>
    <row r="12" s="37" customFormat="1" ht="40" customHeight="1" spans="1:9">
      <c r="A12" s="3"/>
      <c r="B12" s="10"/>
      <c r="C12" s="11"/>
      <c r="D12" s="3" t="s">
        <v>231</v>
      </c>
      <c r="E12" s="20" t="s">
        <v>232</v>
      </c>
      <c r="F12" s="20"/>
      <c r="G12" s="20"/>
      <c r="H12" s="20"/>
      <c r="I12" s="41">
        <v>1</v>
      </c>
    </row>
    <row r="13" s="37" customFormat="1" ht="81" customHeight="1" spans="1:9">
      <c r="A13" s="3"/>
      <c r="B13" s="10"/>
      <c r="C13" s="11"/>
      <c r="D13" s="3" t="s">
        <v>233</v>
      </c>
      <c r="E13" s="25" t="s">
        <v>265</v>
      </c>
      <c r="F13" s="26"/>
      <c r="G13" s="26"/>
      <c r="H13" s="27"/>
      <c r="I13" s="33" t="s">
        <v>266</v>
      </c>
    </row>
    <row r="14" s="37" customFormat="1" ht="46" customHeight="1" spans="1:9">
      <c r="A14" s="3"/>
      <c r="B14" s="8" t="s">
        <v>236</v>
      </c>
      <c r="C14" s="9"/>
      <c r="D14" s="3" t="s">
        <v>252</v>
      </c>
      <c r="E14" s="3" t="s">
        <v>267</v>
      </c>
      <c r="F14" s="3"/>
      <c r="G14" s="3"/>
      <c r="H14" s="3"/>
      <c r="I14" s="3" t="s">
        <v>268</v>
      </c>
    </row>
    <row r="15" s="37" customFormat="1" ht="46" customHeight="1" spans="1:9">
      <c r="A15" s="3"/>
      <c r="B15" s="10"/>
      <c r="C15" s="11"/>
      <c r="D15" s="3" t="s">
        <v>237</v>
      </c>
      <c r="E15" s="3" t="s">
        <v>255</v>
      </c>
      <c r="F15" s="3"/>
      <c r="G15" s="3"/>
      <c r="H15" s="3"/>
      <c r="I15" s="33" t="s">
        <v>269</v>
      </c>
    </row>
    <row r="16" s="37" customFormat="1" ht="46" customHeight="1" spans="1:9">
      <c r="A16" s="3"/>
      <c r="B16" s="3" t="s">
        <v>240</v>
      </c>
      <c r="C16" s="3"/>
      <c r="D16" s="3" t="s">
        <v>241</v>
      </c>
      <c r="E16" s="20" t="s">
        <v>257</v>
      </c>
      <c r="F16" s="20"/>
      <c r="G16" s="20"/>
      <c r="H16" s="20"/>
      <c r="I16" s="41" t="s">
        <v>243</v>
      </c>
    </row>
    <row r="17" s="38" customFormat="1" ht="12" spans="5:9">
      <c r="E17" s="40"/>
      <c r="F17" s="40"/>
      <c r="G17" s="40"/>
      <c r="H17" s="40"/>
      <c r="I17" s="40"/>
    </row>
    <row r="18" s="38" customFormat="1" ht="12" spans="9:9">
      <c r="I18" s="40"/>
    </row>
    <row r="19" s="38" customFormat="1" ht="12" spans="9:9">
      <c r="I19" s="40"/>
    </row>
    <row r="20" s="38" customFormat="1" ht="12" spans="9:9">
      <c r="I20" s="40"/>
    </row>
    <row r="21" s="38" customFormat="1" ht="12" spans="9:9">
      <c r="I21" s="40"/>
    </row>
    <row r="22" s="38" customFormat="1" ht="12" spans="9:9">
      <c r="I22" s="40"/>
    </row>
    <row r="23" s="38" customFormat="1" ht="12" spans="9:9">
      <c r="I23" s="40"/>
    </row>
    <row r="24" s="38" customFormat="1" ht="12" spans="9:9">
      <c r="I24" s="40"/>
    </row>
  </sheetData>
  <mergeCells count="32">
    <mergeCell ref="A1:I1"/>
    <mergeCell ref="A2:C2"/>
    <mergeCell ref="D2:E2"/>
    <mergeCell ref="F2:G2"/>
    <mergeCell ref="H2:I2"/>
    <mergeCell ref="A3:C3"/>
    <mergeCell ref="D3:E3"/>
    <mergeCell ref="F3:G3"/>
    <mergeCell ref="H3:I3"/>
    <mergeCell ref="D4:E4"/>
    <mergeCell ref="F4:I4"/>
    <mergeCell ref="D5:E5"/>
    <mergeCell ref="F5:I5"/>
    <mergeCell ref="D6:E6"/>
    <mergeCell ref="F6:I6"/>
    <mergeCell ref="B7:I7"/>
    <mergeCell ref="B8:I8"/>
    <mergeCell ref="B9:C9"/>
    <mergeCell ref="E9:H9"/>
    <mergeCell ref="E10:H10"/>
    <mergeCell ref="E11:H11"/>
    <mergeCell ref="E12:H12"/>
    <mergeCell ref="E13:H13"/>
    <mergeCell ref="E14:H14"/>
    <mergeCell ref="E15:H15"/>
    <mergeCell ref="B16:C16"/>
    <mergeCell ref="E16:H16"/>
    <mergeCell ref="A7:A8"/>
    <mergeCell ref="A9:A16"/>
    <mergeCell ref="A4:C6"/>
    <mergeCell ref="B10:C13"/>
    <mergeCell ref="B14:C1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10" workbookViewId="0">
      <selection activeCell="L13" sqref="L13"/>
    </sheetView>
  </sheetViews>
  <sheetFormatPr defaultColWidth="10" defaultRowHeight="14.25"/>
  <cols>
    <col min="1" max="1" width="7.10833333333333" style="36" customWidth="1"/>
    <col min="2" max="2" width="5.14166666666667" style="36" customWidth="1"/>
    <col min="3" max="3" width="5.89166666666667" style="36" customWidth="1"/>
    <col min="4" max="4" width="11.5583333333333" style="36" customWidth="1"/>
    <col min="5" max="5" width="13.4416666666667" style="36" customWidth="1"/>
    <col min="6" max="6" width="11.425" style="36" customWidth="1"/>
    <col min="7" max="7" width="5.33333333333333" style="36" customWidth="1"/>
    <col min="8" max="8" width="5.55833333333333" style="36" customWidth="1"/>
    <col min="9" max="9" width="20.1083333333333" style="39" customWidth="1"/>
    <col min="10" max="16384" width="10" style="36"/>
  </cols>
  <sheetData>
    <row r="1" s="36" customFormat="1" ht="54" customHeight="1" spans="1:9">
      <c r="A1" s="2" t="s">
        <v>205</v>
      </c>
      <c r="B1" s="2"/>
      <c r="C1" s="2"/>
      <c r="D1" s="2"/>
      <c r="E1" s="2"/>
      <c r="F1" s="2"/>
      <c r="G1" s="2"/>
      <c r="H1" s="2"/>
      <c r="I1" s="2"/>
    </row>
    <row r="2" s="37" customFormat="1" ht="45" customHeight="1" spans="1:9">
      <c r="A2" s="3" t="s">
        <v>3</v>
      </c>
      <c r="B2" s="3"/>
      <c r="C2" s="3"/>
      <c r="D2" s="20" t="s">
        <v>270</v>
      </c>
      <c r="E2" s="20"/>
      <c r="F2" s="3" t="s">
        <v>207</v>
      </c>
      <c r="G2" s="3"/>
      <c r="H2" s="3" t="s">
        <v>271</v>
      </c>
      <c r="I2" s="3"/>
    </row>
    <row r="3" s="37" customFormat="1" ht="45" customHeight="1" spans="1:9">
      <c r="A3" s="3" t="s">
        <v>209</v>
      </c>
      <c r="B3" s="3"/>
      <c r="C3" s="3"/>
      <c r="D3" s="3" t="s">
        <v>272</v>
      </c>
      <c r="E3" s="3"/>
      <c r="F3" s="3" t="s">
        <v>211</v>
      </c>
      <c r="G3" s="3"/>
      <c r="H3" s="3" t="s">
        <v>23</v>
      </c>
      <c r="I3" s="3"/>
    </row>
    <row r="4" s="37" customFormat="1" ht="45" customHeight="1" spans="1:9">
      <c r="A4" s="3" t="s">
        <v>213</v>
      </c>
      <c r="B4" s="5"/>
      <c r="C4" s="5"/>
      <c r="D4" s="6" t="s">
        <v>214</v>
      </c>
      <c r="E4" s="6"/>
      <c r="F4" s="3">
        <v>200</v>
      </c>
      <c r="G4" s="3"/>
      <c r="H4" s="3"/>
      <c r="I4" s="3"/>
    </row>
    <row r="5" s="37" customFormat="1" ht="45" customHeight="1" spans="1:9">
      <c r="A5" s="5"/>
      <c r="B5" s="5"/>
      <c r="C5" s="5"/>
      <c r="D5" s="6" t="s">
        <v>215</v>
      </c>
      <c r="E5" s="6"/>
      <c r="F5" s="3">
        <v>200</v>
      </c>
      <c r="G5" s="3"/>
      <c r="H5" s="3"/>
      <c r="I5" s="3"/>
    </row>
    <row r="6" s="37" customFormat="1" ht="45" customHeight="1" spans="1:9">
      <c r="A6" s="5"/>
      <c r="B6" s="5"/>
      <c r="C6" s="5"/>
      <c r="D6" s="6" t="s">
        <v>216</v>
      </c>
      <c r="E6" s="6"/>
      <c r="F6" s="3"/>
      <c r="G6" s="3"/>
      <c r="H6" s="3"/>
      <c r="I6" s="3"/>
    </row>
    <row r="7" s="37" customFormat="1" ht="45" customHeight="1" spans="1:9">
      <c r="A7" s="3" t="s">
        <v>217</v>
      </c>
      <c r="B7" s="3" t="s">
        <v>218</v>
      </c>
      <c r="C7" s="3"/>
      <c r="D7" s="3"/>
      <c r="E7" s="3"/>
      <c r="F7" s="3"/>
      <c r="G7" s="3"/>
      <c r="H7" s="3"/>
      <c r="I7" s="3"/>
    </row>
    <row r="8" s="37" customFormat="1" ht="45" customHeight="1" spans="1:9">
      <c r="A8" s="3"/>
      <c r="B8" s="6" t="s">
        <v>273</v>
      </c>
      <c r="C8" s="6"/>
      <c r="D8" s="6"/>
      <c r="E8" s="6"/>
      <c r="F8" s="6"/>
      <c r="G8" s="6"/>
      <c r="H8" s="6"/>
      <c r="I8" s="3"/>
    </row>
    <row r="9" s="37" customFormat="1" ht="45" customHeight="1" spans="1:9">
      <c r="A9" s="3" t="s">
        <v>220</v>
      </c>
      <c r="B9" s="3" t="s">
        <v>221</v>
      </c>
      <c r="C9" s="3"/>
      <c r="D9" s="3" t="s">
        <v>222</v>
      </c>
      <c r="E9" s="3" t="s">
        <v>223</v>
      </c>
      <c r="F9" s="3"/>
      <c r="G9" s="3"/>
      <c r="H9" s="3"/>
      <c r="I9" s="3" t="s">
        <v>224</v>
      </c>
    </row>
    <row r="10" s="37" customFormat="1" ht="45" customHeight="1" spans="1:9">
      <c r="A10" s="3"/>
      <c r="B10" s="8" t="s">
        <v>225</v>
      </c>
      <c r="C10" s="9"/>
      <c r="D10" s="3" t="s">
        <v>226</v>
      </c>
      <c r="E10" s="3" t="s">
        <v>274</v>
      </c>
      <c r="F10" s="3"/>
      <c r="G10" s="3"/>
      <c r="H10" s="3"/>
      <c r="I10" s="3" t="s">
        <v>275</v>
      </c>
    </row>
    <row r="11" s="37" customFormat="1" ht="45" customHeight="1" spans="1:9">
      <c r="A11" s="3"/>
      <c r="B11" s="10"/>
      <c r="C11" s="11"/>
      <c r="D11" s="21" t="s">
        <v>229</v>
      </c>
      <c r="E11" s="25" t="s">
        <v>248</v>
      </c>
      <c r="F11" s="26"/>
      <c r="G11" s="26"/>
      <c r="H11" s="27"/>
      <c r="I11" s="33">
        <v>1</v>
      </c>
    </row>
    <row r="12" s="37" customFormat="1" ht="45" customHeight="1" spans="1:9">
      <c r="A12" s="3"/>
      <c r="B12" s="10"/>
      <c r="C12" s="11"/>
      <c r="D12" s="3" t="s">
        <v>231</v>
      </c>
      <c r="E12" s="3" t="s">
        <v>249</v>
      </c>
      <c r="F12" s="3"/>
      <c r="G12" s="3"/>
      <c r="H12" s="3"/>
      <c r="I12" s="33">
        <v>1</v>
      </c>
    </row>
    <row r="13" s="37" customFormat="1" ht="45" customHeight="1" spans="1:9">
      <c r="A13" s="3"/>
      <c r="B13" s="10"/>
      <c r="C13" s="11"/>
      <c r="D13" s="3" t="s">
        <v>233</v>
      </c>
      <c r="E13" s="13" t="s">
        <v>265</v>
      </c>
      <c r="F13" s="14"/>
      <c r="G13" s="14"/>
      <c r="H13" s="15"/>
      <c r="I13" s="18" t="s">
        <v>276</v>
      </c>
    </row>
    <row r="14" s="37" customFormat="1" ht="45" customHeight="1" spans="1:9">
      <c r="A14" s="3"/>
      <c r="B14" s="8" t="s">
        <v>236</v>
      </c>
      <c r="C14" s="9"/>
      <c r="D14" s="3" t="s">
        <v>252</v>
      </c>
      <c r="E14" s="3" t="s">
        <v>277</v>
      </c>
      <c r="F14" s="3"/>
      <c r="G14" s="3"/>
      <c r="H14" s="3"/>
      <c r="I14" s="3" t="s">
        <v>278</v>
      </c>
    </row>
    <row r="15" s="37" customFormat="1" ht="45" customHeight="1" spans="1:9">
      <c r="A15" s="3"/>
      <c r="B15" s="10"/>
      <c r="C15" s="11"/>
      <c r="D15" s="3" t="s">
        <v>279</v>
      </c>
      <c r="E15" s="13" t="s">
        <v>280</v>
      </c>
      <c r="F15" s="14"/>
      <c r="G15" s="14"/>
      <c r="H15" s="15"/>
      <c r="I15" s="33" t="s">
        <v>281</v>
      </c>
    </row>
    <row r="16" s="37" customFormat="1" ht="45" customHeight="1" spans="1:9">
      <c r="A16" s="3"/>
      <c r="B16" s="3" t="s">
        <v>240</v>
      </c>
      <c r="C16" s="3"/>
      <c r="D16" s="3" t="s">
        <v>241</v>
      </c>
      <c r="E16" s="3" t="s">
        <v>282</v>
      </c>
      <c r="F16" s="3"/>
      <c r="G16" s="3"/>
      <c r="H16" s="3"/>
      <c r="I16" s="33" t="s">
        <v>243</v>
      </c>
    </row>
    <row r="17" s="38" customFormat="1" ht="12" spans="5:9">
      <c r="E17" s="40"/>
      <c r="F17" s="40"/>
      <c r="G17" s="40"/>
      <c r="H17" s="40"/>
      <c r="I17" s="40"/>
    </row>
    <row r="18" s="38" customFormat="1" ht="12" spans="9:9">
      <c r="I18" s="40"/>
    </row>
    <row r="19" s="38" customFormat="1" ht="12" spans="9:9">
      <c r="I19" s="40"/>
    </row>
    <row r="20" s="38" customFormat="1" ht="12" spans="9:9">
      <c r="I20" s="40"/>
    </row>
    <row r="21" s="38" customFormat="1" ht="12" spans="9:9">
      <c r="I21" s="40"/>
    </row>
    <row r="22" s="38" customFormat="1" ht="12" spans="9:9">
      <c r="I22" s="40"/>
    </row>
    <row r="23" s="38" customFormat="1" ht="12" spans="9:9">
      <c r="I23" s="40"/>
    </row>
    <row r="24" s="38" customFormat="1" ht="12" spans="9:9">
      <c r="I24" s="40"/>
    </row>
  </sheetData>
  <mergeCells count="32">
    <mergeCell ref="A1:I1"/>
    <mergeCell ref="A2:C2"/>
    <mergeCell ref="D2:E2"/>
    <mergeCell ref="F2:G2"/>
    <mergeCell ref="H2:I2"/>
    <mergeCell ref="A3:C3"/>
    <mergeCell ref="D3:E3"/>
    <mergeCell ref="F3:G3"/>
    <mergeCell ref="H3:I3"/>
    <mergeCell ref="D4:E4"/>
    <mergeCell ref="F4:I4"/>
    <mergeCell ref="D5:E5"/>
    <mergeCell ref="F5:I5"/>
    <mergeCell ref="D6:E6"/>
    <mergeCell ref="F6:I6"/>
    <mergeCell ref="B7:I7"/>
    <mergeCell ref="B8:I8"/>
    <mergeCell ref="B9:C9"/>
    <mergeCell ref="E9:H9"/>
    <mergeCell ref="E10:H10"/>
    <mergeCell ref="E11:H11"/>
    <mergeCell ref="E12:H12"/>
    <mergeCell ref="E13:H13"/>
    <mergeCell ref="B14:C14"/>
    <mergeCell ref="E14:H14"/>
    <mergeCell ref="E15:H15"/>
    <mergeCell ref="B16:C16"/>
    <mergeCell ref="E16:H16"/>
    <mergeCell ref="A7:A8"/>
    <mergeCell ref="A9:A16"/>
    <mergeCell ref="A4:C6"/>
    <mergeCell ref="B10:C1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10" workbookViewId="0">
      <selection activeCell="A2" sqref="$A2:$XFD8"/>
    </sheetView>
  </sheetViews>
  <sheetFormatPr defaultColWidth="9.775" defaultRowHeight="14.25"/>
  <cols>
    <col min="1" max="1" width="7.33333333333333" style="1" customWidth="1"/>
    <col min="2" max="2" width="9.775" style="1"/>
    <col min="3" max="3" width="2.33333333333333" style="1" customWidth="1"/>
    <col min="4" max="4" width="11.5583333333333" style="1" customWidth="1"/>
    <col min="5" max="6" width="9.775" style="1"/>
    <col min="7" max="7" width="8.44166666666667" style="1" customWidth="1"/>
    <col min="8" max="8" width="1.44166666666667" style="1" customWidth="1"/>
    <col min="9" max="9" width="26.225" style="1" customWidth="1"/>
    <col min="10" max="16384" width="9.775" style="1"/>
  </cols>
  <sheetData>
    <row r="1" s="1" customFormat="1" ht="37" customHeight="1" spans="1:9">
      <c r="A1" s="2" t="s">
        <v>205</v>
      </c>
      <c r="B1" s="2"/>
      <c r="C1" s="2"/>
      <c r="D1" s="2"/>
      <c r="E1" s="2"/>
      <c r="F1" s="2"/>
      <c r="G1" s="2"/>
      <c r="H1" s="2"/>
      <c r="I1" s="2"/>
    </row>
    <row r="2" s="1" customFormat="1" ht="36" customHeight="1" spans="1:9">
      <c r="A2" s="3" t="s">
        <v>3</v>
      </c>
      <c r="B2" s="3"/>
      <c r="C2" s="3"/>
      <c r="D2" s="20" t="s">
        <v>283</v>
      </c>
      <c r="E2" s="20"/>
      <c r="F2" s="3" t="s">
        <v>207</v>
      </c>
      <c r="G2" s="3"/>
      <c r="H2" s="3" t="s">
        <v>284</v>
      </c>
      <c r="I2" s="3"/>
    </row>
    <row r="3" s="1" customFormat="1" ht="36" customHeight="1" spans="1:9">
      <c r="A3" s="3" t="s">
        <v>209</v>
      </c>
      <c r="B3" s="3"/>
      <c r="C3" s="3"/>
      <c r="D3" s="3" t="s">
        <v>285</v>
      </c>
      <c r="E3" s="3"/>
      <c r="F3" s="3" t="s">
        <v>211</v>
      </c>
      <c r="G3" s="3"/>
      <c r="H3" s="3" t="s">
        <v>286</v>
      </c>
      <c r="I3" s="3"/>
    </row>
    <row r="4" s="1" customFormat="1" ht="36" customHeight="1" spans="1:9">
      <c r="A4" s="3" t="s">
        <v>213</v>
      </c>
      <c r="B4" s="5"/>
      <c r="C4" s="5"/>
      <c r="D4" s="6" t="s">
        <v>214</v>
      </c>
      <c r="E4" s="6"/>
      <c r="F4" s="3">
        <v>54</v>
      </c>
      <c r="G4" s="3"/>
      <c r="H4" s="3"/>
      <c r="I4" s="3"/>
    </row>
    <row r="5" s="1" customFormat="1" ht="36" customHeight="1" spans="1:9">
      <c r="A5" s="5"/>
      <c r="B5" s="5"/>
      <c r="C5" s="5"/>
      <c r="D5" s="6" t="s">
        <v>215</v>
      </c>
      <c r="E5" s="6"/>
      <c r="F5" s="3">
        <v>54</v>
      </c>
      <c r="G5" s="3"/>
      <c r="H5" s="3"/>
      <c r="I5" s="3"/>
    </row>
    <row r="6" s="1" customFormat="1" ht="36" customHeight="1" spans="1:9">
      <c r="A6" s="5"/>
      <c r="B6" s="5"/>
      <c r="C6" s="5"/>
      <c r="D6" s="6" t="s">
        <v>216</v>
      </c>
      <c r="E6" s="6"/>
      <c r="F6" s="3"/>
      <c r="G6" s="3"/>
      <c r="H6" s="3"/>
      <c r="I6" s="3"/>
    </row>
    <row r="7" s="1" customFormat="1" ht="36" customHeight="1" spans="1:9">
      <c r="A7" s="3" t="s">
        <v>217</v>
      </c>
      <c r="B7" s="3" t="s">
        <v>218</v>
      </c>
      <c r="C7" s="3"/>
      <c r="D7" s="3"/>
      <c r="E7" s="3"/>
      <c r="F7" s="3"/>
      <c r="G7" s="3"/>
      <c r="H7" s="3"/>
      <c r="I7" s="3"/>
    </row>
    <row r="8" s="1" customFormat="1" ht="36" customHeight="1" spans="1:9">
      <c r="A8" s="3"/>
      <c r="B8" s="6" t="s">
        <v>287</v>
      </c>
      <c r="C8" s="6"/>
      <c r="D8" s="6"/>
      <c r="E8" s="6"/>
      <c r="F8" s="6"/>
      <c r="G8" s="6"/>
      <c r="H8" s="6"/>
      <c r="I8" s="3"/>
    </row>
    <row r="9" s="1" customFormat="1" ht="31" customHeight="1" spans="1:9">
      <c r="A9" s="3" t="s">
        <v>220</v>
      </c>
      <c r="B9" s="3" t="s">
        <v>221</v>
      </c>
      <c r="C9" s="3"/>
      <c r="D9" s="3" t="s">
        <v>222</v>
      </c>
      <c r="E9" s="3" t="s">
        <v>223</v>
      </c>
      <c r="F9" s="3"/>
      <c r="G9" s="3"/>
      <c r="H9" s="3"/>
      <c r="I9" s="3" t="s">
        <v>224</v>
      </c>
    </row>
    <row r="10" s="1" customFormat="1" ht="31" customHeight="1" spans="1:9">
      <c r="A10" s="3"/>
      <c r="B10" s="8" t="s">
        <v>225</v>
      </c>
      <c r="C10" s="9"/>
      <c r="D10" s="3" t="s">
        <v>226</v>
      </c>
      <c r="E10" s="3" t="s">
        <v>288</v>
      </c>
      <c r="F10" s="3"/>
      <c r="G10" s="3"/>
      <c r="H10" s="3"/>
      <c r="I10" s="3" t="s">
        <v>289</v>
      </c>
    </row>
    <row r="11" s="1" customFormat="1" ht="53" customHeight="1" spans="1:9">
      <c r="A11" s="3"/>
      <c r="B11" s="10"/>
      <c r="C11" s="11"/>
      <c r="D11" s="21" t="s">
        <v>229</v>
      </c>
      <c r="E11" s="22" t="s">
        <v>290</v>
      </c>
      <c r="F11" s="23"/>
      <c r="G11" s="23"/>
      <c r="H11" s="24"/>
      <c r="I11" s="32" t="s">
        <v>291</v>
      </c>
    </row>
    <row r="12" s="1" customFormat="1" ht="53" customHeight="1" spans="1:9">
      <c r="A12" s="3"/>
      <c r="B12" s="10"/>
      <c r="C12" s="11"/>
      <c r="D12" s="12"/>
      <c r="E12" s="6" t="s">
        <v>292</v>
      </c>
      <c r="F12" s="6"/>
      <c r="G12" s="6"/>
      <c r="H12" s="6"/>
      <c r="I12" s="32" t="s">
        <v>293</v>
      </c>
    </row>
    <row r="13" s="1" customFormat="1" ht="34" customHeight="1" spans="1:9">
      <c r="A13" s="3"/>
      <c r="B13" s="10"/>
      <c r="C13" s="11"/>
      <c r="D13" s="12"/>
      <c r="E13" s="22" t="s">
        <v>294</v>
      </c>
      <c r="F13" s="23"/>
      <c r="G13" s="23"/>
      <c r="H13" s="24"/>
      <c r="I13" s="18">
        <v>1</v>
      </c>
    </row>
    <row r="14" s="1" customFormat="1" ht="34" customHeight="1" spans="1:9">
      <c r="A14" s="3"/>
      <c r="B14" s="10"/>
      <c r="C14" s="11"/>
      <c r="D14" s="3" t="s">
        <v>231</v>
      </c>
      <c r="E14" s="3" t="s">
        <v>249</v>
      </c>
      <c r="F14" s="3"/>
      <c r="G14" s="3"/>
      <c r="H14" s="3"/>
      <c r="I14" s="33">
        <v>1</v>
      </c>
    </row>
    <row r="15" s="1" customFormat="1" ht="34" customHeight="1" spans="1:9">
      <c r="A15" s="3"/>
      <c r="B15" s="10"/>
      <c r="C15" s="11"/>
      <c r="D15" s="3" t="s">
        <v>233</v>
      </c>
      <c r="E15" s="25" t="s">
        <v>265</v>
      </c>
      <c r="F15" s="26"/>
      <c r="G15" s="26"/>
      <c r="H15" s="27"/>
      <c r="I15" s="34" t="s">
        <v>295</v>
      </c>
    </row>
    <row r="16" s="1" customFormat="1" ht="34" customHeight="1" spans="1:9">
      <c r="A16" s="3"/>
      <c r="B16" s="8" t="s">
        <v>236</v>
      </c>
      <c r="C16" s="9"/>
      <c r="D16" s="3" t="s">
        <v>252</v>
      </c>
      <c r="E16" s="3" t="s">
        <v>296</v>
      </c>
      <c r="F16" s="3"/>
      <c r="G16" s="3"/>
      <c r="H16" s="3"/>
      <c r="I16" s="18">
        <v>0.1</v>
      </c>
    </row>
    <row r="17" s="1" customFormat="1" ht="34" customHeight="1" spans="1:9">
      <c r="A17" s="3"/>
      <c r="B17" s="10"/>
      <c r="C17" s="11"/>
      <c r="D17" s="3" t="s">
        <v>237</v>
      </c>
      <c r="E17" s="3" t="s">
        <v>255</v>
      </c>
      <c r="F17" s="3"/>
      <c r="G17" s="3"/>
      <c r="H17" s="3"/>
      <c r="I17" s="34" t="s">
        <v>289</v>
      </c>
    </row>
    <row r="18" s="1" customFormat="1" ht="34" customHeight="1" spans="1:9">
      <c r="A18" s="3"/>
      <c r="B18" s="10"/>
      <c r="C18" s="11"/>
      <c r="D18" s="21" t="s">
        <v>279</v>
      </c>
      <c r="E18" s="28" t="s">
        <v>297</v>
      </c>
      <c r="F18" s="29"/>
      <c r="G18" s="29"/>
      <c r="H18" s="30"/>
      <c r="I18" s="20" t="s">
        <v>298</v>
      </c>
    </row>
    <row r="19" s="1" customFormat="1" ht="34" customHeight="1" spans="1:9">
      <c r="A19" s="3"/>
      <c r="B19" s="10"/>
      <c r="C19" s="11"/>
      <c r="D19" s="31"/>
      <c r="E19" s="28" t="s">
        <v>299</v>
      </c>
      <c r="F19" s="29"/>
      <c r="G19" s="29"/>
      <c r="H19" s="30"/>
      <c r="I19" s="35" t="s">
        <v>300</v>
      </c>
    </row>
    <row r="20" s="1" customFormat="1" ht="34" customHeight="1" spans="1:9">
      <c r="A20" s="3"/>
      <c r="B20" s="3" t="s">
        <v>240</v>
      </c>
      <c r="C20" s="3"/>
      <c r="D20" s="3" t="s">
        <v>241</v>
      </c>
      <c r="E20" s="3" t="s">
        <v>257</v>
      </c>
      <c r="F20" s="3"/>
      <c r="G20" s="3"/>
      <c r="H20" s="3"/>
      <c r="I20" s="34" t="s">
        <v>243</v>
      </c>
    </row>
  </sheetData>
  <mergeCells count="38">
    <mergeCell ref="A1:I1"/>
    <mergeCell ref="A2:C2"/>
    <mergeCell ref="D2:E2"/>
    <mergeCell ref="F2:G2"/>
    <mergeCell ref="H2:I2"/>
    <mergeCell ref="A3:C3"/>
    <mergeCell ref="D3:E3"/>
    <mergeCell ref="F3:G3"/>
    <mergeCell ref="H3:I3"/>
    <mergeCell ref="D4:E4"/>
    <mergeCell ref="F4:I4"/>
    <mergeCell ref="D5:E5"/>
    <mergeCell ref="F5:I5"/>
    <mergeCell ref="D6:E6"/>
    <mergeCell ref="F6:I6"/>
    <mergeCell ref="B7:I7"/>
    <mergeCell ref="B8:I8"/>
    <mergeCell ref="B9:C9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B20:C20"/>
    <mergeCell ref="E20:H20"/>
    <mergeCell ref="A7:A8"/>
    <mergeCell ref="A9:A20"/>
    <mergeCell ref="D11:D13"/>
    <mergeCell ref="D18:D19"/>
    <mergeCell ref="A4:C6"/>
    <mergeCell ref="B10:C15"/>
    <mergeCell ref="B16:C17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opLeftCell="A8" workbookViewId="0">
      <selection activeCell="J13" sqref="J13"/>
    </sheetView>
  </sheetViews>
  <sheetFormatPr defaultColWidth="9.775" defaultRowHeight="14.25"/>
  <cols>
    <col min="1" max="1" width="6.10833333333333" style="1" customWidth="1"/>
    <col min="2" max="2" width="9.775" style="1"/>
    <col min="3" max="3" width="2.775" style="1" customWidth="1"/>
    <col min="4" max="4" width="12.5583333333333" style="1" customWidth="1"/>
    <col min="5" max="6" width="9.775" style="1"/>
    <col min="7" max="7" width="9.10833333333333" style="1" customWidth="1"/>
    <col min="8" max="8" width="7.66666666666667" style="1" customWidth="1"/>
    <col min="9" max="9" width="13.6666666666667" style="1" customWidth="1"/>
    <col min="10" max="16384" width="9.775" style="1"/>
  </cols>
  <sheetData>
    <row r="1" s="1" customFormat="1" ht="40" customHeight="1" spans="1:9">
      <c r="A1" s="2" t="s">
        <v>205</v>
      </c>
      <c r="B1" s="2"/>
      <c r="C1" s="2"/>
      <c r="D1" s="2"/>
      <c r="E1" s="2"/>
      <c r="F1" s="2"/>
      <c r="G1" s="2"/>
      <c r="H1" s="2"/>
      <c r="I1" s="2"/>
    </row>
    <row r="2" s="1" customFormat="1" ht="45" customHeight="1" spans="1:9">
      <c r="A2" s="3" t="s">
        <v>3</v>
      </c>
      <c r="B2" s="3"/>
      <c r="C2" s="3"/>
      <c r="D2" s="4" t="s">
        <v>301</v>
      </c>
      <c r="E2" s="4"/>
      <c r="F2" s="3" t="s">
        <v>207</v>
      </c>
      <c r="G2" s="3"/>
      <c r="H2" s="3" t="s">
        <v>302</v>
      </c>
      <c r="I2" s="3"/>
    </row>
    <row r="3" s="1" customFormat="1" ht="45" customHeight="1" spans="1:9">
      <c r="A3" s="3" t="s">
        <v>209</v>
      </c>
      <c r="B3" s="3"/>
      <c r="C3" s="3"/>
      <c r="D3" s="3" t="s">
        <v>303</v>
      </c>
      <c r="E3" s="3"/>
      <c r="F3" s="3" t="s">
        <v>211</v>
      </c>
      <c r="G3" s="3"/>
      <c r="H3" s="3" t="s">
        <v>304</v>
      </c>
      <c r="I3" s="3"/>
    </row>
    <row r="4" s="1" customFormat="1" ht="45" customHeight="1" spans="1:9">
      <c r="A4" s="3" t="s">
        <v>213</v>
      </c>
      <c r="B4" s="5"/>
      <c r="C4" s="5"/>
      <c r="D4" s="6" t="s">
        <v>214</v>
      </c>
      <c r="E4" s="6"/>
      <c r="F4" s="3">
        <v>3123.438</v>
      </c>
      <c r="G4" s="3"/>
      <c r="H4" s="3"/>
      <c r="I4" s="3"/>
    </row>
    <row r="5" s="1" customFormat="1" ht="45" customHeight="1" spans="1:9">
      <c r="A5" s="5"/>
      <c r="B5" s="5"/>
      <c r="C5" s="5"/>
      <c r="D5" s="6" t="s">
        <v>215</v>
      </c>
      <c r="E5" s="6"/>
      <c r="F5" s="3">
        <v>3123.438</v>
      </c>
      <c r="G5" s="3"/>
      <c r="H5" s="3"/>
      <c r="I5" s="3"/>
    </row>
    <row r="6" s="1" customFormat="1" ht="45" customHeight="1" spans="1:9">
      <c r="A6" s="5"/>
      <c r="B6" s="5"/>
      <c r="C6" s="5"/>
      <c r="D6" s="6" t="s">
        <v>216</v>
      </c>
      <c r="E6" s="6"/>
      <c r="F6" s="3"/>
      <c r="G6" s="3"/>
      <c r="H6" s="3"/>
      <c r="I6" s="3"/>
    </row>
    <row r="7" s="1" customFormat="1" ht="45" customHeight="1" spans="1:9">
      <c r="A7" s="3" t="s">
        <v>217</v>
      </c>
      <c r="B7" s="3" t="s">
        <v>218</v>
      </c>
      <c r="C7" s="3"/>
      <c r="D7" s="3"/>
      <c r="E7" s="3"/>
      <c r="F7" s="3"/>
      <c r="G7" s="3"/>
      <c r="H7" s="3"/>
      <c r="I7" s="3"/>
    </row>
    <row r="8" s="1" customFormat="1" ht="54" customHeight="1" spans="1:9">
      <c r="A8" s="3"/>
      <c r="B8" s="7" t="s">
        <v>305</v>
      </c>
      <c r="C8" s="7"/>
      <c r="D8" s="7"/>
      <c r="E8" s="7"/>
      <c r="F8" s="7"/>
      <c r="G8" s="7"/>
      <c r="H8" s="7"/>
      <c r="I8" s="4"/>
    </row>
    <row r="9" s="1" customFormat="1" ht="45" customHeight="1" spans="1:9">
      <c r="A9" s="3" t="s">
        <v>220</v>
      </c>
      <c r="B9" s="3" t="s">
        <v>221</v>
      </c>
      <c r="C9" s="3"/>
      <c r="D9" s="3" t="s">
        <v>222</v>
      </c>
      <c r="E9" s="3" t="s">
        <v>223</v>
      </c>
      <c r="F9" s="3"/>
      <c r="G9" s="3"/>
      <c r="H9" s="3"/>
      <c r="I9" s="3" t="s">
        <v>224</v>
      </c>
    </row>
    <row r="10" s="1" customFormat="1" ht="45" customHeight="1" spans="1:9">
      <c r="A10" s="3"/>
      <c r="B10" s="8" t="s">
        <v>225</v>
      </c>
      <c r="C10" s="9"/>
      <c r="D10" s="3" t="s">
        <v>226</v>
      </c>
      <c r="E10" s="3" t="s">
        <v>306</v>
      </c>
      <c r="F10" s="3"/>
      <c r="G10" s="3"/>
      <c r="H10" s="3"/>
      <c r="I10" s="3" t="s">
        <v>307</v>
      </c>
    </row>
    <row r="11" s="1" customFormat="1" ht="45" customHeight="1" spans="1:9">
      <c r="A11" s="3"/>
      <c r="B11" s="10"/>
      <c r="C11" s="11"/>
      <c r="D11" s="12" t="s">
        <v>229</v>
      </c>
      <c r="E11" s="3" t="s">
        <v>248</v>
      </c>
      <c r="F11" s="3"/>
      <c r="G11" s="3"/>
      <c r="H11" s="3"/>
      <c r="I11" s="17">
        <v>1</v>
      </c>
    </row>
    <row r="12" s="1" customFormat="1" ht="45" customHeight="1" spans="1:9">
      <c r="A12" s="3"/>
      <c r="B12" s="10"/>
      <c r="C12" s="11"/>
      <c r="D12" s="3" t="s">
        <v>231</v>
      </c>
      <c r="E12" s="3" t="s">
        <v>232</v>
      </c>
      <c r="F12" s="3"/>
      <c r="G12" s="3"/>
      <c r="H12" s="3"/>
      <c r="I12" s="17">
        <v>1</v>
      </c>
    </row>
    <row r="13" s="1" customFormat="1" ht="45" customHeight="1" spans="1:9">
      <c r="A13" s="3"/>
      <c r="B13" s="10"/>
      <c r="C13" s="11"/>
      <c r="D13" s="3" t="s">
        <v>233</v>
      </c>
      <c r="E13" s="13" t="s">
        <v>308</v>
      </c>
      <c r="F13" s="14"/>
      <c r="G13" s="14"/>
      <c r="H13" s="15"/>
      <c r="I13" s="17" t="s">
        <v>309</v>
      </c>
    </row>
    <row r="14" s="1" customFormat="1" ht="45" customHeight="1" spans="1:9">
      <c r="A14" s="3"/>
      <c r="B14" s="3" t="s">
        <v>236</v>
      </c>
      <c r="C14" s="3"/>
      <c r="D14" s="3" t="s">
        <v>237</v>
      </c>
      <c r="E14" s="3" t="s">
        <v>255</v>
      </c>
      <c r="F14" s="3"/>
      <c r="G14" s="3"/>
      <c r="H14" s="3"/>
      <c r="I14" s="18" t="s">
        <v>310</v>
      </c>
    </row>
    <row r="15" s="1" customFormat="1" ht="45" customHeight="1" spans="1:9">
      <c r="A15" s="3"/>
      <c r="B15" s="3" t="s">
        <v>240</v>
      </c>
      <c r="C15" s="3"/>
      <c r="D15" s="3" t="s">
        <v>241</v>
      </c>
      <c r="E15" s="16" t="s">
        <v>311</v>
      </c>
      <c r="F15" s="16"/>
      <c r="G15" s="16"/>
      <c r="H15" s="16"/>
      <c r="I15" s="19" t="s">
        <v>243</v>
      </c>
    </row>
  </sheetData>
  <mergeCells count="31">
    <mergeCell ref="A1:I1"/>
    <mergeCell ref="A2:C2"/>
    <mergeCell ref="D2:E2"/>
    <mergeCell ref="F2:G2"/>
    <mergeCell ref="H2:I2"/>
    <mergeCell ref="A3:C3"/>
    <mergeCell ref="D3:E3"/>
    <mergeCell ref="F3:G3"/>
    <mergeCell ref="H3:I3"/>
    <mergeCell ref="D4:E4"/>
    <mergeCell ref="F4:I4"/>
    <mergeCell ref="D5:E5"/>
    <mergeCell ref="F5:I5"/>
    <mergeCell ref="D6:E6"/>
    <mergeCell ref="F6:I6"/>
    <mergeCell ref="B7:I7"/>
    <mergeCell ref="B8:I8"/>
    <mergeCell ref="B9:C9"/>
    <mergeCell ref="E9:H9"/>
    <mergeCell ref="E10:H10"/>
    <mergeCell ref="E11:H11"/>
    <mergeCell ref="E12:H12"/>
    <mergeCell ref="E13:H13"/>
    <mergeCell ref="B14:C14"/>
    <mergeCell ref="E14:H14"/>
    <mergeCell ref="B15:C15"/>
    <mergeCell ref="E15:H15"/>
    <mergeCell ref="A7:A8"/>
    <mergeCell ref="A9:A15"/>
    <mergeCell ref="A4:C6"/>
    <mergeCell ref="B10:C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项目计划表</vt:lpstr>
      <vt:lpstr>饮水</vt:lpstr>
      <vt:lpstr>中药材</vt:lpstr>
      <vt:lpstr>五小产业</vt:lpstr>
      <vt:lpstr>车间</vt:lpstr>
      <vt:lpstr>配股</vt:lpstr>
      <vt:lpstr>道路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星期八</cp:lastModifiedBy>
  <dcterms:created xsi:type="dcterms:W3CDTF">2006-09-13T11:21:00Z</dcterms:created>
  <dcterms:modified xsi:type="dcterms:W3CDTF">2020-04-09T08:19:38Z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  <property fmtid="{D5CDD505-2E9C-101B-9397-08002B2CF9AE}" pid="3" name="KSOReadingLayout">
    <vt:bool>true</vt:bool>
  </property>
</Properties>
</file>