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564" tabRatio="748"/>
  </bookViews>
  <sheets>
    <sheet name="一批36621 (2)" sheetId="7" r:id="rId1"/>
    <sheet name="一批36621" sheetId="6"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#REF!</definedName>
    <definedName name="_??????">#REF!</definedName>
    <definedName name="__?">#REF!</definedName>
    <definedName name="__??????">#REF!</definedName>
    <definedName name="___?">#REF!</definedName>
    <definedName name="___??????">#REF!</definedName>
    <definedName name="____?">#REF!</definedName>
    <definedName name="____??????">#REF!</definedName>
    <definedName name="_____?">#REF!</definedName>
    <definedName name="____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_xlnm.Print_Area" hidden="1">#REF!</definedName>
    <definedName name="Print_Area_MI">#REF!</definedName>
    <definedName name="_xlnm.Print_Titles" hidden="1">#N/A</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 name="_xlnm.Print_Titles" localSheetId="1">一批36621!$2:$4</definedName>
    <definedName name="_xlnm.Print_Titles" localSheetId="0">'一批36621 (2)'!$2:$4</definedName>
  </definedNames>
  <calcPr calcId="144525"/>
</workbook>
</file>

<file path=xl/sharedStrings.xml><?xml version="1.0" encoding="utf-8"?>
<sst xmlns="http://schemas.openxmlformats.org/spreadsheetml/2006/main" count="5978" uniqueCount="1150">
  <si>
    <t>附件1</t>
  </si>
  <si>
    <t>环县2020年第一批财政专项扶贫资金项目计划表</t>
  </si>
  <si>
    <t>序号</t>
  </si>
  <si>
    <t>项目名称</t>
  </si>
  <si>
    <t>建设
性质</t>
  </si>
  <si>
    <t>建设
地点</t>
  </si>
  <si>
    <t>建设内容与规模</t>
  </si>
  <si>
    <t>投资规模
（万元）</t>
  </si>
  <si>
    <t>绩效目标</t>
  </si>
  <si>
    <t>项目
主管
单位</t>
  </si>
  <si>
    <t>项目
实施
单位</t>
  </si>
  <si>
    <t>扶贫效益</t>
  </si>
  <si>
    <t>受益
村数
(个)</t>
  </si>
  <si>
    <t>受益贫
困户数
(万户)</t>
  </si>
  <si>
    <t>受益贫
困人数
(万人)</t>
  </si>
  <si>
    <t>合计</t>
  </si>
  <si>
    <t>一</t>
  </si>
  <si>
    <t>地膜种粮（草）          合计</t>
  </si>
  <si>
    <t>新建</t>
  </si>
  <si>
    <t>全县20个乡镇</t>
  </si>
  <si>
    <t>扶持27066户建档立卡贫困户实施地膜种粮31.35万亩，每亩补助78元</t>
  </si>
  <si>
    <t>提高粮食产量，促进农民增收，亩均纯收入450元</t>
  </si>
  <si>
    <t>农业
农村局</t>
  </si>
  <si>
    <t>乡镇村</t>
  </si>
  <si>
    <t>地膜种粮（草）</t>
  </si>
  <si>
    <t>木钵镇</t>
  </si>
  <si>
    <t>扶持1657户建档立卡贫困户实施地膜种粮12816亩，其中：坪子塬村737亩、周湾村611亩、水坝滩村447亩、邓寨子村532亩、曹旗村1802亩、韩洼子村926亩、关营村895亩、二合塬村607亩、白家掌村760亩、井儿岔村375亩、刘家塬村536亩、高楼塬村915亩、高寨村958亩、木钵街村395亩、罗家沟村1014亩、郭西掌村737亩、殷家桥村569亩</t>
  </si>
  <si>
    <t>镇、村</t>
  </si>
  <si>
    <t>甜水镇</t>
  </si>
  <si>
    <t>扶持822户建档立卡贫困户实施地膜种粮12400亩，其中：甜水街村800亩、张铁村1726亩、何塬村1196亩、大良洼村1613亩、七里墩村67亩、狼儿滩村907亩、邱滩村925亩、鲁掌村1174亩、赵掌村2287亩、高崾岘村1705亩</t>
  </si>
  <si>
    <t>合道镇</t>
  </si>
  <si>
    <t>扶持2211户建档立卡贫困户实施地膜种粮25065亩，其中：陈旗塬村1280亩、尚西坪村1687亩、陶洼子村1568亩、梁坪村1360亩、唐台子村1277亩、红崖洼村1000亩、朱家塬村2129亩、赵塬村1365亩、辛坪村1605亩、杨坪沟村1193亩、大路洼村1055亩、常崾岘村1094亩、寨子坪村1655亩、沈家岭村2024亩、赵台村2119亩、瓦天沟村1311亩、何坪村1343亩</t>
  </si>
  <si>
    <t>虎洞镇</t>
  </si>
  <si>
    <t>扶持1377户建档立卡贫困户实施地膜种粮17737亩，其中：贾驿村2281亩、高庙湾村2620亩、魏家河村2239亩、砂井子村1114亩、刘解掌村1500亩、金庄原村1315亩、常兆台村1678亩、张家湾村2381亩、张大掌村1609亩、半个城村1000亩</t>
  </si>
  <si>
    <t>芦家湾乡</t>
  </si>
  <si>
    <t>扶持1008户建档立卡贫困户实施地膜种粮16440亩，其中：杨新庄村1331亩、花儿掌村1484亩、庙儿掌村1810亩、宋家掌村1158亩、井川村927亩、桃李湾村1182亩、王庄村2426亩、大堡条村1961亩、盘龙村2250亩、小堡条村1911亩</t>
  </si>
  <si>
    <t>乡、村</t>
  </si>
  <si>
    <t>小南沟乡</t>
  </si>
  <si>
    <t>扶持1235户建档立卡贫困户实施地膜种粮14354亩，其中：小南沟村1370亩、陈掌村1098亩、许掌812亩、李塬村933亩、汪天子村834亩、李上山村1085亩、粉子山村1638亩、燕麦掌村976亩、丁寨柯村2137亩、杨胡套子村1390亩、连川村1526亩、天子渠村555亩</t>
  </si>
  <si>
    <t>耿湾乡</t>
  </si>
  <si>
    <t>扶持1672户建档立卡贫困户实施地膜种粮23588亩，其中：张台村2340亩、潘掌村1880亩、万湾村1933亩、郝东掌村3040亩、许掌村1882亩、郜庄村1508亩、四合原村1767亩、桃树掌村1476亩、韩老庄村1084亩、天桥村1640亩、早流渠村1693亩、耿河村2045亩、黑城岔村1300亩</t>
  </si>
  <si>
    <t>八珠乡</t>
  </si>
  <si>
    <t>扶持1309户建档立卡贫困户实施地膜种粮12029亩，其中：八珠塬村1680亩、曹塬村765亩、瓦崾岘村1075亩、杏树沟村1342亩、塔尔咀村1459亩、马连掌村1104亩、冯家湾村863亩、苟塬村1579亩、湫坝沟村1001亩、白塬村1161亩</t>
  </si>
  <si>
    <t>车道镇</t>
  </si>
  <si>
    <t>扶持2202户建档立卡贫困户实施地膜种粮33647亩，其中：元峁村1333亩、苦水掌村1919亩、双庙村3146亩、王西掌村2450亩、吊渠村1188亩、三角城村2140亩、杨掌村2804亩、万安村2957亩、魏洼村6095亩、陈掌村1750亩、红台村1549亩、樱桃掌村1381亩、安掌村1571亩、代掌村1480亩、刘渠村1116亩、刘园子村768亩</t>
  </si>
  <si>
    <t>毛井镇</t>
  </si>
  <si>
    <t>扶持1644户建档立卡贫困户实施地膜种粮20042亩，其中：二条俭村4390亩、砖城子村1754亩、山西掌村1913亩、杨东掌村2152亩、红糜湾村259亩、施家滩村915亩、乔崾岘村1238亩、黄寨柯村715亩、高家洼村405亩、丁连掌村1381亩、大户掌村1897亩、红土咀村2008亩、马趟村1015亩</t>
  </si>
  <si>
    <t>洪德镇</t>
  </si>
  <si>
    <t>扶持2710户建档立卡贫困户实施地膜种粮26202亩，其中：河连湾村2279亩、苗河村982亩、苏长沟村1465亩、张塬村2083亩、丁阳渠子村682亩、耿塬畔村1062亩、洪德街村1495亩、寇河村1184亩、李达掌村675亩、梁岔村2112亩、马塬村825亩、大户塬村383亩、赵洼村1428亩、私盐路村1335亩、新集子村1589亩、张崾岘村1043亩、许旗村2813亩、李塬村1253亩、肖关村1514亩</t>
  </si>
  <si>
    <t>樊家川镇</t>
  </si>
  <si>
    <t>扶持1141户建档立卡贫困户实施地膜种粮11191亩，其中：樊家川村1941亩、马驿沟村1985亩、郝集村1332亩、长城村834亩、慕家河村1629亩、闫塬村961亩、李崾岘村1463亩、马骏滩村1046亩</t>
  </si>
  <si>
    <t>罗山川乡</t>
  </si>
  <si>
    <t>扶持905户建档立卡贫困户实施地膜种粮12290亩，其中：西阳洼村1223亩、苇之城村1654亩、龙柏山村2000亩、兰家掌村1062亩、大树塬村2575亩、陈渠子村1616亩、山水湾村1195亩、光明村965亩</t>
  </si>
  <si>
    <t>秦团庄乡</t>
  </si>
  <si>
    <t>扶持701户建档立卡贫困户实施地膜种粮12078亩，其中：秦团庄村1177亩、白塬畔村1179亩、大天子村2007亩、贾塬村2173亩、南掌堡子村1391亩、王团庄村1231亩、新集子村941亩、新峁村1979亩</t>
  </si>
  <si>
    <t>山城乡</t>
  </si>
  <si>
    <t>扶持990户建档立卡贫困户实施地膜种粮10443亩，其中：山城堡村1053亩、八里铺村1420亩、赵庄村603亩、谢庄村1184亩、薛塬村895亩、王山口子村1879亩、寨柯村968亩、冯家沟村1553亩、郝掌村888亩</t>
  </si>
  <si>
    <t>环城镇</t>
  </si>
  <si>
    <t>扶持1121户建档立卡贫困户实施地膜种粮10074亩，其中：冉旗寨村629亩、北郭塬村230亩、陈汤塬村190亩、龚趟村760亩、马坊塬村231亩、宁老庄村453亩、十八里村74亩、十五里沟村247亩、漫塬村448亩、唐塬村620亩、西川村200亩、肖川村690亩、杨庙掌村197亩、张滩滩村165亩、张淌村184亩、赵小掌村1762亩、周塬村190亩、百草塬村240亩、五里屯村106亩、鸳鸯沟村61亩、红星村59亩、高龚塬村410亩、城东塬村174亩、耿家沟村1754亩</t>
  </si>
  <si>
    <t>天池乡</t>
  </si>
  <si>
    <t>扶持2081户建档立卡贫困户实施地膜种粮19110亩，其中：天池村1050亩、张邓塬村1215亩、梁河村1055亩、殷屈河村2018亩、苏北岔村1376亩、潘老庄村1194亩、大庄台村840亩、四合掌村1137亩、老庄湾村1973亩、井渠淌村1318亩、鲜岔村945亩、碾盘岭村1250亩、大方山村838亩、喜家坪村903亩、曹李川村915亩、吴城子村1083亩</t>
  </si>
  <si>
    <t>南湫乡</t>
  </si>
  <si>
    <t>扶持508户建档立卡贫困户实施地膜种粮4552亩，其中：代家洼村475亩、党家洼村915亩、双井子村584亩、岳后渠村589亩、杨兴堡村604亩、洪涝池村810亩、花儿山村575亩</t>
  </si>
  <si>
    <t>演武乡</t>
  </si>
  <si>
    <t>扶持1180户建档立卡贫困户实施地膜种粮14631亩，其中：走马硷村1493亩、吴家塬村1482亩、曳郭咀村1233亩、刘坪村965亩、黑泉河村1320亩、黄山村1652亩、佛岔村2283亩、杨家洼村1530亩、路家塬村2673亩</t>
  </si>
  <si>
    <t>曲子镇</t>
  </si>
  <si>
    <t>扶持589户建档立卡贫困户实施地膜种粮4849亩，其中：五里桥村172亩、双城村158亩、刘旗村653亩、孟家寨村385亩、高李湾村486亩、楼房子村360亩、西沟村407亩、宋家塬村161亩、许家塬村231亩、金村寺村238亩、油坊塬村287亩、金盆掌村320亩、小庄子村245亩、马家河村577亩、董家塬村169亩</t>
  </si>
  <si>
    <t>二</t>
  </si>
  <si>
    <t>五小产业
合计</t>
  </si>
  <si>
    <t>木钵等13个乡镇</t>
  </si>
  <si>
    <t>扶持837户贫困户发展小庭院800座、养鸡365只、养蜜蜂432箱、小手工6处、小作坊16处</t>
  </si>
  <si>
    <t>扶持贫困户发展壮大五小产业，增加收入</t>
  </si>
  <si>
    <t>(一)</t>
  </si>
  <si>
    <t>小庭院
合计</t>
  </si>
  <si>
    <t>木钵等12个乡镇</t>
  </si>
  <si>
    <t>扶持800户建档立卡贫困户发展小庭院800座，每座补助3000元</t>
  </si>
  <si>
    <t>增加贫困户收入，预计每座平均年纯收入1500元以上</t>
  </si>
  <si>
    <t>小庭院
产业</t>
  </si>
  <si>
    <t>建档立卡贫困户发展小庭院40座，其中：曹旗村6座、高寨沟村27座、韩洼子村7座</t>
  </si>
  <si>
    <t>建档立卡贫困户发展小庭院35座，其中：慕家河村5座、樊家川村8座、闫塬村22座</t>
  </si>
  <si>
    <t>建档立卡贫困户发展小庭院213座，其中：常崾岘村12座、大路洼村15座、何坪村30座、梁坪村9座、尚西坪村27座、唐台子村25座、瓦天沟村18座、辛坪村16座、杨坪沟村17座、寨子坪村21座、赵塬村8座、赵台村11座、陶洼子村4座</t>
  </si>
  <si>
    <t>建档立卡贫困户发展小庭院98座，其中：张家湾村33座、魏家河村15座、高庙湾村21座、金庄原村29座</t>
  </si>
  <si>
    <t>建档立卡贫困户发展小庭院31座，其中：高龚塬村2座、龚淌村21座、漫塬村3座、周塬村5座</t>
  </si>
  <si>
    <t>建档立卡贫困户发展小庭院70座，其中：桃李湾村15座、宋掌村10座、王庄村13座、庙儿掌村9座、王庄村23座</t>
  </si>
  <si>
    <t>建档立卡贫困户发展小庭院21座，其中：新峁村10座，新集子村11座</t>
  </si>
  <si>
    <t>建档立卡贫困户发展小庭院102座，其中：董家塬村21座、双城村20座、宋家塬村7座、金村寺村8座、马家河村13座、许家塬村12座、楼房子村21座</t>
  </si>
  <si>
    <t>建档立卡贫困户发展小庭院36座，其中：八里铺村10座、郝掌村26座</t>
  </si>
  <si>
    <t>建档立卡贫困户发展小庭院34座，其中：天池村5座、殷屈河村7座、张邓塬村22座</t>
  </si>
  <si>
    <t>建档立卡贫困户发展小庭院90座，其中：甜水街村21座、张铁村25座、七里墩村17座、高崾岘村27座</t>
  </si>
  <si>
    <t>建档立卡贫困户发展小庭院30座，其中：佛岔村24座、黑泉河村6座</t>
  </si>
  <si>
    <t>(二)</t>
  </si>
  <si>
    <t>小家禽
合计</t>
  </si>
  <si>
    <t>曲子等5个乡镇</t>
  </si>
  <si>
    <t>扶持建档立卡贫困户养鸡365只，每只补助20元；养蜜蜂432箱，每箱补助100元</t>
  </si>
  <si>
    <t>扶持贫困户发展壮大小家禽产业，增加收入</t>
  </si>
  <si>
    <t>农业农村局、畜牧局</t>
  </si>
  <si>
    <t>小家禽
产业</t>
  </si>
  <si>
    <t>董家塬村建档立卡贫困户养鸡150只</t>
  </si>
  <si>
    <t>建档立卡贫困户养蜜蜂398箱，其中：天池村100箱、殷屈河村98箱、张邓塬村200箱；天池村建档立卡贫困户养鸡100只</t>
  </si>
  <si>
    <t>张铁村建档立卡贫困户养鸡115只</t>
  </si>
  <si>
    <t>刘渠村建档立卡贫困户养蜜蜂5箱</t>
  </si>
  <si>
    <t>慕家河村建档立卡贫困户养蜜蜂29箱</t>
  </si>
  <si>
    <t>(三)</t>
  </si>
  <si>
    <t>小手工
合计</t>
  </si>
  <si>
    <t>樊家川等4个乡镇</t>
  </si>
  <si>
    <t>扶持6户建档立卡贫困户发展小手工6处，每处补助3000元</t>
  </si>
  <si>
    <t>扶持贫困户发展壮大小手工产业，增加收入</t>
  </si>
  <si>
    <t>农业
农村局、文旅局</t>
  </si>
  <si>
    <t>小手工
产业</t>
  </si>
  <si>
    <t>闫塬村建档立卡贫困户发展小手工1处</t>
  </si>
  <si>
    <t>农业农村局、文旅局</t>
  </si>
  <si>
    <t>高龚塬村建档立卡贫困户发展小手工1处</t>
  </si>
  <si>
    <t>新集子村建档立卡贫困户发展小手工1处</t>
  </si>
  <si>
    <t>建档立卡贫困户发展小手工3处，其中：天池村1处、殷屈河村2处</t>
  </si>
  <si>
    <t>(四)</t>
  </si>
  <si>
    <t>小作坊
合计</t>
  </si>
  <si>
    <t>木钵等5个乡镇</t>
  </si>
  <si>
    <t>扶持16户建档立卡贫困户发展小作坊16处，其中：农产品加工4处，每处补助6000元；食品加工12处，每处补助4000元</t>
  </si>
  <si>
    <t>扶持贫困户发展壮大小作坊产业，增加收入</t>
  </si>
  <si>
    <t>农业农村局、商务局</t>
  </si>
  <si>
    <t>小作坊
产业</t>
  </si>
  <si>
    <t>建档立卡贫困户发展食品加工1处，其中：曹旗村1处、高寨沟村1处</t>
  </si>
  <si>
    <t>建档立卡贫困户发展食品加工6处，其中：慕家河村3处、樊家川村3处</t>
  </si>
  <si>
    <t>梁坪村建档立卡贫困户发展食品加工1处</t>
  </si>
  <si>
    <t>新峁村建档立卡贫困户发展农产品加工1处</t>
  </si>
  <si>
    <t>建档立卡贫困户发展农产品加工3处、食品加工3处，其中：天池村3处、殷屈河村3处</t>
  </si>
  <si>
    <t>三</t>
  </si>
  <si>
    <t>产业田
合计</t>
  </si>
  <si>
    <t>小南沟等19个乡镇</t>
  </si>
  <si>
    <t>扶持2020户建档立卡贫困户新修产业田22764亩，每亩补助500元</t>
  </si>
  <si>
    <t>改善2020户贫困户农业生产条件，提高粮食单产</t>
  </si>
  <si>
    <t>水保局</t>
  </si>
  <si>
    <t>各乡镇</t>
  </si>
  <si>
    <t>产业田
建设</t>
  </si>
  <si>
    <t>建档立卡贫困户新修产业田1151.42亩，其中：粉子山村14.36亩、李塬村1137.06亩</t>
  </si>
  <si>
    <t>改善106户贫困户农业生产条件，提高粮食单产</t>
  </si>
  <si>
    <t>建档立卡贫困户新修产业田2680.22亩，其中：张邓塬村36.49亩、梁河村183.43亩、苏北岔村136.77亩、潘老庄村411.98亩、井渠趟村163.43亩、碾盘岭村151.95亩、曹李川村191.56亩、殷屈河村384.92亩、老庄湾村106.49亩、大庄台村145.18亩、天池村146.39亩、四合掌村243.95亩、鲜岔村76.28亩、吴城子村301.4亩</t>
  </si>
  <si>
    <t>改善202户贫困户农业生产条件，提高粮食单产</t>
  </si>
  <si>
    <t>建档立卡贫困户新修产业田2011.79亩，其中：二条俭村912.98亩、山西掌村80.06亩、高家洼村62.3亩、杨东掌村956.45亩</t>
  </si>
  <si>
    <t>改善155户贫困户农业生产条件，提高粮食单产</t>
  </si>
  <si>
    <t>建档立卡贫困户新修产业田1520.77亩，其中：八珠塬村10.7亩、瓦崾岘村432.23亩、杏树沟村202.38亩、塔儿咀村112.5亩、马莲掌村278.1亩、冯家湾村171.51亩、湫坝沟村109.3亩、白塬村61.4亩、曹塬142.65亩</t>
  </si>
  <si>
    <t>改善132户贫困户农业生产条件，提高粮食单产</t>
  </si>
  <si>
    <t>建档立卡贫困户新修产业田354.34亩，其中：赵洼村68.23亩、马塬村5.3亩、河连湾村17.52亩、丁阳渠子村44.5亩、梁岔村58.79亩、私盐路村16亩、张崾岘村144亩</t>
  </si>
  <si>
    <t>改善45户贫困户农业生产条件，提高粮食单产</t>
  </si>
  <si>
    <t>建档立卡贫困户新修产业田673.27亩，其中：高寨村10亩、水坝滩村47.5亩、曹旗村31.85亩、白家掌村25.39亩、刘家塬村29.9亩、关营村104.5亩、高楼塬村298.84亩、邓寨子20.79亩、周湾14亩、井儿岔17.8亩、坪子塬72.7亩</t>
  </si>
  <si>
    <t>改善81户贫困户农业生产条件，提高粮食单产</t>
  </si>
  <si>
    <t>建档立卡贫困户新修产业田1184.27亩，其中：王团庄村299.3亩、南掌堡子村829.12亩、大天子村12.54亩、秦团庄村43.31亩</t>
  </si>
  <si>
    <t>改善122户贫困户农业生产条件，提高粮食单产</t>
  </si>
  <si>
    <t>建档立卡贫困户新修产业田1872.69亩，其中：慕家河村28.4亩、郝集村92.56亩、樊家川村188.8亩、长城村338.8亩、闫塬村45.76亩、李崾岘村327.57亩、马骏滩村850.8亩</t>
  </si>
  <si>
    <t>改善154户贫困户农业生产条件，提高粮食单产</t>
  </si>
  <si>
    <t>建档立卡贫困户新修产业田2073.35亩，其中：何塬村31.1亩、张铁村1026.72亩、高崾岘村336.81亩、大良洼村177.11亩、鲁掌村72.42亩、邱滩村267.81亩、赵掌村161.38亩</t>
  </si>
  <si>
    <t>改善175户贫困户农业生产条件，提高粮食单产</t>
  </si>
  <si>
    <t>建档立卡贫困户新修产业田268.46亩，其中：张淌村52亩、十八里村5.37亩、龚淌村14.34亩、马坊塬村50亩、唐塬村19.4亩、耿家沟村15亩、赵小掌村8.5亩、杨庙掌村45.55亩、十五里沟村17.8亩、鸳鸯沟村40.5亩</t>
  </si>
  <si>
    <t>改善41户贫困户农业生产条件，提高粮食单产</t>
  </si>
  <si>
    <t>建档立卡贫困户新修产业田531.63亩，其中：代家洼村89.4亩、党家洼村14.79亩、双井子村74.93亩、岳后渠村22.43亩、杨兴堡村17.88亩、洪涝池村312.2亩</t>
  </si>
  <si>
    <t>改善61户贫困户农业生产条件，提高粮食单产</t>
  </si>
  <si>
    <t>建档立卡贫困户新修产业田1854.75亩，其中：张台村50.2亩、潘掌村128.51亩、郝东掌村641.4亩、许掌村298.24亩、郜庄村104.42亩、万湾村253.6亩、天桥56亩、黑城岔15亩、韩老庄28.51亩、耿河226.17亩、桃树掌52.7亩</t>
  </si>
  <si>
    <t>改善142户贫困户农业生产条件，提高粮食单产</t>
  </si>
  <si>
    <t>建档立卡贫困户新修产业田1132.65亩，其中：佛家岔村149.2亩、曳郭咀村116.2亩、杨家洼村284.64亩、刘坪村10亩、路家塬村527.58亩、黄山村45.03亩</t>
  </si>
  <si>
    <t>改善112户贫困户农业生产条件，提高粮食单产</t>
  </si>
  <si>
    <t>建档立卡贫困户新修产业田83.41亩，其中：刘旗村3亩、楼房子村8.6亩、油坊塬村9.06亩、金盆掌村27.09亩、小庄子村16.36亩、董家塬村14亩、高李湾村5.3亩</t>
  </si>
  <si>
    <t>改善18户贫困户农业生产条件，提高粮食单产</t>
  </si>
  <si>
    <t>建档立卡贫困户新修产业田1143.95亩，其中吊渠村515.55亩，王西掌157.3亩，万安村471.1亩</t>
  </si>
  <si>
    <t>改善102户贫困户农业生产条件，提高粮食单产</t>
  </si>
  <si>
    <t>建档立卡贫困户新修产业田292.16亩，其中：梁坪村7.6亩、唐台子村45.47亩、辛坪村103.79亩、尚西坪村4.33亩、沈岭村74亩、陶洼子村56.97亩</t>
  </si>
  <si>
    <t>改善38户贫困户农业生产条件，提高粮食单产</t>
  </si>
  <si>
    <t>建档立卡贫困户新修产业田1324.14亩，其中：冯家沟村433.46亩、谢庄村10亩、郝掌村120.63亩、八里铺村323.01亩、王山口子村57.16亩、寨柯村379.88亩</t>
  </si>
  <si>
    <t>建档立卡贫困户新修产业田1422.91亩，其中：井川村95.2亩、桃李湾村59.31亩、庙儿掌村122.5亩、小堡条村104.7亩、花儿掌村639.2亩、盘龙村352.9亩、宋掌村49.1亩</t>
  </si>
  <si>
    <t>改善113户贫困户农业生产条件，提高粮食单产</t>
  </si>
  <si>
    <t>建档立卡贫困户新修产业田1187.82亩，其中：贾驿村106.07亩、魏家河村67.85亩、张家湾村208亩、刘解掌村304.58亩、砂井子村206.92亩、高庙湾村69.47亩、金庄原村69.86亩、常兆台155.07亩</t>
  </si>
  <si>
    <t>改善109户贫困户农业生产条件，提高粮食单产</t>
  </si>
  <si>
    <t>四</t>
  </si>
  <si>
    <t>农机具
购置合计</t>
  </si>
  <si>
    <t>为3761户建档立卡贫困户投放多功能铡草揉丝一体机及其他到户小型农机具4083台</t>
  </si>
  <si>
    <t>解决3761户贫困户饲草粉碎、机耕机播等机械需求，提升农业机械化水平</t>
  </si>
  <si>
    <t>农机局</t>
  </si>
  <si>
    <t>农机具
购置</t>
  </si>
  <si>
    <t>为210户贫困户投放多功能型铡草揉丝一体机213台，其中：红星村6台、北郭塬村1台、十五里沟2台、白草塬村3台、城东塬9台、高龚塬15台、宁老庄村2台、耿家沟44台、张淌1台、十八里4台、唐塬6台、周塬7台、龚淌村34台、马坊塬22台、杨庙掌9台、鸳鸯沟村3台、陈汤原村2台、冉旗寨村10台、肖川11台、漫塬5台、西川11台、张滩滩村2台、赵小掌4台</t>
  </si>
  <si>
    <t>解决210户贫困户饲草粉碎、机耕机播等机械需求，提升农业机械化水平</t>
  </si>
  <si>
    <t>为127户贫困户投放背负式收割机、铡草揉丝一体机、旋耕机等小型农机具127台，其中：五里桥村5台、双城村2台、刘旗村13台、孟家寨村7台、高李湾村1台、楼房子村11台、西沟村4台、宋家塬村10台、许家塬村9台、金村寺村6台、油坊塬村14台、金盆掌村16台、小庄子村14台、马家河村13台、董家塬村2台</t>
  </si>
  <si>
    <t>解决127户贫困户饲草粉碎、机耕机播等机械需求，提升农业机械化水平</t>
  </si>
  <si>
    <t>为280户贫困户投放多功能铡草揉丝一体289台，其中：白家掌村45台、曹旗村15台、邓寨子村20台、二合塬村12台、高楼塬村42台、高寨村15台、关营村3台、郭西掌村11台、韩洼子村34台、井儿岔村19台、刘家塬村4台、罗家沟村5台、木钵街村10台、坪子塬村4台、水坝滩村20台、殷家桥村19台、周湾村11台</t>
  </si>
  <si>
    <t>解决280户贫困户饲草粉碎、机耕机播等机械需求，提升农业机械化水平</t>
  </si>
  <si>
    <t>为297户贫困户投放铡草揉丝一体机、旋耕机等小型农机具298台，其中：八珠塬村53台、曹塬村23台、瓦崾岘村51台、杏树沟村13台、塔儿咀村31台、马连掌村18台、冯家湾村9台、苟塬村55台、湫坝沟村5台、白塬村40台</t>
  </si>
  <si>
    <t>解决297户贫困户饲草粉碎、机耕机播等机械需求，提升农业机械化水平</t>
  </si>
  <si>
    <t>为262户贫困户投放铡草揉丝一体机、旋耕机等小型农机具266台，其中：常崾岘村8台、陈旗塬村14台、大路洼村7台、何家坪村13台、红崖洼村16台、梁坪村4台、尚西坪村24台、沈家岭村30台、唐台子村12台、陶洼子村16台、瓦天沟村6台、辛坪村14台、杨坪沟村5台、寨子坪村28台、赵塬村13台、赵台村38台、朱家塬18台</t>
  </si>
  <si>
    <t>解决262户贫困户饲草粉碎、机耕机播等机械需求，提升农业机械化水平</t>
  </si>
  <si>
    <t>为60贫困户投放背负式收割机、铡草揉丝一体机、播种机等小型农机具60台，其中：杨新庄村1台、花儿掌村16台、庙儿掌村7台、井川村5台、宋掌村15台、王庄村1台、大堡条村10台、盘龙村3台、小堡条村2台</t>
  </si>
  <si>
    <t>解决60户贫困户饲草粉碎、机耕机播等机械需求，提升农业机械化水平</t>
  </si>
  <si>
    <t>为313户贫困户投放背负式收割机、铡草揉丝一体机、旋耕机等小型农机具320台，其中：二条俭村68台、砖城子村64台、山西掌村11台、杨东掌村10台、红糜湾村1台、施家滩村7台、乔崾岘村32台、黄寨柯村3台、高家洼村7台、丁连掌村5台、大户掌村55台、红土咀村13台、马趟村44台</t>
  </si>
  <si>
    <t>解决313户贫困户饲草粉碎、机耕机播等机械需求，提升农业机械化水平</t>
  </si>
  <si>
    <t>为280户贫困户放铡草揉丝一体机、粉碎机等小型农机具280台，其中：苗河村26台、赵洼村4台、肖关村17台、耿塬畔村46台、新集子村8台、张崾岘村14台、李塬村43台、张塬村54台、河连湾村31台、马塬村9台、洪德街村9台、私盐路村1台、梁岔村1台、李达掌村11台、许旗村6台</t>
  </si>
  <si>
    <t>为50户贫困户投放铡草揉丝一体机、旋耕机等小型农机具50台，其中：金庄原村5台、高庙湾村6台、刘解掌村2台、常兆台村5台、贾驿村5台、半个城村5台、张家湾村3台、张大掌村5台、魏家河村5台、砂井子村9台</t>
  </si>
  <si>
    <t>解决50户贫困户饲草粉碎、机耕机播等机械需求，提升农业机械化水平</t>
  </si>
  <si>
    <t>为395户贫困户投放铡草揉丝一体机、旋耕机等小型农机具396台，其中：天池村29台、张邓塬村20台、梁河村15台、殷屈河村17台、老庄湾村24台、井渠淌村28台、鲜岔村31台、碾盘岭村53台、大方山村7台、曹李川村2台、吴城子村51台、苏北岔54台、潘老庄村27台、大庄台8台、四合掌村30台</t>
  </si>
  <si>
    <t>解决395户贫困户饲草粉碎、机耕机播等机械需求，提升农业机械化水平</t>
  </si>
  <si>
    <t>为164户贫困户投放背负式收割机、铡草揉丝一体机、旋耕机等小型农机具165台，其中：西阳洼村18台、苇芝城村15台、龙柏山村27台、兰家掌村11台、大树塬村19台、陈渠子村26台、山水湾村26台、光明村23台</t>
  </si>
  <si>
    <t>解决164户贫困户饲草粉碎、机耕机播等机械需求，提升农业机械化水平</t>
  </si>
  <si>
    <t>为311户贫困户投放自走式收割机、铡草揉丝一体机、播种机、玉米脱粒机、条播机等小型农机具355台，其中：天子渠村18台、陈掌村19台、丁寨柯村110台、粉子山村32台、李上山村29台、李塬村1台、连川村47台、汪天子村8台、小南沟村41台、许掌村22台、燕麦掌村12台、杨胡套子村16台</t>
  </si>
  <si>
    <t>解决311户贫困户饲草粉碎、机耕机播等机械需求，提升农业机械化水平</t>
  </si>
  <si>
    <t>为118户贫困户投放收割机、铡草揉丝一体机、旋耕机等小型农机具149台，其中：新集子村3台、秦团庄村59台、白塬畔村18台、贾塬村24台、南掌堡子村26台、大天子村10台、王团庄村9台</t>
  </si>
  <si>
    <t>解决118户贫困户饲草粉碎、机耕机播等机械需求，提升农业机械化水平</t>
  </si>
  <si>
    <t>为54户贫困户投放背负式收割机、铡草揉丝一体机、脱粒机等小型农机具58台，其中：甜水街村1台、张铁村2台、鲁掌村13台、邱滩村5台、高崾岘村7台、狼儿滩村2台、大良洼村12台、赵掌村16台</t>
  </si>
  <si>
    <t>解决54户贫困户饲草粉碎、机耕机播等机械需求，提升农业机械化水平</t>
  </si>
  <si>
    <t>为226户贫困户投放背负式收割机、铡草揉丝一体机、脱粒机等小型农机具226台，其中：山城堡村40台、八里铺村64台、薛塬村21台、王山口子村21台、寨柯村14台、冯家沟村9台、郝掌村5台、谢庄村40台、赵庄村12台</t>
  </si>
  <si>
    <t>解决226户贫困户饲草粉碎、机耕机播等机械需求，提升农业机械化水平</t>
  </si>
  <si>
    <t>为166户贫困户投放铡草揉丝一体机166台，其中：张台村21台、黑城岔村6台、郜庄村6台、郝东掌村2台、许掌村31台、潘掌村9台、万湾村10台、天桥村8台、桃树掌村6台、韩老庄村21台、四合原村13台、耿河村19台、早流渠村14台</t>
  </si>
  <si>
    <t>解决166户贫困户饲草粉碎、机耕机播等机械需求，提升农业机械化水平</t>
  </si>
  <si>
    <t>为黑泉河村69户贫困户投放多功能型铡草揉丝一体机69台</t>
  </si>
  <si>
    <t>解决69户贫困户饲草粉碎、机耕机播等机械需求，提升农业机械化水平</t>
  </si>
  <si>
    <t>为297户贫困户投放背负式收割机、铡草揉丝一体机、旋耕机等小型农机具509台，其中：慕家河村80台、樊家川村85台、马驿沟村123台、郝集村52台、长城村14台、闫塬村98台、李崾岘57台</t>
  </si>
  <si>
    <t>为2户贫困户投放多功能铡草揉丝机2台，其中:代家洼村1户1台，双井子村1户1台</t>
  </si>
  <si>
    <t>解决2户贫困户饲草粉碎、机耕机播等机械需求，提升农业机械化水平</t>
  </si>
  <si>
    <t>为80户贫困户投放铡草揉丝粉碎一体机、收割机、播种机等小型农机具85台，其中：双庙村5台、陈掌村17台、杨掌村15台、魏洼村1台、代掌村5台、红台村5台、三角城村18台、吊渠村6台、苦水掌村2台、樱桃掌村11台</t>
  </si>
  <si>
    <t>解决8户贫困户饲草粉碎、机耕机播等机械需求，提升农业机械化水平</t>
  </si>
  <si>
    <t>五</t>
  </si>
  <si>
    <t>种畜补贴合计</t>
  </si>
  <si>
    <t>扶持3788户贫困户户均购买湖羊“10+1”只，1680户贫困户养殖肉牛1744头，1148户贫困户饲养育肥猪1985头、能繁母猪50头</t>
  </si>
  <si>
    <t>带动贫困户发展养殖产业，增加收入</t>
  </si>
  <si>
    <t>畜牧局</t>
  </si>
  <si>
    <t>湖羊基础母羊合计</t>
  </si>
  <si>
    <t>扶持3788户建档立卡贫困户发展湖羊标准化养殖，户均购买湖羊“10+1”只，每只湖羊基础母羊补助500元，每户最高补助不超过5000元</t>
  </si>
  <si>
    <t>培育养殖示范户发展湖羊养殖，增加收入</t>
  </si>
  <si>
    <t>乡镇、村</t>
  </si>
  <si>
    <t>湖羊基础母羊</t>
  </si>
  <si>
    <t>扶持300户贫困户发展湖羊养殖，其中：西阳洼村30户、苇芝城村35户、龙柏山村45户、兰家掌村40户、大树塬村45户、陈渠子村40户、山水湾村30户、光明村35户</t>
  </si>
  <si>
    <t>培育示范户发展湖羊养殖，增加收入</t>
  </si>
  <si>
    <t>扶持48户贫困户发展湖羊养殖，其中：张铁村10户、鲁掌村11户、何塬村11户、邱滩村5户、狼儿滩村5户、大良洼村6户</t>
  </si>
  <si>
    <t>扶持300户贫困户发展湖羊养殖，其中：张塬村15户、新集子村30户、丁阳渠子村20户、洪德街村10户、赵洼村10户、河连湾村10户、许旗村10户、肖关村10户、苏长沟村15户、苗河村30户、耿塬畔村15户、张崾岘村15户、李塬村15户、大户塬村15户、私盐路村20户、梁岔村15户、马塬村15户、寇河村15户、李达掌村15户</t>
  </si>
  <si>
    <t>扶持300户贫困户发展湖羊养殖，其中：元峁村20户、苦水掌村15户、双庙村20户、王西掌村20户、吊渠村20户、三角城村15户、杨掌村20户、万安村20户、魏洼村20户、陈掌村5户、红台村20户、樱桃掌村20户、安掌村20户、代掌村20户、刘渠村20户、刘园子村25户</t>
  </si>
  <si>
    <t>扶持212户贫困户发展湖羊养殖，其中：张台村5户、潘掌村16户、郝东掌村18户、黑城岔村30户、郜庄村18户、万湾村40户、许掌村20户、韩老庄村10户、早流渠村16户、桃树掌村4户、耿河村15户、天桥村20户</t>
  </si>
  <si>
    <t>扶持121户贫困户发展湖羊养殖，其中：二条俭村68户、乔崾岘村10户、丁连掌村10户、大户掌村27户、红土咀村6户</t>
  </si>
  <si>
    <t>扶持64户贫困户发展湖羊养殖，其中：半个城村15户、常兆台村13户、高庙湾村14户、张大掌村5户、张家湾村10户、魏家河村7户</t>
  </si>
  <si>
    <t>扶持150户贫困户发展湖羊养殖，其中：十五里沟村4户、北郭塬村5户、赵小掌村12户、宁老庄村7户、漫塬村5户、城东塬村6户、冉旗寨村20户、陈汤塬村3户、鸳鸯沟村3户、张淌村5户、白草塬村5户、张滩滩村5户、西川村7户、肖川村5户、马坊塬村7户、周塬村5户、龚淌村8户、唐塬村3户、高龚塬村15户、杨庙掌村5户、耿家沟村15户</t>
  </si>
  <si>
    <t>扶持60户贫困户发展湖羊养殖，其中：樊家川村10户、马驿沟村10户、郝集村10户、长城村10户、闫塬村15户、李崾岘村5户</t>
  </si>
  <si>
    <t>扶持102户贫困户发展湖羊养殖，其中：山城堡村15户、八里铺村10户、薛塬村20户、王山口子村20户、寨柯村10户、冯家沟村4户、郝掌村3户、谢庄村20户</t>
  </si>
  <si>
    <t>扶持100户贫困户发展湖羊养殖，其中：杨新庄村10户、庙儿掌村10户、井川村5户、宋家掌村10户、桃李湾村10户、大堡条村5户、盘龙村20户、小堡条村20户、花儿掌村10户</t>
  </si>
  <si>
    <t>扶持105户贫困户发展湖羊养殖，其中：代家洼村10户、党家洼村22户、双井子村16户、岳后渠村15户、杨兴堡村4户、洪涝池村20户、花儿山村18户</t>
  </si>
  <si>
    <t>扶持148户贫困户发展湖羊养殖，其中：大天子村20户、南掌堡子村20户、秦团庄村20户、王团庄村20户、新集子村30户、新峁村11户、白塬畔村27户</t>
  </si>
  <si>
    <t>扶持49户贫困户发展湖羊养殖，其中：楼房子村2户、西沟村28户、宋家塬村2户、油坊塬村1户、金盆掌村1户、小庄子村5户、马家河村9户、董家塬村1户</t>
  </si>
  <si>
    <t>扶持526户贫困户发展湖羊养殖，其中：梁家河村96户、苏北岔村100户、潘老庄村100户、大庄台村108户、碾盘岭村2户，大方山村30户，四合掌村60户，喜家坪村30户</t>
  </si>
  <si>
    <t>扶持36户贫困户发展湖羊养殖，其中：佛岔村5户、黑泉河村8户、吴家塬村5户、杨家洼村14户、走马硷村1户、曳郭咀村3户</t>
  </si>
  <si>
    <t>扶持582户贫困户发展湖羊养殖，其中：常崾岘村50户、陈旗塬村50户、大路洼村15户、何坪村15户、红崖洼村50户、梁坪村14户、尚西坪村50户、沈岭村33户、唐台子村40户、陶洼子村50户、瓦天沟村45户、辛坪村35户、杨坪沟村20户、寨子坪村50户、赵塬村10户、赵台村40户、朱塬村15户</t>
  </si>
  <si>
    <t>扶持74户贫困户发展湖羊养殖，其中：许掌村3户、汪天子村21户、李上山村6户、李塬村20户、丁寨柯村5户、陈掌村18户、粉子山村1户</t>
  </si>
  <si>
    <t>扶持92户贫困户发展湖羊养殖，其中：白家掌村8户、曹旗村9户、二合原村7户、高楼塬村5户、郭西掌村9户、韩洼子村2户、井儿岔村2户、刘家塬村3户、罗家沟村6户、木钵街村2户、坪子塬村15户、水坝滩村5户、殷家桥村2户、周湾村2户，关营村2户，高寨村4户，邓寨子村9户</t>
  </si>
  <si>
    <t>扶持419户贫困户发展湖羊养殖，其中：八珠塬村40户、曹塬村40户、杏树沟村40户、马连掌村40户、冯家湾村40户、苟塬村40户、湫坝沟村40户、白塬村40户、塔尔咀村40户、瓦崾岘村59户</t>
  </si>
  <si>
    <t>育肥猪、能繁母猪合计</t>
  </si>
  <si>
    <t>甜水等3个乡镇</t>
  </si>
  <si>
    <t>扶持1098户建档立卡贫困户饲养育肥猪1985头，每头补助500元，共补助99.25万元；扶持50户建档立卡贫困户饲养能繁母猪50头，每头补助1000元，共补助5万元</t>
  </si>
  <si>
    <t>扶持贫困户发展养猪业，增加收入</t>
  </si>
  <si>
    <t>育肥猪</t>
  </si>
  <si>
    <t>扶持897户贫困户饲养育肥猪897头，其中：张铁村160头、鲁掌村60头、何塬村40头、邱滩村30头、高崾岘村350头、狼儿滩村220头、大良洼村23头、七里墩村14头</t>
  </si>
  <si>
    <t>扶持98户贫困户饲养育肥猪588头，其中：常崾岘村30头、陈旗塬村42头、大路洼村18头、何坪村24头、红崖洼村42头、梁坪村24头、尚西坪村36头、沈岭村36头、唐台子村36头、陶洼子村42头、瓦天沟村24头、辛坪村54头、杨坪沟村30头、寨子坪村36头、赵台村36头、赵塬村42头、朱家塬村36头</t>
  </si>
  <si>
    <t>扶持郝东掌村103户贫困户饲养育肥猪500头</t>
  </si>
  <si>
    <t>能繁母猪</t>
  </si>
  <si>
    <t>扶持50户贫困户养殖能繁母猪50头，其中：常崾岘村2头、陈旗塬村4头、大路洼村1头、何坪村2头、红崖洼村4头、梁坪村2头、尚西坪村3头、沈岭村3头、唐台子村3头、陶洼子村5头、瓦天沟村2头、辛坪村3头、杨坪沟村3头、寨子坪村3头、赵台村3头、赵塬村4头、朱家塬村3头</t>
  </si>
  <si>
    <t>肉牛合计</t>
  </si>
  <si>
    <t>车道等20个乡镇</t>
  </si>
  <si>
    <t>扶持1680户建档立卡贫困户养殖肉牛1744头，每头补助3000元</t>
  </si>
  <si>
    <t>扶持贫困户发展肉牛产业，增加收入</t>
  </si>
  <si>
    <t>种畜补贴
（肉牛）</t>
  </si>
  <si>
    <t>在70户贫困户养殖肉牛77头，其中：魏洼村30户30头、陈掌村20户20头、刘园子村7户7头、刘渠村4户4头、杨掌村2户2头、吊渠村5户5头、双庙村1户5头、元峁村1户4头</t>
  </si>
  <si>
    <t>扶持12户贫困户养殖肉牛16头，其中：董家塬村2户6头、金村寺村1户1头、楼房子村2户2头、马家河村3户3头、宋家塬村2户2头、许家塬村1户1头、小庄子村1户1头</t>
  </si>
  <si>
    <t>扶持36户贫困户饲养肉牛36头，其中：鲁掌村20头、大良洼村12头、七里墩村4头</t>
  </si>
  <si>
    <t>扶持96户贫困户养殖肉牛96头，其中：常崾岘村5头、陈旗塬村7头、大路洼村3头、何坪村4头、红崖洼村7头、梁坪村4头、尚西坪村6头、沈岭村5头、唐台子村6头、陶洼子村9头、瓦天沟村4头、辛坪村6头、杨坪沟村5头、寨子坪村6头、赵台村6头、赵塬村7头、朱家塬村6头</t>
  </si>
  <si>
    <t>扶持100户贫困户养殖肉牛100头，其中：八珠塬村10头、曹塬村10头、杏树沟村10头、马连掌村10头、冯家湾村10头、苟塬村10头、湫坝沟村10头、白塬村10头、塔尔咀村10头、瓦崾岘村10头</t>
  </si>
  <si>
    <t>扶持80户贫困户养殖肉牛80头，其中：樊家川村10头、马驿沟村10头、郝集村10头、长城村10头、闫塬村10头、李崾岘村10头、马俊滩村10头、慕家河村10头</t>
  </si>
  <si>
    <t>扶持120户贫困户养殖肉牛120头，其中：张台村10头、潘掌村10头、郝东掌村10头、黑城岔村10头、郜庄村10头、万湾村10头、许掌村10头、韩老庄村10头、早流渠村10头、桃树掌村10头、耿河村10头、天桥村10头</t>
  </si>
  <si>
    <t>扶持190户贫困户养殖肉牛190头，其中：张塬村10头、新集子村10头、丁阳渠子村10头、洪德街村10头、赵洼村10头、河连湾村10头、许旗村10头、肖关村10头、苏长沟村10头、苗河村10头、耿塬畔村10头、张崾岘村10头、李塬村10头、大户塬村10头、私盐路村10头、梁岔村10头、马塬村10头、寇河村10头、李达掌村10头</t>
  </si>
  <si>
    <t>扶持90户贫困户养殖肉牛90头，其中：半个城村10头、常兆台村10头、高庙湾村10头、张大掌村10头、张家湾村10头、魏家河村10头、刘解掌村10头、砂井子村10头、贾驿村10头</t>
  </si>
  <si>
    <t>扶持210户贫困户养殖肉牛210头，其中：十五里沟村10头、北郭塬村10头、赵小掌村10头、宁老庄村10头、漫塬村10头、城东塬村10头、冉旗寨村10头、陈汤塬村10头、鸳鸯沟村10头、张淌村10头、白草塬村10头、张滩滩村10头、西川村10头、肖川村10头、马坊塬村10头、周塬村10头、龚淌村10头、唐塬村10头、高龚塬村10头、杨庙掌村10头、耿家沟村10头</t>
  </si>
  <si>
    <t>扶持80户贫困户养殖肉牛85头，其中：杨新庄村10头、庙儿掌村10头、井川村10头、宋家掌村10头、桃李湾村9头、大堡条村9头、盘龙村9头、小堡条村9头、花儿掌村9头</t>
  </si>
  <si>
    <t>扶持80户贫困户养殖肉牛80头，其中：西阳洼村10头、苇芝城村10头、龙柏山村10头、兰家掌村10头、大树塬村10头、陈渠子村10头、山水湾村10头、光明村10头</t>
  </si>
  <si>
    <t>扶持14户贫困户养殖肉牛22头，其中：砖城子村12户20头、黄寨柯村2户2头</t>
  </si>
  <si>
    <t>扶持170户贫困户养殖肉牛170头，其中：白家掌村10头、曹旗村10头、二合原村10头、高楼塬村10头、郭西掌村10头、韩洼子村10头、井儿岔村10头、刘家塬村10头、罗家沟村10头、木钵街村10头、坪子塬村10头、水坝滩村10头、殷家桥村10头、周湾村10头、关营村10头、高寨村10头、邓寨子村10头</t>
  </si>
  <si>
    <t>扶持3户贫困户养殖肉牛7头，其中：王团庄村2户4头、贾塬村1户3头</t>
  </si>
  <si>
    <t>扶持18户贫困户养殖肉牛35头，其中：八里铺村12户21头、郝掌村1户2头、寨柯村1户3头、薛塬村4户9头</t>
  </si>
  <si>
    <t>扶持2户贫困户养殖肉牛5头，其中：岳后渠村1户2头、双井子村1户3头</t>
  </si>
  <si>
    <t>扶持27户贫困户养殖肉牛43头，其中：陈掌村8户11头、李上山村1户2头、李塬村1户2头、连川村4户7头、小南沟乡4户8头、许掌村9户13头</t>
  </si>
  <si>
    <t>扶持90户贫困户养殖肉牛90头，其中：佛岔村10头、黑泉河村10头、吴家塬村10头、杨家洼村10头、走马硷村10头、曳郭咀村10头、黄山村10头、路家塬村10头、刘坪村10头</t>
  </si>
  <si>
    <t>扶持192户贫困户养殖肉牛192头，其中：曹李川村20户20头、大方山村20户20头、大庄台村20户20头、井渠趟村22户22头、老庄湾村10户10头、梁河村10户10头、碾盘岭村10户10头、潘老庄村10户10头、四合掌村10户10头、苏北岔村10户10头、天池村10户10头、吴城子村10户10头、喜家坪村10户10头、鲜岔村10户10头、殷屈河村10户10头</t>
  </si>
  <si>
    <t>六</t>
  </si>
  <si>
    <t>草料棚
建设合计</t>
  </si>
  <si>
    <t>扶持3821户贫困户新建草料棚3821座，每座补助7000元，共补助2674.7万元；演武乡黑泉河村新建草棚5座，每座补助40万元，共补助200万元</t>
  </si>
  <si>
    <t>打造脱贫主导产业，改善养殖条件</t>
  </si>
  <si>
    <t>草料棚
建设</t>
  </si>
  <si>
    <t>扶持贫困户新建草料棚271座，其中：曹塬村58座、瓦崾岘村42座、塔尔咀村18座、马连掌村32座、湫坝沟村13座、白塬村19座、八珠塬村50座、苟塬村2座、杏树沟村3座、冯家湾村34座</t>
  </si>
  <si>
    <t>扶持贫困户新建草料棚60座，其中：董家塬村1座、西沟村28座、刘旗村10座、楼房子村2座、五里桥村5座、小庄村8座、金村寺村6座</t>
  </si>
  <si>
    <t>扶持贫困户新建草料棚338座，其中：元峁村20户、苦水掌村60户、双庙村30户、王西掌村30户、吊渠村20户、三角城村20户、杨掌村10户、万安村40户、陈掌村15户、红台村20户、樱桃掌村20户、代掌村10户、刘渠村33户、刘园子村10户</t>
  </si>
  <si>
    <t>扶持贫困户新建草料棚263座，其中：杨胡套子村41座、许掌村14座、汪天子村48座、李上山村14座、李塬村54座、陈掌村26座、连川村24座、丁寨柯村13座、小南沟村9座、粉子山村20户</t>
  </si>
  <si>
    <t>扶持贫困户新建草料棚123座，其中：闫塬村2座、长城村5座、马俊滩村5座、马驿沟村27座、郝集村5座、樊家川村46座、慕家河村13座、李崾岘村20座</t>
  </si>
  <si>
    <t>扶持贫困户新建草料棚170座，其中：张台村26座、郜庄村6座、天桥村19座、早流渠村7座、耿河村2座、桃树掌5座、韩老庄3座、郝东掌10座、万湾村41座、黑城岔2座、潘掌村14座、四合原村2座、许掌村33村</t>
  </si>
  <si>
    <t>扶持贫困户新建草料棚108座，其中：马趟村5座、红吐咀村37座、高家洼村3座、乔崾岘村2座、杨东掌村8座、砖城子村23座、大户掌村8座、施家滩村1座、砖城子村17座、二条俭村4座</t>
  </si>
  <si>
    <t>扶持贫困户新建草料棚66座，其中：邱滩村8座、大良洼村6座、高崾岘村10座、甜水街村2座、七里墩村2座、鲁掌村6座、何塬村14座、狼儿滩村3座、张铁村15座</t>
  </si>
  <si>
    <t>扶持贫困户新建草料棚81座，其中：王山口子村1座、八里铺村5座、薛塬村56座、山城堡村17座、冯家沟村2座</t>
  </si>
  <si>
    <t>扶持贫困户新建草料棚406座，其中：梁坪村9座、瓦天沟村30座、赵台村38座、杨坪沟村59座、何家村8座、沈岭36座、辛坪村10座、寨子坪村45座、红崖洼村9座、陶洼子村14座、尚西坪村39座、赵塬村11座、朱塬村36个、常崾岘村11个、大路洼村22座、唐台子村29座</t>
  </si>
  <si>
    <t>扶持贫困户新建草料棚289座，其中：李达掌村2座、苗河村20座、耿塬畔村2座、张崾岘村14座、苏长沟村7座、赵洼村13座、张塬村45座、大户塬村3座、私盐路村13座、丁阳渠子村14座、河连湾村16座、寇河村24座、新集子村37座、梁岔村1座、肖关村10座、马塬村23座、李塬村8座、洪德街村19座、许旗村18座</t>
  </si>
  <si>
    <t>扶持贫困户新建草料棚418座，其中：西阳洼村45座、苇芝城村50座、龙柏山村60座、兰家掌村55座、大树塬村60座、陈渠子村55座、山水湾村45座、光明村48座</t>
  </si>
  <si>
    <t>扶持贫困户新建草料棚244座，其中：郭西掌村43座、殷家桥村24座、井儿岔村11座、曹旗村39座、邓寨子村4户、高楼塬村78座、高寨村2座、刘家塬村21座、白家掌村20座、周湾村2座</t>
  </si>
  <si>
    <t>扶持贫困户新建草料棚66座，其中：井川村2座、庙儿掌村11座、桃李湾村1座、花儿掌村40座、王庄村3座、杨新庄村3座、宋掌村6座</t>
  </si>
  <si>
    <t>扶持贫困户新建草料棚63座，其中：白塬畔村5座、大天子村10座、贾塬村9座、秦团庄村15、王团庄村4座、新集子村17座、新峁村3座</t>
  </si>
  <si>
    <t>扶持贫困户新建草料棚31座，其中：北郭塬村2座、高龚塬村5座、龚淌村6座、马坊塬村3座、漫塬村2座、宁老庄村1座、西川村2座、杨庙掌村1座、赵小掌村9座</t>
  </si>
  <si>
    <t>扶持贫困户新建草料棚309座，其中：井渠淌村8座、天池村9座、老庄湾村15座、四合掌村14座.曹李川村76座、苏北岔村8座、碾盘岭村34座、喜家坪村40座、张邓塬村6座、大庄台村8座、大方山村8座、殷屈河村47、潘老庄村35座、吴城子村1座</t>
  </si>
  <si>
    <t>扶持贫困户新建草料棚150座，其中：佛岔村5座、黑泉河村16座、黄山村20座、刘坪村19座、路家塬村7座、吴家塬村8座、杨家洼村4座、曳郭咀村61、走马俭村10座</t>
  </si>
  <si>
    <t>扶持贫困户新建草料棚284座，其中：半个城村20座、常兆台村48座、高庙湾村21座、贾驿村15座、金庄原村20座、刘解掌村82座、砂井子村32座、魏家河村12座、张大掌村20座、张家湾村14座</t>
  </si>
  <si>
    <t>扶持贫困户新建草料棚81座，其中：代家洼村28座、党家洼村20座、杨兴堡村13座、洪涝池村20座</t>
  </si>
  <si>
    <t>黑泉河村新建草棚5座，每座补助40万元（所有权归村集体）</t>
  </si>
  <si>
    <t>七</t>
  </si>
  <si>
    <t>资产收益扶贫</t>
  </si>
  <si>
    <t>扶持全乡500户建档立卡户入股分红，每户配股1万元，每年固定分红1000元，其中：走马硷村80户、吴家塬村55户、路家塬村75户、佛岔村80户、黄山村40户、刘坪村38户、黑泉河村22户、杨家洼村55户、曳郭咀村55户</t>
  </si>
  <si>
    <t>扶持贫困户参与入股分红，持续发展壮大草畜产业</t>
  </si>
  <si>
    <t>八</t>
  </si>
  <si>
    <t>羊畜暖棚建设合计</t>
  </si>
  <si>
    <t>八珠等17个乡镇</t>
  </si>
  <si>
    <t>扶持贫困户新建羊畜暖棚1932座，其中：每座补助3000元，共1865座，补助资金559.5万元；每座补助1.2万元，共16座，补助资金19.2万元；每座补助1.8万元，共51座，补助资金91.8万元</t>
  </si>
  <si>
    <t>改善养殖配套设施，提升养殖效益，增加养殖收入</t>
  </si>
  <si>
    <t>羊畜暖棚建设</t>
  </si>
  <si>
    <t>新建羊畜暖棚85座，每座补助3000元，共补助25.5万元，其中：曹塬村8座、瓦崾岘村2座、塔尔咀村9座、马连掌村16座、湫坝沟村4座、白塬村8座、八珠塬村16座、苟塬村12座、杏树沟村2座、冯家湾村8座；曹塬村新建羊畜暖棚3座，每座补助1.2万元，共补助3.6万元；新建羊畜暖棚47座，每座补助1.8万元，共补助84.6万元，其中：曹塬村13座、瓦崾岘村34座</t>
  </si>
  <si>
    <t>新建羊畜暖棚68座，每座补助3000元，其中：元峁村4座、苦水掌村1座、双庙村1座、王西掌村2座、吊渠村2座、杨掌村4座、万安村10座、魏洼村6座、陈掌村10座、红台村4座、樱桃掌村2座、安掌村1座、代掌村6座、刘渠村13座、刘园子村2座</t>
  </si>
  <si>
    <t>新建羊畜暖棚84座，每座补助3000元，其中：闫塬村11座、长城村9座、马俊滩村8座、马驿沟村12座、郝集村13座、樊家川村11座、慕家河村8座、李崾岘村12座</t>
  </si>
  <si>
    <t>新建羊畜暖棚173座，每座补助3000元，其中：梁坪村6座、瓦天沟村11座、赵台村22座、杨坪沟村12座、何坪村5座、沈岭村7座、辛坪村11座、寨子坪村16座、红涯洼村5座、陶洼子村6座、尚西坪村10座、赵塬村10座、朱家塬村7个、常崾岘村1个、大路洼村1座、唐台子村37座、陈旗塬村6个</t>
  </si>
  <si>
    <t>新建羊畜暖棚215座，每座补助3000元，其中：李达掌村3座、苗河村3座、耿塬畔村23座、张崾岘村1座、苏长沟村43座、赵洼村11座、张塬村3座、大户塬村5座、私盐路村12座、丁阳渠子村1座、河连湾村7座、寇河村31座、新集子村12座、梁岔村7座、肖关村16座、李塬村13座、洪德街村14座、许旗村10座</t>
  </si>
  <si>
    <t>新建羊畜暖棚146座，每座补助3000元，其中：半个城村16座、常兆台村23座、高庙湾村17座、张大掌村4座、张家湾村9座、魏家河村8座、刘解掌村4座、砂井子村38座、贾驿村11座、金庄塬16座</t>
  </si>
  <si>
    <t>新建羊畜暖棚52座，每座补助3000元，共补助15.6万元，其中：北郭塬村2座、城东塬村1座、高龚塬村3座、龚淌村10座、马坊塬村4座、漫塬村1座、宁老庄村2座、冉旗寨村3座、唐塬村1座、西川村6座、肖川村1座、杨庙掌村5座、赵小掌村5座、张淌村4座、张滩滩村2座、周塬村2座；赵小掌村新建羊畜暖棚3座，每座补助1.8万元，共补助5.4万元</t>
  </si>
  <si>
    <t>新建羊畜暖棚134座，每座补助3000元，其中：井川村7座、庙儿掌村8座、桃李湾村11座、花儿掌村12座、王庄村37座、杨新庄村11座、宋掌村12座、大堡条村4座、盘龙村17座、小堡条村15座</t>
  </si>
  <si>
    <t>新建羊畜暖棚76座，每座补助3000元，其中：苇芝城村8座、西阳洼村5座、龙柏山村10座、兰家掌村10座、山水湾村4座、大树塬村14座、光明村15座、陈渠子村10座</t>
  </si>
  <si>
    <t>新建羊畜暖棚253座，每座补助3000元，其中：郭西掌村28座、殷家桥村8座、井儿岔村22座、曹旗村27座、邓寨子村20户、高楼塬村31座、高寨村12座、刘家塬村23座、白家掌村18座、周湾村1座、二合塬村8座、关营村3座、韩洼子村17座、罗家沟村15座、木钵街村4座、坪子塬村11座、水坝滩村5座</t>
  </si>
  <si>
    <t>新建羊畜暖棚62座，每座补助3000元，其中：代家洼村4座、党家洼村4座、双井子村2座、岳后渠村20座、杨兴堡村4座、洪涝池村21座、花儿山村7座</t>
  </si>
  <si>
    <t>新建羊畜暖棚91座，每座补助3000元，共补助27.3万元，其中：白塬畔村8座、大天子村3座、贾塬村25座、秦团庄村30座、王团庄村11座、新集子村6座、新峁村3座、南掌堡子村5座；新建羊畜暖棚12座，每座补助1.2万元，共补助14.4万元，其中：贾塬村1座、新集子村7座、新峁村4座</t>
  </si>
  <si>
    <t>新建羊畜暖棚35座，每座补助3000元，其中：董家塬村1座、西沟村2座、楼房子村5座、高李湾村4座、金村寺村6座、金盆掌村4座、小庄村3座、许家塬村1座、油坊塬村9座</t>
  </si>
  <si>
    <t>新建羊畜暖棚74座，每座补助3000元，共补助22.2万元，其中:王山口子村1座、八里铺村18座、谢庄村3座、山城堡村38座、冯家沟村6座、郝掌村1座、赵庄村7座；山城堡村新建羊畜暖棚1座，补助1.2万元；王山口子村新建羊畜暖棚1座，补助1.8万元</t>
  </si>
  <si>
    <t>新建羊畜暖棚135座，每座补助3000元，其中：井渠淌村8座、大方山村7座、曹李川村25座、苏北岔村17座、碾盘岭村32座、喜家坪村3座、张邓塬村6座、殷屈河村5座、潘老庄村29座、吴城子村3座</t>
  </si>
  <si>
    <t>新建羊畜暖棚44座，每座补助3000元，其中：邱滩村5座、高崾岘村11座、鲁掌村5座、何塬村8座、狼儿滩村3座、张铁村7座、赵掌村5座</t>
  </si>
  <si>
    <t>新建羊畜暖棚138座，每座补助3000元，其中：连川村17座、天子渠村4座、汪天子村1座、李上山村8座、小南沟村27座、粉子山村12座、丁寨柯村13座、许掌村11座、陈掌村7座、李塬村11座、燕麦掌村11座、杨胡套子村16座</t>
  </si>
  <si>
    <t>九</t>
  </si>
  <si>
    <t>大燕麦草种植合计</t>
  </si>
  <si>
    <t>天池等19个乡镇</t>
  </si>
  <si>
    <t>全县建档立卡贫困户种植大燕麦15万亩，每亩补助45元</t>
  </si>
  <si>
    <t>大燕麦草种植</t>
  </si>
  <si>
    <t>贫困户种植大燕麦3427亩，其中：天池村142亩、张邓塬村192亩、梁河村475亩、殷屈河村198亩、苏北岔村192亩、潘老庄村228亩、大庄台村540亩、四合掌村162亩、老庄湾村192亩、井渠淌村198亩、鲜岔村142亩、碾盘岭村162亩、大方山村122亩、 喜家坪村122亩、曹李川村168亩、吴城子村192亩</t>
  </si>
  <si>
    <t>贫困户种植大燕麦1537亩，其中：杨家洼村113亩、吴家塬村242亩、佛岔村347亩、黄山村21亩、黑泉河村278亩、曳郭咀村168亩、刘坪村61亩、路家塬村195亩、走马硷村112亩</t>
  </si>
  <si>
    <t>贫困户种植大燕麦1010亩，其中：尚西坪村140亩、杨坪沟村200亩、大路洼村100亩、常崾岘村100亩、寨子坪村240亩、沈家岭村200亩、赵台村30亩</t>
  </si>
  <si>
    <t>贫困户种植大燕麦43亩，其中：金村寺村4亩、马家河村24亩、董家塬村15亩</t>
  </si>
  <si>
    <t>贫困户种植大燕麦200亩，其中：慕家河村20亩、樊家川村20亩、马驿沟村20亩、郝集村60亩、长城村20亩、李崾岘村60亩</t>
  </si>
  <si>
    <t>贫困户种植大燕麦3400亩，其中：八珠塬村176亩、曹塬村1375亩、瓦崾岘村575亩、杏树沟村172亩、塔尔咀村226亩、马连掌村176亩、冯家湾村176亩、苟塬村173亩、湫坝沟村176亩、白塬村175亩</t>
  </si>
  <si>
    <t>贫困户种植大燕麦210亩，其中：北郭塬村20亩，冉旗寨村2亩，肖川村19亩，马坊塬村5亩，周塬村50亩，龚淌村4亩，唐塬村80亩，高龚塬村30亩</t>
  </si>
  <si>
    <t>贫困户种植大燕麦5600亩，其中：张塬村150亩、新集子村600亩、丁阳渠子村620亩、洪德街村110亩、赵洼村70亩、河连湾村70亩、许旗村110亩、肖关村50亩、苏长沟村200亩、苗河村400亩、耿塬畔村180亩、张崾岘村80亩、李塬村110亩、大户塬村290亩、私盐路村1260亩、梁岔村270亩、马塬村180亩、寇河村280亩、李达掌村570亩</t>
  </si>
  <si>
    <t>贫困户种植大燕麦11706亩，其中：甜水街村980亩、张铁村1328亩、鲁掌村1230亩、何塬村2288亩、邱滩村1190亩、赵掌村745亩、高崾岘村1345亩、狼儿滩村930亩、大良洼村1620亩、七里墩村50亩</t>
  </si>
  <si>
    <t>贫困户种植大燕麦4344亩，其中：山城堡村340亩、八里铺村405亩、薛塬村1345亩、王山口子村374亩、寨柯村336亩、冯家沟村532亩、郝掌村323亩、赵庄村台200亩、谢庄村489亩</t>
  </si>
  <si>
    <t>贫困户种植大燕麦11460亩，其中：西阳洼村3282亩、苇芝城村2132亩、龙柏山村2132亩、兰家掌村2133亩、大树塬村582亩、陈渠子村683亩、山水湾村133亩、光明村383亩</t>
  </si>
  <si>
    <t>贫困户种植大燕麦23382亩，其中：代家洼村6722亩、党家洼村3520亩、双井子村4100亩、岳后渠村5100亩、杨兴堡村1540亩、洪涝池村1600亩、花儿山村800亩</t>
  </si>
  <si>
    <t>贫困户种植大燕麦8332亩，其中：半个城村627亩、常兆台村671亩、高庙湾村599亩、贾驿村561亩、金庄塬村1099亩、刘解掌村1092亩、砂井子村1222亩、魏家河村577亩、张大掌村693亩、张家湾村1191亩</t>
  </si>
  <si>
    <t>贫困户种植大燕麦16619亩，其中：粉子山3965亩、杨胡套子村2020亩、李塬村村471亩、陈掌村村740亩、小南沟村483亩、李上山村1367亩、汪天子村271亩、许掌村村1181亩、天子渠村664亩、连川村村1668亩、燕麦掌村2232亩、丁寨柯村1557亩</t>
  </si>
  <si>
    <t>贫困户种植大燕麦12945亩，其中：元峁村1600亩、苦水掌村2000亩、双庙村780亩、王西掌村900亩、吊渠村570亩、三角城村515亩、杨掌村1000亩、万安村1200亩、魏洼村1000亩、陈掌村200亩、红台村260亩、樱桃掌村400亩、安掌村900亩、代掌村510亩、刘渠村790亩、刘园子村320亩</t>
  </si>
  <si>
    <t>贫困户种植大燕麦23715亩，其中：二条硷村1667亩、砖城子村1200亩、山西掌村2000亩、杨东掌村471亩、红糜湾村324亩，施家滩村3000亩、乔崾岘村3728亩、黄寨柯村2197亩，丁连掌村1394亩，大户掌村2734亩，红土咀村2000亩，马趟村3000亩</t>
  </si>
  <si>
    <t>贫困户种植大燕麦7324亩，其中：杨新庄村500亩、花儿掌村1000亩、庙儿掌村590亩、井川村586亩、宋家掌村484亩、桃李湾村360亩、王庄村1500亩、大堡条村1000亩、盘龙村720亩、小堡条村584亩</t>
  </si>
  <si>
    <t>贫困户种植大燕麦1046亩，其中：张台村92亩、潘掌村129亩、郝东掌村183亩、黑城岔村155亩、万湾村15亩、许掌村227亩、韩老庄村45亩、早流渠村200亩</t>
  </si>
  <si>
    <t>全县贫困户种植大燕麦13700亩，其中：贾塬村1450亩、秦团庄村1580亩、新集子村1640亩、白塬畔村2600亩、新茆村1150亩、王团庄村2120亩、大天子村2000亩、南掌堡子村1160亩</t>
  </si>
  <si>
    <t>十</t>
  </si>
  <si>
    <t>湖羊自养户培训
合计</t>
  </si>
  <si>
    <t>培训湖羊标准化自养示范户4170户，每户补助1100元</t>
  </si>
  <si>
    <t>提高自养户养殖技术，提升养殖效益</t>
  </si>
  <si>
    <t>湖羊自养户培训</t>
  </si>
  <si>
    <t>培训湖羊标准化自养示范户150户，其中：慕家河村30户、长城村30户、闫塬村30户、李崾岘村30、马骏滩村30户</t>
  </si>
  <si>
    <t>培训湖羊标准化自养示范户300户，其中：西阳洼村30户、苇芝城村35户、龙柏山村45户、兰家掌村40户、大树塬村45户、陈渠子村40户、山水湾村30户、光明村35户</t>
  </si>
  <si>
    <t>培训湖羊标准化自养示范户145户，其中：张台村5户、潘掌村20户、郝东掌村5户、黑城岔村20户、郜庄村20户、万湾村5户、许掌村20户、天桥村10户、桃树掌10户、韩老庄村15户、耿河村15户</t>
  </si>
  <si>
    <t>培训湖羊标准化自养示范户106户，其中：半个城村8户、常兆台村45户、高庙湾村13户、贾驿村10户、刘解掌村7户、魏家河村3户、张大掌村10户、张家湾村10户</t>
  </si>
  <si>
    <t>培训湖羊标准化自养示范户121户，其中：二条俭村68户、乔崾岘村10户、丁连掌村10户、大户掌村27户、红土咀村6户</t>
  </si>
  <si>
    <t>培训湖羊标准化自养示范户48户，其中：张铁村10户、鲁掌村11户、何塬村11户、邱滩村5户、狼儿滩村5户、大良洼村6户</t>
  </si>
  <si>
    <t>培训湖羊标准化自养示范户102户，其中：山城堡村15户、八里铺村10户、薛塬村20户、王山口子村20户、寨柯村10户、冯家沟村4户、郝掌村3户、谢庄村20户</t>
  </si>
  <si>
    <t>培训湖羊标准化自养示范户100户，其中：王庄村10户、花儿掌村5户、庙儿掌村20户、宋家掌村5户、井川村5户、桃李湾村5户 、盘龙村20户、小堡条村20户、杨新庄村10户</t>
  </si>
  <si>
    <t>培训湖羊标准化自养示范户45户，其中：代家洼村10名、党家洼村8名、双井子村11名、岳后渠村10名、杨兴堡村4名、洪涝池村2名</t>
  </si>
  <si>
    <t>培训湖羊标准化自养示范户557户，其中：梁家河村115户、潘老庄村100户、苏北岔村100户，大庄台村100户、碾盘岭村2户、大方山村50户、喜家坪村30户、四合掌村60户</t>
  </si>
  <si>
    <t>培训湖羊标准化自养示范户56户，其中：杨家洼村4户、吴家塬村5户、佛岔村5户、黑泉河村8户、黄山村8户、路家塬村26户</t>
  </si>
  <si>
    <t>培训湖羊标准化自养示范户150户，其中：殷家桥村2户、木钵街村3户、周湾村8户、韩洼子村10户、曹旗村10户、关营村2户、高寨村14户、高楼塬村10户、刘家塬村12户、白家掌村10户、邓寨子村11户、郭西掌村15户、二合塬村8户、坪子塬村15户、井儿岔村6户、罗家沟村4户、水坝滩村10户</t>
  </si>
  <si>
    <t>培训湖羊标准化自养示范户850户，其中：常崾岘村50户、陈旗塬村50户、大路洼村50户、何坪村50户、红崖洼村50户、梁坪村50户、尚西坪村50户、沈岭村50户、唐台子村50户、陶洼子村50户、瓦天沟村50户、辛坪村50户、杨坪沟村50户、寨子坪村50户、赵塬村50户、赵台村50户、朱塬村50户</t>
  </si>
  <si>
    <t>培训湖羊标准化自养示范户74户，其中：许掌村3户、汪天子村21户、李上山村6户、李塬村20户、丁寨柯村5户、陈掌村18户、粉子山村1户</t>
  </si>
  <si>
    <t>培训湖羊标准化自养示范户419户，其中：八珠塬村40户、曹塬村40户、杏树沟村40户、马连掌村40户、冯家湾村40户、苟塬村40户、湫坝沟村40户、白塬村40户、塔尔咀村40户、瓦崾岘村59户</t>
  </si>
  <si>
    <t>0.1759</t>
  </si>
  <si>
    <t>培训湖羊标准化自养示范户49户，其中：楼房子村2户、西沟村28户、宋家塬村2户、油坊塬村1户、金盆掌村1户、小庄子村5户、马家河村9户、董家塬村1户</t>
  </si>
  <si>
    <t>培训湖羊标准化自养示范户300户，其中：元峁村20户、苦水掌村20村、双庙村20户、王西掌村20户、吊渠村20户、三角城村15户、杨掌村20户、万安村20户、魏洼村20户、陈掌村10户、红台村20户、樱桃掌村20户、安掌村20户、代掌村20户、刘渠村20户、刘园子村15户</t>
  </si>
  <si>
    <t>培训湖羊标准化自养示范户148户，其中：大天子村20户、南掌堡子村20户、秦团庄村20户、王团庄村20户、新集子村30户、新峁村21户、白塬畔村17户</t>
  </si>
  <si>
    <t>培训湖羊标准化自养示范户150户，其中：十五里沟村4户、北郭塬村5户、赵小掌村12户、宁老庄村7户、漫塬村5户、城东塬村6户、冉旗寨村20户、陈汤塬村3户、鸳鸯沟村3户、张淌村5户、白草塬村5户、张滩滩村5户、西川村7户、肖川村5户、马坊塬村7户、周塬村5户、龚淌村8户、唐塬村3户、高龚塬村15户、杨庙掌村5户、耿家沟村15户</t>
  </si>
  <si>
    <t>培训湖羊标准化自养示范户300户，其中：张塬村15户、新集子村30户、丁阳渠子村20户、洪德街村10户、赵洼村10户、河连湾村10户、许旗村10户、肖关村10户、苏长沟村15户、苗河村30户、耿塬畔村15户、张崾岘村15户、李塬村15户、大户塬村15户、私盐路村20户、梁岔村15户、马塬村15户、寇河村15户、李达掌村15户</t>
  </si>
  <si>
    <t>十一</t>
  </si>
  <si>
    <t>铡草揉丝粉碎一体机购置合计</t>
  </si>
  <si>
    <t>扶持1546户建档立卡贫困户购置铡草揉丝粉碎一体机1546台，每台补贴580元</t>
  </si>
  <si>
    <t>提高贫困群众饲草加工效率</t>
  </si>
  <si>
    <t>铡草揉丝粉碎一体机购置</t>
  </si>
  <si>
    <t>扶持贫困户购置揉丝机84台，其中：郜庄村5台、郝东掌村6台、潘掌村16台、万家湾村30台、许掌村9台、张台村2台、早流渠村2台、耿河村5台、四合原村5台、韩老庄村3台、桃树掌村1台</t>
  </si>
  <si>
    <t>扶持贫困户购置揉丝机90台，其中：河连湾村3台、洪德街村2台、马塬村19台、私盐路村5台、新集子村11台、丁阳渠子村5台、耿塬畔村10台、寇河村7台、李达掌村5台、李原村5台、苏长沟村6台、张崾岘7台、肖关1台、许旗村3台、张塬村1台</t>
  </si>
  <si>
    <t>扶持贫困户购置揉丝机52台，其中：陈渠子村7台、大树塬村4台、光明村2台、龙柏山村31台、苇子城村3台、兰家掌村3台、山水湾村2台</t>
  </si>
  <si>
    <t>扶持贫困户购置揉丝机52台，其中：白家掌村3台、曹旗村6台、邓寨子村2台、二合塬村3台、高楼塬村5台、高寨村2台、郭西掌村2台、韩洼子村5台、井儿岔村3台、刘家塬村2台、罗家沟村3台、坪子塬村8台、水坝滩村2台、殷家桥村2台、周湾村2台、关营村2台</t>
  </si>
  <si>
    <t>扶持贫困户购置揉丝机65台，其中：白塬畔村6台、大天子村2台、贾塬村13台、秦团庄村3台、王团庄村6台、新集子村13台、新峁村22台</t>
  </si>
  <si>
    <t>扶持贫困户购置揉丝机34台，其中：马家河村22台、许家塬村4台、高李湾村3台、五里桥村1台、董家塬村2台、小庄子村1台、刘旗村1台</t>
  </si>
  <si>
    <t>扶持贫困户购置揉丝机40台，其中：高庙湾村3台、常兆台村1台、贾驿村9台、金庄原村5台、刘解掌村13台、砂井子村1台、张大掌村1台、张湾村5台、半个城村2台</t>
  </si>
  <si>
    <t>扶持贫困户购置揉丝机59台，其中：杨庙掌村1台、马坊塬村6台、张滩滩村4台、唐塬村3台、耿家沟村17台、赵小掌村4台、红星村1台、张淌村2台、周塬村4台、十五里沟村1台、城东塬村5台、鸳鸯沟村5台、陈汤塬村6台</t>
  </si>
  <si>
    <t>扶持贫困户购置揉丝机47台，其中：赵庄村17台、八里铺村12台、山城堡村8台、薛塬村5台、冯家沟村2台、王山口子村3台</t>
  </si>
  <si>
    <t>扶持贫困户购置揉丝机62台，其中：大良洼村11台、何塬村9台、高崾岘村5台、狼儿滩村7台、鲁掌村3台、邱滩村7台、甜水街村11台、张铁村6台、赵掌村3台</t>
  </si>
  <si>
    <t>扶持贫困户购置揉丝机84台，其中：陈掌村6台、丁寨柯村12台、粉子山村5台、李上山村7台、李塬村5台、连川村8台、天子渠村5台、汪天子村4台、小南沟村9台、许掌村5台、燕麦掌村8台、杨胡套子村10台</t>
  </si>
  <si>
    <t>扶持贫困户购置揉丝机66台，其中：佛岔村15台、黑泉河村10台、黄山村7台、刘坪村6台、路家塬村5台、吴家塬村9台、杨家洼村6村、曳郭咀村5台、走马硷村3台</t>
  </si>
  <si>
    <t>扶持贫困户购置揉丝机96台，其中：曹李川村41台、吴城子村14台、喜家坪村8台、鲜岔村8台、张邓塬村14台、大方山村6台、潘老庄村2台、殷屈河村3台</t>
  </si>
  <si>
    <t>扶持贫困户购置揉丝机58台，其中：党家洼村22台、洪涝池村13台、杨兴堡村7台、双井子村4台、花儿山村4台、岳后渠村4台、代家洼村4台</t>
  </si>
  <si>
    <t>扶持贫困户购置揉丝机60台，其中：樊家川村6台、郝集村5台、李崾岘村4台、马骏滩村3台、马驿沟村13台、慕家河村13台、闫塬村7台、长城村9台</t>
  </si>
  <si>
    <t>扶持贫困户购置揉丝机60台，其中：大堡条村5台、井川村6台、庙儿掌村5台、盘龙村9台、宋家掌村7台、桃李湾村7台、王庄村5台、小堡条村5台、杨新庄村5台、花儿掌村6台</t>
  </si>
  <si>
    <t>扶持贫困户购置揉丝机152台，其中：安掌村13台、陈掌村4台、代掌村8台、吊渠村12台、红台村1台、苦水掌村11台、刘渠村10台、刘园子村9台、双庙村6台、王西掌村10台、魏洼村41台、杨掌村12台、樱桃掌村1台、元峁村7台、三角城村4台、万安村3台</t>
  </si>
  <si>
    <t>扶持贫困户购置揉丝机144台，其中：砖城子村24台、黄寨柯村26台、二条俭村25台、高家洼村30台、丁连掌村7台、大户掌村3台、红土咀村19台、乔崾岘村7台、山西掌村1台、施家滩村2台</t>
  </si>
  <si>
    <t>扶持贫困户购置揉丝机146台，其中：常崾岘村5台、陈旗塬村14台、大路洼村8台、何坪村1台、红崖洼村9台、梁坪村9台、尚西平村13台、沈家岭村10台、唐台子村7台、陶洼子村6台、瓦天沟村7台、辛坪村7台、杨坪沟村7台、寨子坪村10台、赵家塬12台、赵台村7台、朱家塬村14台</t>
  </si>
  <si>
    <t>扶持贫困户购置揉丝机95台，其中：八珠塬村11台、白塬村7台、曹塬村7台、冯家湾村20台、苟塬村8台、马连掌村9台、湫坝沟村9台、塔尔咀村6台、瓦崾岘村10台、杏树沟村8台</t>
  </si>
  <si>
    <t>十二</t>
  </si>
  <si>
    <t>草食畜牧业贷款贴息合计</t>
  </si>
  <si>
    <t>续建</t>
  </si>
  <si>
    <t>为2154户建档立卡贫困户投放贴息贷款13068.7万元，贴息743.75万元</t>
  </si>
  <si>
    <t>解决贫困户发展生产资金短缺问题，促进农民增收，助推产业脱贫</t>
  </si>
  <si>
    <t>金融办</t>
  </si>
  <si>
    <t>草食畜牧业贷款贴息</t>
  </si>
  <si>
    <t>全镇93户贫困户贷款753万元，共贴息39.3万元，其中：鲁掌村6.45万元、狼儿滩村4.69万元、甜水街村8.36万元、张铁村9.15万元、赵掌村4.92万元、高崾岘村5.73万元</t>
  </si>
  <si>
    <t>全乡51户贫困户贷款397万元，共贴息20.7万元，其中：陈渠子村7.69万元、光明村3.58万元、龙柏山村3.58万元、苇子城村2.58万元、兰家掌村1.3万元、山水湾村1.97万元</t>
  </si>
  <si>
    <t>全乡70户贫困户贷款451万元，共贴息25.22万元，其中：刘坪村5.72万元、吴家塬村3.56万元、走马硷村3.69万元、曳郭咀村2.23万元、佛家岔村4.21万元、黑泉河村1.51万元、黄山村2.14万元、路家塬村2.16万元</t>
  </si>
  <si>
    <t>全乡93户贫困户贷款468万元，共贴息26.13万元，其中：杨新庄村5.31万元、花儿掌村7.74万元、庙儿掌村5.34万元、宋掌村7.74万元</t>
  </si>
  <si>
    <t>全乡68户贫困户贷款476万元，共贴息25.39万元，其中：张台村3.58万元、黑城岔村4.23万元、郜庄村3.87万元、郝东掌村4.57万元、万家湾村3.55万元、许掌村3.33万元、四合原村2.26万元</t>
  </si>
  <si>
    <t>全镇153户贫困户贷款917万元，共贴息46.87万元，其中：元峁村5.72万元、苦水掌村2.79万元、双庙村5.72万元、王西掌村3.54万元、吊渠村2.28万元、三角城村3.87万元、杨掌村3.87万元、万安村11.24万元、魏洼村4.57万元、陈掌村2.58万元、代掌村0.69万元</t>
  </si>
  <si>
    <t>全镇217户贫困户贷款1022.25万元，共贴息52.46万元，其中：北郭塬村5.72万元、赵小掌村3.02万元、宁老庄村2.39万元、漫家塬村2.23万元、城东塬村3.57万元、冉旗寨村3.57万元、陈汤塬村2.37万元、十八里村4.72万元、鸳鸯沟村4.72万元、张淌村1.79万元、白草塬村1.72万元、张滩滩村3.79万元、肖川村3.79万元、马坊塬村2.61万元、周塬村2.37万元、龚淌村2.28万元、唐塬村1.8万元</t>
  </si>
  <si>
    <t>全镇352户贫困户贷款1265.45万元，共贴息62.75万元，其中：大路洼村4.23万元、常崾岘村4.23万元、寨子坪村6.06万元、沈家岭村7.18万元、赵台村10.29万元、瓦天沟村3.54万元、何坪村2.58万元、陈旗塬村4.23万元、尚西坪村1.78万元、陶洼子村3.72万元、梁坪村3.87万元、唐台子村3.09万元、红崖洼村7.95万元</t>
  </si>
  <si>
    <t>草食畜牧业贷款</t>
  </si>
  <si>
    <t>全镇165户贫困户贷款1206万元，共贴息67.53万元，其中：八里铺村14.16万元、冯家沟村18.24万元、寨柯村2.98万元、山城堡村5.73万元、王山口子村10.22万元、薛塬村4.13万元、谢庄村6.52万元、赵庄村2.59万元、郝掌村2.96万元</t>
  </si>
  <si>
    <t>全镇110户贫困户贷款824万元，共贴息29.96万元，其中：刘解掌村2.05万元、半个城村2.01万元、常兆台村3.26万元、张家湾村2.13万元、砂井子村4.24万元、贾驿村5.43万元、金庄塬村4.10万元、高庙湾村3.12万元、魏家河村3.62万元</t>
  </si>
  <si>
    <t>全镇132户贫困户贷款1023万元，共贴息61.3万元，其中：李达掌村6.86万元、张塬村9.38万元、张崾岘村0.45万元、新集子村5.38万元、梁岔村10.8万元、河连湾村9.52万元、李塬村10.75万元、洪德街村7.44万元、私盐路村0.72万元</t>
  </si>
  <si>
    <t>全镇86户贫困户贷款588万元，共贴息30.91万元，其中：慕家河村7.38万元、樊家川村8.8万元、马驿沟村3.18万元、郝集村2.84万元、闫塬村3.93万元、马骏滩村4.78万元</t>
  </si>
  <si>
    <t>全镇57户贫困户贷款383万元，共贴息21.55万元，其中：大户掌村1.9万元、马趟村2.54万元、红土咀村3.36万元、砖城子村2.19万元、山西掌村0.62万元、二条俭村1.59万元、高家洼村2.98万元、杨东掌村0.95万元、黄寨柯村1.93万元、乔崾岘村2.56万元、施家滩村0.93万元</t>
  </si>
  <si>
    <t>草食畜牧业专项贷款贴息</t>
  </si>
  <si>
    <t>全镇79户贫困户贷款534万元，共贴息26.47万元，其中：五里桥村3.41万元、双城村2.57万元、刘旗村3.82万元、孟家寨村3.31万元、高李湾村4.61万元、楼房子村2.41万元、西沟村3.56万元、宋家塬村1.10万元、许家塬村0.33万元、金村寺村0.31万元、小庄子村1.04万元</t>
  </si>
  <si>
    <t>全镇116户贫困户贷款817万元，共贴息44.32万元，其中：殷家桥村7.49万元、木钵街村5.62万元、曹旗村3.76万元、韩洼子村3.8万元、关营村3.8万元、高楼塬村2.99万元、刘家塬村3.42万元、白家掌村2.59万元、邓寨子村1.8万元、郭西掌村2.32万元、二合塬村2.54万元、坪子塬村2.06万元、罗家沟村2.13万元</t>
  </si>
  <si>
    <t>全乡51户贫困户贷款339万元，共贴息19.32万元，其中：代家洼村3.8万元、党家洼村1.55万元、双井子村3.46万元、岳后渠村7.49万元、杨兴堡村3.02万元</t>
  </si>
  <si>
    <t>全乡64户贫困户贷款478万元，共贴息34.6万元，其中：曹塬村2.89万元、瓦崾岘村5.71万元、杏树沟村4.17万元、塔尔咀村3.36万元、马连掌村2.33万元、苟塬村2.08万元、八珠塬村3.5万元、白塬村2.56万元、冯家湾村2.21万元，湫坝沟村5.79万元</t>
  </si>
  <si>
    <t>全乡36户贫困户贷款190万元，共贴息28.47万元，其中：贾塬村3.36万元、秦团庄村1.56万元、新集子村5.25万元、大天子村2.75万元、白塬畔村2.31万元、新峁村3.14万元、王团庄村3.19万元、南掌堡子村6.91万元</t>
  </si>
  <si>
    <t>全乡82户贫困户贷款412万元，共贴息41.91万元，其中：0.56万元，丁寨柯村4.86万元、天子渠村2.75万元、小南沟村2.43万元、小南沟村2.73万元、李上山村2.64万元、杨胡套子村2.76万元、汪天子村3.3万元、燕麦掌村6.18万元、粉子山村4.08万元、许掌村2.89万元、连川村3.4万元、陈掌村3.33万元</t>
  </si>
  <si>
    <t>全乡79户贫困户贷款525万元，共贴息38.59元，其中：喜家坪村1.39万元、四合掌村2.78万元、大庄台村2.12万元、大方山村2.66万元、天池村1.75万元、张邓塬村2.18万元、曹李川村3.52万元、梁河村5.33万元、殷屈河村5.72万元、潘老庄村4.68万元、碾盘岭村1.94万元、老庄湾村3.57万元、苏北岔村0.95万元</t>
  </si>
  <si>
    <t>十三</t>
  </si>
  <si>
    <t>村级集体经济发展</t>
  </si>
  <si>
    <t>曲子等9个乡镇</t>
  </si>
  <si>
    <t>为75个村投入村级集体经济发展资金5800万元</t>
  </si>
  <si>
    <t>集体经济发展</t>
  </si>
  <si>
    <t>为3个村投入村级集体经济发展资金280万元（杨坪沟、尚西坪2村每村90万元，何坪村100万元），村集体入股草畜产业合作社或企业，每年按双方协议固定分红，股权归村集体所有，带动合作社和贫困户提升饲养管理水平</t>
  </si>
  <si>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</si>
  <si>
    <t>镇村、童子羊公司</t>
  </si>
  <si>
    <t>为10个村投入村级集体经济发展资金940万元（常兆台、贾驿、刘解掌、砂井子、张大掌、半个城、高庙湾、金庄塬、魏家河9个村每村100万元，张家湾村40万元），村集体入股草畜产业合作社或企业，每年按双方协议固定分红，股权归村集体所有，带动合作社和贫困户提升饲养管理水平</t>
  </si>
  <si>
    <t>为8个村投入村级集体经济发展资金890万元（山水湾、苇芝城、龙柏山3个村每村150万元，陈渠子、大树塬、光明、西阳洼4个村每村100万元，兰家掌村40万元），村集体入股草畜产业合作社或企业，每年按双方协议固定分红，股权归村集体所有，带动合作社和贫困户提升饲养管理水平</t>
  </si>
  <si>
    <t>乡村、童子羊公司</t>
  </si>
  <si>
    <t>为7个村投入村级集体经济发展资金共940万元（岳后渠、代家洼、杨兴堡、双井子、花儿山5个村每村150万元，洪涝池村100万元，党家洼村90万元），其中：岳后渠、代家洼、杨兴堡、双井子、花儿山每村投入150万元，党家洼投入90万元，洪涝池投入100万元，村集体入股草畜产业合作社或企业，每年按双方协议固定分红，股权归村集体所有，带动合作社和贫困户提升饲养管理水平</t>
  </si>
  <si>
    <t>为13个村每村投入村级集体经济发展资金50万元（五里桥、双城、刘旗、孟家寨、高李湾、楼房子、西沟、宋家塬、许家塬、油坊塬、金盆掌、小庄子、董家塬），村集体入股草畜产业合作社或企业，每年按双方协议固定分红，股权归村集体所有，带动合作社和贫困户提升饲养管理水平</t>
  </si>
  <si>
    <t>为23个村每村投入村级集体经济发展资金50万元（冉旗寨、北郭塬、陈汤塬、龚趟、马坊塬、宁老庄、十八里、十五里沟、漫塬、唐塬、西川、肖川、杨庙掌、张滩滩、张淌、周塬、百草塬、五里屯、鸳鸯沟、红星、高龚塬、城东塬、赵小掌），村集体入股草畜产业合作社或企业，每年按双方协议固定分红，股权归村集体所有，带动合作社和贫困户提升饲养管理水平</t>
  </si>
  <si>
    <t>为曹塬村投入村级集体经济发展资金50万元，村集体入股草畜产业合作社或企业，每年按双方协议固定分红，股权归村集体所有，带动合作社和贫困户提升饲养管理水平</t>
  </si>
  <si>
    <t>为黑城岔村投入村级集体经济发展资金50万元，村集体入股草畜产业合作社或企业，每年按双方协议固定分红，股权归村集体所有，带动合作社和贫困户提升饲养管理水平</t>
  </si>
  <si>
    <t>为陈掌、许掌2个村每村投入村级集体经济发展资金50万元，村集体入股草畜产业合作社或企业，每年按双方协议固定分红，股权归村集体所有，带动合作社和贫困户提升饲养管理水平</t>
  </si>
  <si>
    <t>为天子渠村投入村级集体经济发展资金150万元，粉子山、杨胡套子、汪天子、连川、燕麦掌、李上山6个村每村投入村级集体经济发展资金100万元，投资到环县牧康丰茂草业合作社小南沟乡天子渠村分社，合作社每年向村集体分红，股权归村集体所有，期满后合作社向村集体全额退还股金</t>
  </si>
  <si>
    <t>十四</t>
  </si>
  <si>
    <t>深度贫困乡镇项目</t>
  </si>
  <si>
    <t>毛井、车道2个镇</t>
  </si>
  <si>
    <t>村级集体经济发展（育肥舍建设）</t>
  </si>
  <si>
    <t>安排村级集体经济发展资金1000万元（二条俭、砖城子、山西掌、杨东掌、红糜湾、施家滩、乔崾岘、黄寨柯、高家洼、红土咀、大户掌、丁连掌12村每村73万元，马趟村124万元），投资到众成湖羊养殖合作社联合社双庙村60万只育成羊场（位于毛井镇与车道镇接壤处，距镇政府驻地4公里），建设标准化湖羊育肥舍14个（每个育肥舍建设成本为73万元，可容纳840只湖羊），育成羊场每年为13个贫困村进行分红，股权归村集体所有</t>
  </si>
  <si>
    <t>14个育肥舍每年育肥湖羊35280只，按每只育肥羊100元利润计算，每年盈利352.8万元；贫困村参与分红，13个村集体经济每年收入102.2万元</t>
  </si>
  <si>
    <t>为全镇16个贫困村，每村投入村级集体经济发展资金36.5万元，投资到众成湖羊养殖合作社联合社双庙村60万只育成羊场，建设标准化湖羊育肥舍8个（每2个村建1个育肥舍），每个成本73万元，可容纳840只湖羊育成羊场每年为16个贫困村进行分红，每村每年享受分红资金3.65万元，股权归村集体所有</t>
  </si>
  <si>
    <t>8个育肥舍每年育肥湖羊2万只，按每只利润100元计算，每年盈利200万元；打通全镇湖羊养殖合作社和自养户育肥羊销售渠道，带动群众发展商品草产业，促进群众增收</t>
  </si>
  <si>
    <t>洋芋贮备库建设</t>
  </si>
  <si>
    <t>在杨掌村新建洋芋贮备库1个（所有权归村集体）</t>
  </si>
  <si>
    <t>提高果蔬贮备能力，增加贫困户收入</t>
  </si>
  <si>
    <t>漫水桥
建设</t>
  </si>
  <si>
    <t>新建万安街沟漫水桥1座</t>
  </si>
  <si>
    <t>解决群众出行及运输困难的问题</t>
  </si>
  <si>
    <t>交运局</t>
  </si>
  <si>
    <t>砂砾路
建设</t>
  </si>
  <si>
    <t>新修魏洼村村部至刘梁组与殷家城交界处砂砾路6公里</t>
  </si>
  <si>
    <t>马铃薯
种植</t>
  </si>
  <si>
    <t>种植优质马铃薯2389亩（杨掌村1800亩，魏洼村589亩），每亩投放优质马铃薯籽种120公斤，每公斤补助3元</t>
  </si>
  <si>
    <t>增加贫困户人均纯收入</t>
  </si>
  <si>
    <t>十五</t>
  </si>
  <si>
    <t>世行贷款贫困片区产业扶贫试点示范项目</t>
  </si>
  <si>
    <t>毛井镇等15个乡镇</t>
  </si>
  <si>
    <t>为合作社及贫困户社员调引山羊基础母羊3030只、公羊295只，湖羊基础母羊8470只、公羊837只</t>
  </si>
  <si>
    <t>带动贫困户养殖，增加贫困户收入，切实解决贫困户养殖羊只品种差劣不优良的问题</t>
  </si>
  <si>
    <t>扶贫办</t>
  </si>
  <si>
    <t>合作社</t>
  </si>
  <si>
    <t>十六</t>
  </si>
  <si>
    <t>产业道路合计</t>
  </si>
  <si>
    <t>新建、续建</t>
  </si>
  <si>
    <t>续建产业道路12条104公里、漫水桥1座，新建产业道路23条115公里</t>
  </si>
  <si>
    <t>解决95个村1.1万户贫困户出行及运输困难</t>
  </si>
  <si>
    <t>公路局</t>
  </si>
  <si>
    <t>产业道路</t>
  </si>
  <si>
    <t>合道、山城、虎洞、耿湾、樊家川、环城、演武、八珠等8个乡镇</t>
  </si>
  <si>
    <t>续建产业道路12条104公里、漫水桥1座，其中：合道镇沈岭村沈洼至赵阳湾砂砾路5.26公里（总投资206万元，已安排152万元，本次安排40万元），合道镇沈岭村部至杨掌砂砾路5.466公里（总投资317万元，已安排241万元，本次安排60万元），山城乡王山口子村村组砂砾路8.433公里，李洞子沟漫水桥1座15.64米（总投资255万元，已安排195万元，本次安排45万元），虎洞镇半个城村部至大路洼村北沟崾岘砂砾路13.963公里（总投资417万元，已安排255万元，本次安排140万元），虎洞镇张家湾村至刘大掌组砂砾路9.613公里（总投资470万元，已安排237万元，本次安排210万元），环城镇肖川村裴淌至寺咀子砂砾路5.74公里（总投资281万元，已安排114万元，本次安排150万元），山城乡大台子组（郝掌村部）—山城堡村丰台组（接原211国道线）砂砾路砂砾路8.975公里（总投资609万元，已安排448万元，本次安排130万元），耿湾乡许家掌村虎家沟口至高湾塬砂砾路15.104公里（总投资440万元，已安排188万元，本次安排230万元），樊家川镇马骏滩至慕咀至李崾岘砂砾路13公里（总投资488万元，已安排258万元，本次安排200万元），环城镇赵小掌至许东塬砂砾路8.069公里（总投资262万元，已安排157万元，本次安排90万元），演武乡佛岔至叶台沟至石板河砂砾路6.96公里（总投资210万元，已安排158万元，本次安排40万元），八珠乡冯家湾村候家岔组至念沟组砂砾路3.372公里（总投资202万元，已安排80万元，本次安排110万元），项目实施结束后，根据实际决算金额，可在以上道路之间相互调剂使用</t>
  </si>
  <si>
    <t>解决12个行政村503户贫困户出行及运输困难的问题</t>
  </si>
  <si>
    <t>木钵、合道、樊家川、洪德、虎洞、环城、秦团庄、曲子、演武、小南沟、八珠、山城、南湫、芦家湾、罗山川、天池、毛井、车道、甜水等19个乡镇</t>
  </si>
  <si>
    <t>新建产业道路23条115公里，其中：木钵镇千只湖羊标准化养殖示范合作社砂砾路3.687公里（总投资154万元，本次安排40万元），合道镇千只湖羊标准化养殖示范专业合作社砂砾路4.248公里（总投资94万元，本次安排24万元），樊家川镇千只湖羊标准化养殖示范合作社砂砾路0.6公里（总投资15万元，本次安排3万元），洪德镇千只湖羊标准化养殖示范专业合作社砂砾路1.845公里（总投资36万元，本次安排9万元），虎洞镇千只湖羊标准化养殖示范专业合作社砂砾路3.22公里（总投资53万元，本次安排13万元），环城镇千只湖羊标准化养殖示范合作社砂砾路10.78公里（总投资213万元，本次安排55万元），秦团庄乡千只湖羊标准化养殖示范专业合作社砂砾路6.8公里（总投资238万元，本次安排62万元），曲子镇千只湖羊标准化养殖示范专业合作社砂砾路4公里（总投资140万元，本次安排36万元），演武乡千只湖羊标准化养殖示范专业合作社砂砾路10.55公里（总投资369万元，本次安排96万元），小南沟乡千只湖羊标准化养殖示范专业合作社砂砾路5.7公里（总投资200万元，本次安排52万元），八珠乡千只湖羊标准化养殖示范专业合作社砂砾路7.03公里（总投资246万元，本次安排64万元），山城乡千只湖羊标准化养殖示范专业合作社砂砾路1.7公里（总投资60万元，本次安排15万元），南湫乡千只湖羊标准化养殖示范专业合作社砂砾路1.06公里（总投资37万元，本次安排9万元），芦家湾乡千只湖羊标准化养殖示范专业合作社砂砾路12公里（总投资420万元，本次安排109万元），罗山川乡千只湖羊标准化养殖示范专业合作社砂砾路0.6公里（总投资21万元，本次安排5万元），天池乡千只湖羊标准化养殖示范合作社砂砾路6.65公里（总投资233万元，本次安排60万元），毛井镇千只湖羊标准化养殖示范合作社砂砾路1.6公里（总投资56万元，本次安排14万元），车道镇千只湖羊标准化养殖示范合作社砂砾路7.8公里（总投资273万元，本次安排71万元），甜水镇千只湖羊标准化养殖示范专业合作社砂砾路3.35公里（总投资117万元，本次安排30万元），天池梁塬湖羊标准化养殖示范合作社砂砾路4.33公里（总投资259万元，本次安排67万元），毛井镇丁连掌裴掌组万只湖羊标准化养殖场砂砾路4.9公里（总投资185万元，本次安排50万元），八珠乡白塬村李咀组砂砾路9.225公里（总投资291万元，本次安排75万元），赵台村兰掌湾梁至常崾岘吊岭山梁联村油路2.8公里（总投资182万元，本次安排41万元），项目实施结束后，根据实际决算金额，可在以上道路之间相互调剂使用</t>
  </si>
  <si>
    <t>解决83个行政村10930户贫困户及合作社日常生产运输困难</t>
  </si>
  <si>
    <t>十七</t>
  </si>
  <si>
    <t>劳动力
培训合计</t>
  </si>
  <si>
    <t>20个
乡镇</t>
  </si>
  <si>
    <t>建档立卡贫困户劳动力培训1297人</t>
  </si>
  <si>
    <t>人社局</t>
  </si>
  <si>
    <t>相关培训机构</t>
  </si>
  <si>
    <t>农业实用技术培训</t>
  </si>
  <si>
    <t>建档立卡贫困户农业实用技术培训92人，每人补助1037元，其中：何坪村2人、瓦天沟村3人、寨子坪村42人、赵台村16人、常崾岘村1人、红崖洼村4人、梁坪村5人、尚西坪村9人、唐台子村10人</t>
  </si>
  <si>
    <t>受培训的贫困人口熟练掌握一门技术，提高劳动技能</t>
  </si>
  <si>
    <t>兴陇培训学校</t>
  </si>
  <si>
    <t>路家塬村建档立卡贫困户农业实用技术培训59人，每人补助1037元</t>
  </si>
  <si>
    <t>建档立卡贫困户农业实用技术培训325人，每人补助1037元，其中：安掌村122人、万安村4人、樱桃掌村23人、代掌村1人、苦水掌村54人、三角城村1人、元峁村15人、杨掌村105人</t>
  </si>
  <si>
    <t>建档立卡贫困户农业实用技术培训18人，其中：王团庄村5人、新集子村10人、新峁村2人、大天子村1人</t>
  </si>
  <si>
    <t>电商办</t>
  </si>
  <si>
    <t>建档立卡贫困户农业实用技术培训59人，其中：龙柏山村22人、兰家掌村2人、山水湾村6人、大树塬村24人、苇子城村1人、陈渠子村2人、西阳洼村1人、光明村1人</t>
  </si>
  <si>
    <t>建档立卡贫困户农业实用技术培训33人，其中：庙儿掌村3人、盘龙村9人、桃李湾村5人、王庄村8人、小堡条村8人</t>
  </si>
  <si>
    <t>科协</t>
  </si>
  <si>
    <t>职业技能培训</t>
  </si>
  <si>
    <t>建档立卡贫困户职业技能培训10人，其中：金盆掌村1人、刘旗村2人、马家河村4人、楼房子村1人、孟家寨村1人、油坊塬村1人</t>
  </si>
  <si>
    <t>宏达培训学校</t>
  </si>
  <si>
    <t>建档立卡贫困户职业技能培训7人，其中：高寨沟村1人、白家掌村1人、邓寨子村1人、高楼塬村2人、关营村1人、郭西掌村1人</t>
  </si>
  <si>
    <t>建档立卡贫困户职业技能培训10人，其中：龚埫村2人、冉旗寨村1人、西川村1人、肖川村2人、张埫村3人、漫塬村1人</t>
  </si>
  <si>
    <t>建档立卡贫困户职业技能培训6人，其中：肖关村3人、许旗村1人、张塬村2人</t>
  </si>
  <si>
    <t>建档立卡贫困户职业技能培训10人，其中：郝掌村2人、谢庄村3人、八里铺村4人、山城堡村1人</t>
  </si>
  <si>
    <t>建档立卡贫困户职业技能培训2人，其中：大良洼村1人、赵掌村1人</t>
  </si>
  <si>
    <t>建档立卡贫困户职业技能培训3人，其中：郝集村2人、慕家河村1人</t>
  </si>
  <si>
    <t>建档立卡贫困户职业技能培训8人，其中：贾驿村2人、刘解掌村2人、张湾村1人、魏家河村3人</t>
  </si>
  <si>
    <t>建档立卡贫困户职业技能培训3人，其中：八珠塬村1人、曹塬村1人、杏树沟村1人</t>
  </si>
  <si>
    <t>建档立卡贫困户职业技能培训10人，其中：曹李川村1人、梁河村1人、吴城子村5人、碾盘岭村1人、苏北岔村1人、殷屈河村1人</t>
  </si>
  <si>
    <t>建档立卡贫困户职业技能培训16人，其中：安掌村2人、双庙村4人、元峁村2人、代掌村1人、王西掌村2人、魏洼村3人、杨掌村2人</t>
  </si>
  <si>
    <t>建档立卡贫困户职业技能培训10人，其中：红崖洼村2人、沈岭村1人、唐台子村3人、大路洼村2人、寨子坪村1人、朱家塬村1人</t>
  </si>
  <si>
    <t>建档立卡贫困户职业技能培训3人，其中：盘龙村1人、桃李湾村1人、小堡条村1人</t>
  </si>
  <si>
    <t>建档立卡贫困户职业技能培训13人，其中：大天子村1人、贾塬村2人、王团庄村7人、南掌堡子村1人、新峁村1人、秦团庄村1人</t>
  </si>
  <si>
    <t>陈渠子村建档立卡贫困户职业技能培训1人</t>
  </si>
  <si>
    <t>建档立卡贫困户职业技能培训11人，其中：丁寨柯村2人、连川村3人、天子渠村2人、陈掌村1人、粉子山村2人、李上山村1人</t>
  </si>
  <si>
    <t>建档立卡贫困户职业技能培训8人，其中：郝东掌村4人、万家湾村3人、耿河村1人</t>
  </si>
  <si>
    <t>吴家塬村建档立卡贫困户职业技能培训1人</t>
  </si>
  <si>
    <t>建档立卡贫困户职业技能培训4人，其中：二条俭村1人、大户掌村2人、施家滩村1人</t>
  </si>
  <si>
    <t>建档立卡贫困户职业技能培训5人，其中：党家洼村1人、洪涝池村1人、岳后渠村1人、花儿山村2人</t>
  </si>
  <si>
    <t>建档立卡贫困户职业技能培训3人，其中：八珠塬村1人、冯家湾村1人、瓦崾岘村1人</t>
  </si>
  <si>
    <t>县职专</t>
  </si>
  <si>
    <t>建档立卡贫困户职业技能培训2人，其中：樱桃掌村1人、杨掌村1人</t>
  </si>
  <si>
    <t>建档立卡贫困户职业技能培训3人，其中：辛坪村1人、唐台子村1人、杨坪沟村1人</t>
  </si>
  <si>
    <t>建档立卡贫困户职业技能培训12人，其中：耿塬畔村2人、河连湾村1人、寇河村1人、李塬村1人、梁岔村1人、新集子村1人、张塬村5人</t>
  </si>
  <si>
    <t>建档立卡贫困户职业技能培训3人，其中：半个城村1人、高庙湾村1人、魏家河村1人</t>
  </si>
  <si>
    <t>建档立卡贫困户职业技能培训13人，其中：城东塬村3人、宁老庄村1人、十八里村1人、赵小掌村1人、杨庙掌村1人、赵小掌村5人、北郭塬村1人</t>
  </si>
  <si>
    <t>建档立卡贫困户职业技能培训7人，其中：白家掌村1人，高楼塬村1人，高寨村3人，关营村1人，木钵街村1人</t>
  </si>
  <si>
    <t>南湫沟村建档立卡贫困户职业技能培训1人</t>
  </si>
  <si>
    <t>贾塬村建档立卡贫困户职业技能培训1人</t>
  </si>
  <si>
    <t>建档立卡贫困户职业技能培训3人，其中：油坊塬村1人、楼房子村2人</t>
  </si>
  <si>
    <t>建档立卡贫困户职业技能培训2人，其中：冯家沟村1人、薛塬村1人</t>
  </si>
  <si>
    <t>殷屈河村建档立卡贫困户职业技能培训2人</t>
  </si>
  <si>
    <t>赵掌村建档立卡贫困户职业技能培训1人</t>
  </si>
  <si>
    <t>黑泉河村建档立卡贫困户职业技能培训6人</t>
  </si>
  <si>
    <t>早流渠村建档立卡贫困户职业技能培训1人</t>
  </si>
  <si>
    <t>建档立卡贫困户职业技能培训9人，其中：楼房子村2人、许家塬村3人、金村寺村2人、宋家塬村2人</t>
  </si>
  <si>
    <t>志翔培训学校</t>
  </si>
  <si>
    <t>建档立卡贫困户职业技能培训24人，其中：韩洼子村1人、白家掌村4人、高寨村4人、木钵街村3人、二合塬村1人、井儿岔村1人、水坝滩村1人、高楼塬2人、邓寨子村2人、殷家桥村2人、关营村1人、周湾村1人、郭西掌村1人</t>
  </si>
  <si>
    <t>建档立卡贫困户职业技能培训15人，其中：张淌村3人、十五里沟村1人、宁老庄村1人、冉旗寨村2人、城东塬村2人、赵小掌1人、高龚塬村2人、漫塬村1人、杨庙掌村2人</t>
  </si>
  <si>
    <t>建档立卡贫困户职业技能培训29人，其中：李达掌村2人、李塬村5人、许旗村2人、张崾岘村2人、张塬村1人、洪德街村2人、苏长沟村4人、寇河村1人、梁岔村2人、耿塬畔村4人、私盐路村1人、肖关村1人、新集子村1人、赵洼村1人</t>
  </si>
  <si>
    <t>建档立卡贫困户职业技能培训13人，其中：薛塬村2人、山城堡村3人、王山口子村3人、冯家沟村2人、郝掌村1人、八里铺村1人、谢庄村1人</t>
  </si>
  <si>
    <t>建档立卡贫困户职业技能培训17人，其中：何塬村5人、甜水街村4人、邱滩村1人、大良洼村2人、张铁村3人、狼儿滩村1人、赵掌村1人</t>
  </si>
  <si>
    <t>建档立卡贫困户职业技能培训19人，其中：樊家川村4人、慕家河村3人、闫塬村6人、马驿沟村2人、长城村1人、郝集村1人、 李崾岘村1人、马骏滩村1人</t>
  </si>
  <si>
    <t>建档立卡贫困户职业技能培训17人，其中：魏家河村1人、贾驿村4人、刘解掌村6人、半个城村2人、常兆台村1人、张大掌1人、砂井村2人</t>
  </si>
  <si>
    <t>建档立卡贫困户职业技能培训13人，其中：湫坝村2人、 苟塬村3人、曹塬村1人、瓦崾岘村2人、白塬村3人、马连掌村1人、杏树沟村1人</t>
  </si>
  <si>
    <t>建档立卡贫困户职业技能培训7人，其中：鲜岔村1人、苏北岔村3人、井渠淌村1人、潘老庄村1人、殷屈河村1人</t>
  </si>
  <si>
    <t>建档立卡贫困户职业技能培训11人，其中：陈掌村1人、樱桃掌村3人、万安村1人、元峁村1人、王西掌村3人、苦水掌村1人、双庙村1人</t>
  </si>
  <si>
    <t>建档立卡贫困户职业技能培训24人，其中：唐台子村4人、何坪村2人、辛坪村2人、寨子坪2人、朱家塬村1人、赵台村2人、赵塬村2人、尚西坪村2人、大路洼村2人、瓦天沟村1人、杨坪沟村2人、梁坪村2人</t>
  </si>
  <si>
    <t>建档立卡贫困户职业技能培训8人，其中：宋掌村2人、盘龙村1人、大堡条村3人、杨兴庄村1人、小堡条村1人</t>
  </si>
  <si>
    <t>建档立卡贫困户职业技能培训6人，其中：南掌堡子村3人、新集子村2人、新峁村1人</t>
  </si>
  <si>
    <t>建档立卡贫困户职业技能培训7人，其中：龙柏山村3人、光明村1人、兰家掌村1人、苇子城村2人</t>
  </si>
  <si>
    <t>建档立卡贫困户职业技能培训18人，其中：许掌村2人、陈掌村2人、丁寨柯村2人、丰台岔村1人、李塬村2人、天子渠村2人、粉子山村2人、杨胡套子村1人、李上山村1人、连川村1人、燕麦掌村2人</t>
  </si>
  <si>
    <t>建档立卡贫困户职业技能培训18人，其中：万家湾村1人、四合塬2人、张台村1人、郝东掌村2人、潘家掌村4人、黑城岔村2人、桃树掌村1人、天桥村3人、万家湾村2人</t>
  </si>
  <si>
    <t>建档立卡贫困户职业技能培训7人，其中：曳郭咀村3人、路家塬村2人、佛岔村2人</t>
  </si>
  <si>
    <t>建档立卡贫困户职业技能培训7人，其中：二条俭村1人、乔崾岘村1人、红土咀村1人、大户掌村2人、马趟村1人、山西掌村1人</t>
  </si>
  <si>
    <t>建档立卡贫困户职业技能培训5人，其中：洪涝池村1人、党家洼1村人、杨兴堡村2人、岳后渠村1人</t>
  </si>
  <si>
    <t>建档立卡贫困户职业技能培训2人，每人补助3300元，其中：高李湾村1人、楼房子村1人、孟家寨村3人、五里桥村1人、油坊塬村1人、西沟村1人、许家塬村3人、双城子村1人、马家河村1人</t>
  </si>
  <si>
    <t>通达培训学校</t>
  </si>
  <si>
    <t>建档立卡贫困户职业技能培训30人，每人补助3300元，其中：曹旗村5人、殷家桥村4人、白家掌村1人、周湾村2人、木钵街村6人、坪子原村1人、二合原村5人、罗家沟村3人、高楼原村1人、韩洼子村1人、邓寨子村1人</t>
  </si>
  <si>
    <t>建档立卡贫困户职业技能培训7人，每人补助3300元，其中：马坊源村1人、五里屯村1人、十八里村3人、漫塬村1人、张埫村1人</t>
  </si>
  <si>
    <t>建档立卡贫困户职业技能培训30人，每人补助3300元，其中：洪德街村6人、李源村1人、许旗村1人、河连湾村8人、张塬村2人、新集子村1人、寇河村2人、丁阳渠子村1人、大户塬村1人、肖关村4人、赵洼村1人、苏长沟村1人、私盐路村1人</t>
  </si>
  <si>
    <t>建档立卡贫困户职业技能培训6人，每人补助3300元，其中：寨柯村2人、薛塬村2人、赵庄村2人</t>
  </si>
  <si>
    <t>建档立卡贫困户职业技能培训14人，每人补助3300元，其中：七里墩村1人、高崾岘村2人、甜水街村4人、赵掌村1人、何塬村4人、邱滩村1人、张铁村1人</t>
  </si>
  <si>
    <t>建档立卡贫困户职业技能培训17人，每人补助3300元，其中：慕家河村4人、马驿沟村5人、樊家川村4人、马骏滩村1人、闫塬村1人、李崾岘村1人、郝集村1人</t>
  </si>
  <si>
    <t>建档立卡贫困户职业技能培训9人，每人补助3300元，其中：砂井子村3人、金庄原村1人、半个城村2人、常兆台村1人、魏家河村1人、张大掌村1人</t>
  </si>
  <si>
    <t>建档立卡贫困户职业技能培训19人，每人补助3300元，其中：瓦崾岘村6人、苟塬村3人、湫坝沟村5人、曹塬村2人、冯家湾村1人、马连掌村1人、杏树沟村1人</t>
  </si>
  <si>
    <t>建档立卡贫困户职业技能培训16人，每人补助3300元，其中：苏北岔村1人、井渠埫村2人、曹李川村2村、殷屈河村5人、潘老庄村5人、老庄湾村1人</t>
  </si>
  <si>
    <t>建档立卡贫困户职业技能培训11人，每人补助3300元，其中：杨掌村2人、苦水掌村1人、三角城村3人、陈掌村1人、刘渠村2人、万安村1人、樱桃掌村1人</t>
  </si>
  <si>
    <t>建档立卡贫困户职业技能培训11人，每人补助3300元，其中：沈岭村1人、何坪村1人、梁坪村1人、唐台子村1人、陶洼子村1人、红崖洼1人、赵台村1人、杨坪村2人、瓦天沟1人、大路洼村1人</t>
  </si>
  <si>
    <t>建档立卡贫困户职业技能培训4人，每人补助3300元，其中：小堡条村1人、宋家掌村1人、大堡条村2人</t>
  </si>
  <si>
    <t>建档立卡贫困户职业技能培训8人，每人补助3300元，其中：陈渠子村1人、大树塬村1人、光明村2人、兰家掌村1人、山水湾村2人、龙柏山村1人</t>
  </si>
  <si>
    <t>小南沟</t>
  </si>
  <si>
    <t>建档立卡贫困户职业技能培训4人，每人补助3300元，其中：丁寨柯村1人、丰台岔村1人、李上山村1人、李塬村1人</t>
  </si>
  <si>
    <t>建档立卡贫困户职业技能培训5人，每人补助3300元，其中：耿河村1人、天桥村1人、许掌村1人、万家湾村1人、韩老庄村1人</t>
  </si>
  <si>
    <t>建档立卡贫困户职业技能培训15人，每人补助3300元，其中：吴家塬村3人、杨家洼村1人、黑泉河村1人、黄家山村2人、路家塬村3人、曳郭咀村2人、佛岔村1人、走马硷村2人</t>
  </si>
  <si>
    <t>建档立卡贫困户职业技能培训9人，每人补助3300元，其中：砖城子村2人、二条俭村3人、乔崾岘村1人、丁连掌村2人、大户掌村1人</t>
  </si>
  <si>
    <t>建档立卡贫困户职业技能培训2人，每人补助3300元，其中：南湫沟村1人、双井子村1人</t>
  </si>
  <si>
    <t>建档立卡贫困户职业技能培训6人，每人补助3300元，其中：南掌堡子村1人、贾塬村1人、新茆村1人、白塬畔村1人、秦团庄村1人、王团庄村1人</t>
  </si>
  <si>
    <t>十八</t>
  </si>
  <si>
    <t>扶贫车间
奖补</t>
  </si>
  <si>
    <t>演武、八珠、南湫、秦团庄4个乡</t>
  </si>
  <si>
    <t>认定“扶贫车间”5个（演武乡黑泉河村1个、吴家塬村1个，八珠乡八珠塬村1个，南湫乡洪涝池村1个，秦团庄乡新集子村1个）， “扶贫车间”吸纳10名以上建档立卡贫困劳动力，且稳定就业半年以上、按时足额支付劳动报酬的，给予2万元的一次性补助</t>
  </si>
  <si>
    <t>解决贫困劳动力就地就近就业问题，实现稳定增收</t>
  </si>
  <si>
    <t>十九</t>
  </si>
  <si>
    <t>“两后生”培训
（雨露计划）合计</t>
  </si>
  <si>
    <t>为建档立卡贫困家庭中接受中等职业教育、高等职业教育和技工类院校教育的“两后生”进行补助，其中：2019年入学4033人，每人补助3000元，共补助1209.9万元；补发2017年、2018年入学581人，每人补助1500元，共补助87.15万元</t>
  </si>
  <si>
    <t>促进贫困家庭两后生稳定就业，达到培训1人、输转1人、稳定就业1人</t>
  </si>
  <si>
    <t>乡镇村、相关学校</t>
  </si>
  <si>
    <t>“两后生”培训
（雨露计划）</t>
  </si>
  <si>
    <t>2019年“两后生”补助154人，其中：八珠塬村25人、曹塬村16人、瓦崾岘村20人、杏树沟村10人、塔尔咀村18人、马连掌村12人、冯家湾村19人、苟塬村12人、湫坝沟村9人、白塬村13人</t>
  </si>
  <si>
    <t>补发2017年、2018年“两后生”补助34人，其中：八珠塬村2人、曹塬村10人、瓦崾岘村3人、杏树沟村1人、塔尔咀村7人、马连掌村1人、冯家湾村2人、苟塬村1人、湫坝沟村1人、白塬村6人</t>
  </si>
  <si>
    <t>2019年“两后生”补助240人，其中：张台村16人、潘掌村25人、万湾村29人、郝东掌村33人、许掌村29人、郜庄村13人、四合原村17人、桃树掌村9人、韩老庄村13人、天桥村14人、早流渠村7人、耿河村24人、黑城岔村11人</t>
  </si>
  <si>
    <t>补发2017年、2018年“两后生”补助21人，其中：张台村1人、潘掌村6人、郝东掌村4人、许掌村3人、四合原村1人、桃树掌村1人、韩老庄村1人、天桥村2人、早流渠村1人、黑城岔村1人</t>
  </si>
  <si>
    <t>2019年“两后生”补助445人，其中：河连湾村45人、苗河村13人、苏长沟村24人、张塬村20人、丁阳渠子村11人、耿塬畔村34人、洪德街村32人、寇河村26人、李达掌村13人、梁岔村17人、马塬村23人、大户塬村6人、赵洼村21人、私盐路村18人、新集子村22人、张崾岘村29人、许旗村26人、李塬村28人，肖关村37人</t>
  </si>
  <si>
    <t>补发2017年、2018年“两后生”补助124人，其中：河连湾村17人、苗河村6人、苏长沟村4人、丁阳渠子村2人、耿塬畔村10人、洪德街村7人、寇河村8人、李达掌村7人、梁岔村4人、马塬村7人、大户塬村1人、赵洼村11人、私盐路村1人、新集子村8人、张崾岘村6人、许旗村16人、李塬村6人，肖关村3人</t>
  </si>
  <si>
    <t>2019年“两后生”补助268人，其中：二条俭村31人、砖城子村31人、山西掌村12人、杨东掌村25人、红糜湾村3人、施家滩村10人、乔崾岘村31人、黄寨柯村21人、高家洼村20人、丁连掌村15人、大户掌村23人、红土咀村28人、马趟村18人</t>
  </si>
  <si>
    <t>补发2017年、2018年“两后生”补助47人，其中：二条俭村6人、砖城子村2人、山西掌村3人、杨东掌村7人、乔崾岘村2人、黄寨柯村5人、高家洼村5人、丁连掌村2人、大户掌村4人、红土咀村9人、马趟村2人</t>
  </si>
  <si>
    <t>2019年“两后生”补助216人，其中：殷家桥村18人、木钵街村8人、周湾村8人、韩洼子村19人、曹旗村25人、关营村11人、高寨村23人、高楼塬村20人、刘家塬村9人、白家掌村10人、邓寨子村4人、郭西掌村12人、二合塬村9人、坪子塬村16人、井儿岔村10人、罗家沟村3人、水坝滩村11人</t>
  </si>
  <si>
    <t>补发2017年、2018年“两后生”补助49人，其中：坪子塬村4人、周湾村5人、水坝滩村4人、曹旗村9人、韩洼子村2人、二合塬村1人、井儿岔村3人、高楼塬村6人、高寨村4人、木钵街村3人、关营村1人、白家掌村3人、殷家桥村4人</t>
  </si>
  <si>
    <t>2019年“两后生”补助64人，其中：五里桥村2人、双城村4人、刘旗村2人、孟家寨村5人、高李湾村7人、楼房子村7人、西沟村3人、宋家塬村4人、许家塬村4人、金村寺村3人、油坊塬村6人、金盆掌村2人、小庄子村3人、马家河村8人、董家塬村4人</t>
  </si>
  <si>
    <t>补发2017年、2018年“两后生”补助4人，其中：孟家寨村2人、楼房子村2人</t>
  </si>
  <si>
    <t>2019年“两后生”补助150人，其中：走马硷村23人、吴家塬村16人、曳郭咀村10人、刘坪村7人、黑泉河村29人、黄山村7人、佛岔村21人、杨家洼村11人、路家塬村26人</t>
  </si>
  <si>
    <t>补发2017年、2018年“两后生”补助42人，其中：走马硷村7人、吴家塬村6人、曳郭咀村4人、黑泉河村8人、黄山村3人、佛岔村3人、杨家洼村3人、路家塬村8人</t>
  </si>
  <si>
    <t>2019年“两后生”补助208人，其中：甜水街村22人、张铁村31人、何塬村9人、大良洼村15人、七里墩村12人、狼儿滩11人、邱滩19人、鲁掌35人、赵掌村18人、高崾岘36人</t>
  </si>
  <si>
    <t>补发2017年、2018年“两后生”补助15人，其中：甜水街村1人、张铁村1人、何塬村2人、七里墩村1人、邱滩1人、鲁掌3人、高崾岘6人</t>
  </si>
  <si>
    <t>2019年“两后生”补助236人，其中：天池村7人、张邓塬村12人、梁河村15人、殷屈河村28人、苏北岔村23人、潘老庄村17人、大庄台村18人、四合掌村8人、老庄湾村18人、井渠淌村17人、鲜岔村9人、碾盘岭村16人、大方山村13人、喜家坪村7人、曹李川村16人、吴城子村12人</t>
  </si>
  <si>
    <t>补发2017年、2018年“两后生”补助55人，其中：天池村1人、张邓塬村1人、梁河村1人、殷屈河村4人、苏北岔村5人、潘老庄村1人、大庄台村8人、四合掌村1人、老庄湾村5人、井渠淌村2人、鲜岔村2人、碾盘岭村6人、大方山村4人、喜家坪村4人、曹李川村7人、吴城子村3人</t>
  </si>
  <si>
    <t>2019年“两后生”补助159人，其中：贾驿村13人、高庙湾村18人、魏家河村26人、砂井子村15人、刘解掌村12人、金庄原村23人、常兆台村19人、张家湾村13人、张大掌村3人、半个城村17人</t>
  </si>
  <si>
    <t>补发2017年、2018年“两后生”补助1人，其中：贾驿村1人</t>
  </si>
  <si>
    <t>秦团庄</t>
  </si>
  <si>
    <t>2019年“两后生”补助109人，其中：秦团庄村10人、白塬畔村13人、大天子村20人、贾塬村9人、南掌堡子村12人、王团庄村21人、新集子村12人、新峁村12人</t>
  </si>
  <si>
    <t>补发2017年、2018年“两后生”补助14人，其中：白塬畔村4人、大天子村3人、贾塬村1人、南掌堡子村2人、王团庄村2人、新集子村2人</t>
  </si>
  <si>
    <t>2019年“两后生”补助162人，其中：冉旗寨村8人、北郭塬村6人、陈汤塬村5人、龚趟村6人、马坊塬村10人、宁老庄村17人、十八里村5人、十五里沟村6人、漫塬村6人、唐塬村5人、西川村8人、肖川村9人、杨庙掌村2人、张滩滩村4人、张淌村6人、赵小掌村18人、周塬村3人、白草塬村2人、五里屯村4人、鸳鸯沟村3人、红星村5人、高龚塬村7人、城东塬村3人、耿家沟村14人</t>
  </si>
  <si>
    <t>补发2017年、2018年“两后生”补助24人，其中：冉旗寨村2人、宁老庄村3人、十五里沟村1人、肖川村1人、杨庙掌村1人、张淌村2人、赵小掌村5人、周塬村2人、五里屯村1人、鸳鸯沟村1人、红星村1人、城东塬村3人、耿家沟村1人</t>
  </si>
  <si>
    <t>2019年“两后生”补助179人，其中：西阳洼村27人、苇之城村12人、龙柏山28人、兰家掌30人、大树塬27人、陈渠子28人、山水湾11人、光明村16人</t>
  </si>
  <si>
    <t>补发2017年、2018年“两后生”补助2人，其中：西阳洼村1人、光明村1人</t>
  </si>
  <si>
    <t>2019年“两后生”补助165人，其中：杨新庄村12人、花儿掌村28人、庙儿掌村12人、宋家掌村11人、井川村5人、桃李湾村15人、王庄村25人、大堡条村13人、盘龙村32人、小堡条村12人</t>
  </si>
  <si>
    <t>补发2017年、2018年“两后生”补助23人，其中：花儿掌村4人、庙儿掌村4人、宋家掌村2人、井川村3人、桃李湾村1人、王庄村2人、大堡条村2人、盘龙村4人、小堡条村1人</t>
  </si>
  <si>
    <t>2019年“两后生”补助218人，其中：小南沟村13人、陈掌村10人、许掌11人、李塬村15人、汪天子村10人、李上山村12人、粉子山村21人、燕麦掌村10人、丁寨柯村50人、杨胡套子村28人、连川村30人、天子渠村8人</t>
  </si>
  <si>
    <t>补发2017年、2018年“两后生”补助20人，其中：小南沟村2人、许掌5人、李塬村1人、汪天子村1人、李上山村1人、燕麦掌村1人、丁寨柯村2人、杨胡套子村2人、连川村3人、天子渠村2人</t>
  </si>
  <si>
    <t>2019年“两后生”补助310人，其中：元峁村21人、苦水掌村15人、双庙村18人、王西掌村24人、吊渠村21人、三角城村19人、杨掌村21人、万安村34人、魏洼村24人、陈掌村11人、红台村20人、樱桃掌村24人、安掌村18人、代掌村22人、刘渠村15人、刘园子村3人</t>
  </si>
  <si>
    <t>补发2017年、2018年“两后生”补助14人，其中：双庙村2人、万安村1人、陈掌村5人、红台村4人、安掌村2人</t>
  </si>
  <si>
    <t>2019年“两后生”补助108人、其中：代家洼村15人、党家洼村18人、双井子村10人、岳后渠村15人、杨兴堡村9人、洪涝池村26人、花儿山村15人</t>
  </si>
  <si>
    <t>补发2017年、2018年“两后生”补助14人、其中：代家洼村2人、党家洼村2人、岳后渠村3人、洪涝池村5人、花儿山村2人</t>
  </si>
  <si>
    <t>2019年“两后生”补助314人，其中：陈旗塬村35人、尚西坪村20人、陶洼子村25人、梁坪村8人、唐台子村15人、红崖洼村17人、朱家塬村21人、赵家塬村12人、辛坪村27人、杨坪沟村28人、大路洼村11人、常崾岘村13人、寨子坪村10人、沈家岭村18人、赵台村30人、瓦天沟村11人、何坪村13人</t>
  </si>
  <si>
    <t>补发2017年、2018年“两后生”补助34人，其中：陈旗塬村3人、尚西坪村3人、陶洼子村2人、梁坪村2人、唐台子村3人、红崖洼村1人、赵家塬村1人、辛坪村4人、杨坪沟村1人、大路洼村1人、常崾岘村1人、寨子坪村1人、沈家岭村2人、赵台村2人、瓦天沟村2人、何坪村5人</t>
  </si>
  <si>
    <t>2019年“两后生”补助152人，其中：山城堡村22人、八里铺村30人、赵庄村8人、谢庄村12人、薛塬村14人、王山口子村12人、寨柯村23人、冯家沟村16人、郝掌村15人</t>
  </si>
  <si>
    <t>补发2017年、2018年“两后生”补助16人，其中：山城堡村5人、八里铺村1人、赵庄村1人、谢庄村2人、薛塬村1人、寨柯村3人、冯家沟村3人</t>
  </si>
  <si>
    <t>2019年“两后生”补助176人，其中：樊家川村36人、马驿沟村25人、郝集村17人、长城村10人、慕家河村39人、闫塬村19人、李崾岘村17人、马骏滩村13人</t>
  </si>
  <si>
    <t>补发2017年、2018年“两后生”补助28人，其中：樊家川村9人、马驿沟村3人、郝集村2人、长城村1人、慕家河村6人、闫塬村1人、李崾岘村4人、马骏滩村2人</t>
  </si>
  <si>
    <t>二十</t>
  </si>
  <si>
    <t>贫困重度残疾人家庭无障碍改造</t>
  </si>
  <si>
    <t>为224户建档立卡贫困户重度残疾人家庭实施无障碍改造项目，项目主要包括贫困残疾人家庭室内及院内地面硬化平整，台阶坡化，低位灶台、房门、厕所、坐便器改造，安装卫生间太阳能热水器、扶手和抓干、闪光门铃、可视门铃、读屏软件等项目</t>
  </si>
  <si>
    <t>保障残疾人基本民生，改善残疾人生活环境质量，方便残疾人出行</t>
  </si>
  <si>
    <t>残联</t>
  </si>
  <si>
    <t>二十一</t>
  </si>
  <si>
    <t>农村安全饮水项目</t>
  </si>
  <si>
    <t>环县环城镇等9乡镇农村人饮应急水源工程</t>
  </si>
  <si>
    <t>新建107万m³调蓄水池1座，配套加压泵站1座(总投资8165万元，本次安排4389万元）</t>
  </si>
  <si>
    <t>解决县城和环城、洪德、曲子、木钵、虎洞、车道、毛井、芦家湾、小南沟9乡镇及其农村冬季供水能力不足问题</t>
  </si>
  <si>
    <t>水务局</t>
  </si>
  <si>
    <t>自来水公司</t>
  </si>
  <si>
    <t>环县北部7乡镇农村安全饮水应急水源工程</t>
  </si>
  <si>
    <t>新建30万m³蓄水池1座，配套提升泵房及附属设施(总投资780万元，本次安排477万元）</t>
  </si>
  <si>
    <t>解决县北7乡镇水量不足问题</t>
  </si>
  <si>
    <t>环县机井及河道供水工程提升改造项目</t>
  </si>
  <si>
    <t>演武、天池等15个乡镇</t>
  </si>
  <si>
    <t>天池、演武、合道、八珠、曲子、木钵、车道、毛井、芦家湾、罗山、山城、小南沟、环城、樊家川、南湫15个乡镇机井及沟道水的配套自动化及设备改造且提升供水点(总投资860万元，本次安排680万元）</t>
  </si>
  <si>
    <t>解决15个乡镇112个行政村126个自然村在干早年份的饮水水源困难问题</t>
  </si>
  <si>
    <t>罗山乡等6处冻管改造项目</t>
  </si>
  <si>
    <t>罗山、小南沟、甜水、环城、耿湾、秦团庄</t>
  </si>
  <si>
    <t>冻管改造管线长度10.36km，修建闸阀井26座(总投资194.14万元，本次安排130万元）</t>
  </si>
  <si>
    <t>解决6个乡镇6个行政村10.36km输水管线冬季供水冻管的问题</t>
  </si>
  <si>
    <t>八珠乡农村饮水水源改造工程</t>
  </si>
  <si>
    <t>八珠乡
八珠塬村</t>
  </si>
  <si>
    <t>新建溢流坝1座，泄水闸1座，溢流平台1座，新建二级泵站1座，新建300m³蓄水池1座，配备潜水泵2台，多级离心泵2台；安装无塔供水系统2套，更换管道1998m、更换八珠塬机井水处理厂反渗透膜；新建控制井6座 (总投资383万元，已安排272万元，本次安排111万元）</t>
  </si>
  <si>
    <t>解决八珠塬村1186人、八珠乡街道1790人的饮水问题</t>
  </si>
  <si>
    <t>农村饮水安全项目建设管理局</t>
  </si>
  <si>
    <t>二十二</t>
  </si>
  <si>
    <t>村组道路建设</t>
  </si>
  <si>
    <t>续建、新建</t>
  </si>
  <si>
    <t>续建撤并建制村通硬化路工程17条116.942公里，续建村组道路14条118.6公里新建村组道路21条147.8公里、漫水桥1座</t>
  </si>
  <si>
    <t>解决56个行政村5026户贫困户出行及运输困难的问题</t>
  </si>
  <si>
    <t>撤并建制村通硬化路工程</t>
  </si>
  <si>
    <t>木钵、樊家川、环城、合道、耿湾、曲子、车道等6个乡镇</t>
  </si>
  <si>
    <t>续建撤并建制村通硬化路工程17条116.942公里，其中：环县郝老庄至杨李塬撤并建制村通硬化路工程（主线、支线一、支线二、支线三、支线四、支线五、支线六、支线七），环县白草滩至甘沟撤并建制村通硬化路工程（主线、支线一、支线二、支线三、支线四、支线五），环县寺洼至牛寨柯撤并建制村通硬化路工程（支线一、支线二、支线三）116.942公里（计划总9088万元，已安排7259万元，本次安排1422万元）</t>
  </si>
  <si>
    <t>解决21个行政村1230户贫困户出行及运输困难的问题</t>
  </si>
  <si>
    <t>村组道路</t>
  </si>
  <si>
    <t>洪德、车道、八珠、南湫、曲子、罗山川、虎洞7个乡镇</t>
  </si>
  <si>
    <t>续建村组道路14条118.6公里，其中：洪德镇河连湾村至新集子油路工程13.1公里（总投资1018万元，已安排850万元，本次安排115万元），车道镇安掌村部至窦城子四台湾砂砾路8.34公里（总投资248万元，已安排213万元，本次安排20万元），车道镇安掌村窦城子小台子至黄蒿湾崾岘砂砾路8.4公里（总投资243万元，已安排215万元，本次安排15万元），车道镇陈掌村蔡坡至村部砂砾路7.53公里（总投资349万元，已安排227万元，本次安排100万元），洪德镇私盐路至大台子砂砾路5.974公里（总投资600万元，已安排364万元，本次安排230万元），八珠乡马莲掌至塔尔咀砂砾路15.668公里（总投资729万元，已安排473万元，本次安排220万元），南湫乡徐西掌组至雷家沟组砂砾路6.09公里（总投资138万元，已安排120万元，本次安排10万元），曲子镇西沟村塘掌至西沟村湫沟砂砾路13.24公里（总投资368万元，已安排198万元，本次安排150万元），曲子镇西沟村周塬至西沟村孙三岔砂砾路6.155公里（总投资394万元，已安排280万元，本次安排90万元），曲子镇小庄子尖角台至牛旺沟砂砾路12.07公里（总投资356万元，已安排157万元，本次安排180万元），曲子镇高李湾村斗沟渠组至堡子山组砂砾路3.28公里（总投资184万元，已安排80万元，本次安排95万元），罗山川乡光明村堡子渠组崖峁子至赵洼村赵洼组砂砾路8.339公里（总投资352万元，已安排198万元，本次安排130万元），虎洞镇常兆台村部至张洼砂砾路4.5公里（总投资351万元，已安排214万元，本次安排120万元），车道镇常兆台村付咀子至安掌村桑树崾岘砂砾路5.96公里（总投资180万元，已安排136万元，本次安排35万元）项目实施结束后，根据实际决算金额，可在以上道路之间相互调剂使用</t>
  </si>
  <si>
    <t>解决11个行政村339户贫困户出行及运输困难的问题</t>
  </si>
  <si>
    <t>新建村组道路21条147.8公里、漫水桥1座，其中：甜水镇张铁村老国道至王洼子砂砾路3公里、老国道至武新庄砂砾路3公里（总投资152万元，本次安排36万元）、张铁村吴高山至陈渠至潘山砂砾路7公里（总投资304万元，本次安排72万元），毛井镇红土咀村至尚渠组沥青路7公里（总投资455万元，本次安排109万元）、黄寨柯村至堡子梁组沥青路3.954公里（总投资257万元，本次安排61万元）、乔崾岘村至刘半掌组沥青路6.33公里（总投资411万元，本次安排98万元）、黄寨柯村至黄庄组沥青路3.5公里（总投资228万元，本次安排54万元）、马趟村至平路渠组沥青路3.914公里（总投资254万元，本次安排61万元）、马趟村至郭堡子组沥青路4.541公里（总投资295万元，本次安排70万元）、马趟村至筛子掌组沥青路7.479公里（总投资486万元，本次安排116万元），合道镇陶洼子村田台子组至天池苏北岔村田原组砂砾路（陶洼子村-田台子组、苏北岔村-田塬组）5公里（总投资175万元，本次安排42万元），环城镇十八里村十八里组至慕家河村慕家岔组油路工程25公里（总投资1913万元，本次安排459万元），罗山川乡陈台组至南湫花儿山砂砾路（龙柏山村-陈台组、龙柏山村-丁河组）10公里（总投资350万元，本次安排84万元）、龙柏山村至西阳洼村砂砾路7.54公里（龙柏山村-丁河组）、漫水桥1座20米（总投资264万元，本次安排63万元），木钵镇罗家沟村罗家沟组至宗堡子组砂砾路（罗家沟村-宗堡子组）10.746公里（总投资414万元，本次安排99万元），环城镇张淌村袁掌崾岘至宋家沟口砂砾路（张淌村-石堡子组）5.5公里（总投资193万元，本次安排46万元）、张淌村部至薛掌沟口砂砾路3.5公里（张淌村-薛掌组）（总投资123万元，本次安排29万元）、梁阳山至转咀塬砂砾路（张淌村-园子洼组）3.5公里（总投资123万元，本次安排29万元），耿湾乡耿河村村部至小李原组砂砾路（耿河村-慕油房组）6公里（总投资210万元，本次安排54.01万元），虎洞镇半个城村西塬畔通组砂砾路8公里（总投资280万元，本次安排67万元），洪德镇寇河至211国道道路7.3公里（总投资292万元，本次安排70万元），樊家川镇慕家河村慕洼子组至赵东塬组至邓寨子村砂砾路（慕家河村-赵东塬组、慕家河村-慕洼子组、邓寨子村-邓阳湾组）6公里（总投资210万元，本次安排50万元），项目实施结束后，根据实际决算金额，可在以上道路之间相互调剂使用</t>
  </si>
  <si>
    <t>解决24个行政村3457户贫困户及合作社日常生产运输困难</t>
  </si>
  <si>
    <t>扶持27066户建档立卡贫困户实施地膜种粮31.35万亩，每亩补助78元。</t>
  </si>
  <si>
    <t>提高粮食产量，促进农民增收，亩均纯收入450元。</t>
  </si>
  <si>
    <t>扶持1657户建档立卡贫困户实施地膜种粮12816亩，其中：坪子塬村737亩、周湾村611亩、水坝滩村447亩、邓寨子村532亩、曹旗村1802亩、韩洼子村926亩、关营村895亩、二合塬村607亩、白家掌村760亩、井儿岔村375亩、刘家塬村536亩、高楼塬村915亩、高寨村958亩、木钵街村395亩、罗家沟村1014亩、郭西掌村737亩、殷家桥村569亩。</t>
  </si>
  <si>
    <t>扶持822户建档立卡贫困户实施地膜种粮12400亩，其中：甜水街村800亩、张铁村1726亩、何塬村1196亩、大良洼村1613亩、七里墩村67亩、狼儿滩村907亩、邱滩村925亩、鲁掌村1174亩、赵掌村2287亩、高崾岘村1705亩。</t>
  </si>
  <si>
    <t>扶持2211户建档立卡贫困户实施地膜种粮25065亩，其中：陈旗塬村1280亩、尚西坪村1687亩、陶洼子村1568亩、梁坪村1360亩、唐台子村1277亩、红崖洼村1000亩、朱家塬村2129亩、赵塬村1365亩、辛坪村1605亩、杨坪沟村1193亩、大路洼村1055亩、常崾岘村1094亩、寨子坪村1655亩、沈家岭村2024亩、赵台村2119亩、瓦天沟村1311亩、何坪村1343亩。</t>
  </si>
  <si>
    <t>扶持1377户建档立卡贫困户实施地膜种粮17737亩，其中：贾驿村2281亩、高庙湾村2620亩、魏家河村2239亩、砂井子村1114亩、刘解掌村1500亩、金庄原村1315亩、常兆台村1678亩、张家湾村2381亩、张大掌村1609亩、半个城村1000亩。</t>
  </si>
  <si>
    <t>扶持1008户建档立卡贫困户实施地膜种粮16440亩，其中：杨新庄村1331亩、花儿掌村1484亩、庙儿掌村1810亩、宋家掌村1158亩、井川村927亩、桃李湾村1182亩、王庄村2426亩、大堡条村1961亩、盘龙村2250亩、小堡条村1911亩。</t>
  </si>
  <si>
    <t>扶持1235户建档立卡贫困户实施地膜种粮14354亩，其中：小南沟村1370亩、陈掌村1098亩、许掌812亩、李塬村933亩、汪天子村834亩、李上山村1085亩、粉子山村1638亩、燕麦掌村976亩、丁寨柯村2137亩、杨胡套子村1390亩、连川村1526亩、天子渠村555亩。</t>
  </si>
  <si>
    <t>扶持1672户建档立卡贫困户实施地膜种粮23588亩，其中：张台村2340亩、潘掌村1880亩、万湾村1933亩、郝东掌村3040亩、许掌村1882亩、郜庄村1508亩、四合原村1767亩、桃树掌村1476亩、韩老庄村1084亩、天桥村1640亩、早流渠村1693亩、耿河村2045亩、黑城岔村1300亩。</t>
  </si>
  <si>
    <t>扶持1309户建档立卡贫困户实施地膜种粮12029亩，其中：八珠塬村1680亩、曹塬村765亩、瓦崾岘村1075亩、杏树沟村1342亩、塔尔咀村1459亩、马连掌村1104亩、冯家湾村863亩、苟塬村1579亩、湫坝沟村1001亩、白塬村1161亩。</t>
  </si>
  <si>
    <t>扶持2202户建档立卡贫困户实施地膜种粮33647亩，其中：元峁村1333亩、苦水掌村1919亩、双庙村3146亩、王西掌村2450亩、吊渠村1188亩、三角城村2140亩、杨掌村2804亩、万安村2957亩、魏洼村6095亩、陈掌村1750亩、红台村1549亩、樱桃掌村1381亩、安掌村1571亩、代掌村1480亩、刘渠村1116亩、刘园子村768亩。</t>
  </si>
  <si>
    <t>扶持1644户建档立卡贫困户实施地膜种粮20042亩，其中：二条俭村4390亩、砖城子村1754亩、山西掌村1913亩、杨东掌村2152亩、红糜湾村259亩、施家滩村915亩、乔崾岘村1238亩、黄寨柯村715亩、高家洼村405亩、丁连掌村1381亩、大户掌村1897亩、红土咀村2008亩、马趟村1015亩。</t>
  </si>
  <si>
    <t>扶持2710户建档立卡贫困户实施地膜种粮26202亩，其中：河连湾村2279亩、苗河村982亩、苏长沟村1465亩、张塬村2083亩、丁阳渠子村682亩、耿塬畔村1062亩、洪德街村1495亩、寇河村1184亩、李达掌村675亩、梁岔村2112亩、马塬村825亩、大户塬村383亩、赵洼村1428亩、私盐路村1335亩、新集子村1589亩、张崾岘村1043亩、许旗村2813亩、李塬村1253亩、肖关村1514亩。</t>
  </si>
  <si>
    <t>扶持1141户建档立卡贫困户实施地膜种粮11191亩，其中：樊家川村1941亩、马驿沟村1985亩、郝集村1332亩、长城村834亩、慕家河村1629亩、闫塬村961亩、李崾岘村1463亩、马骏滩村1046亩。</t>
  </si>
  <si>
    <t>扶持905户建档立卡贫困户实施地膜种粮12290亩，其中：西阳洼村1223亩、苇之城村1654亩、龙柏山村2000亩、兰家掌村1062亩、大树塬村2575亩、陈渠子村1616亩、山水湾村1195亩、光明村965亩。</t>
  </si>
  <si>
    <t>扶持701户建档立卡贫困户实施地膜种粮12078亩，其中：秦团庄村1177亩、白塬畔村1179亩、大天子村2007亩、贾塬村2173亩、南掌堡子村1391亩、王团庄村1231亩、新集子村941亩、新峁村1979亩。</t>
  </si>
  <si>
    <t>扶持990户建档立卡贫困户实施地膜种粮10443亩，其中：山城堡村1053亩、八里铺村1420亩、赵庄村603亩、谢庄村1184亩、薛塬村895亩、王山口子村1879亩、寨柯村968亩、冯家沟村1553亩、郝掌村888亩。</t>
  </si>
  <si>
    <t>扶持1121户建档立卡贫困户实施地膜种粮10074亩，其中：冉旗寨村629亩、北郭塬村230亩、陈汤塬村190亩、龚趟村760亩、马坊塬村231亩、宁老庄村453亩、十八里村74亩、十五里沟村247亩、漫塬村448亩、唐塬村620亩、西川村200亩、肖川村690亩、杨庙掌村197亩、张滩滩村165亩、张淌村184亩、赵小掌村1762亩、周塬村190亩、百草塬村240亩、五里屯村106亩、鸳鸯沟村61亩、红星村59亩、高龚塬村410亩、城东塬村174亩、耿家沟村1754亩。</t>
  </si>
  <si>
    <t>扶持2081户建档立卡贫困户实施地膜种粮19110亩，其中：天池村1050亩、张邓塬村1215亩、梁河村1055亩、殷屈河村2018亩、苏北岔村1376亩、潘老庄村1194亩、大庄台村840亩、四合掌村1137亩、老庄湾村1973亩、井渠淌村1318亩、鲜岔村945亩、碾盘岭村1250亩、大方山村838亩、喜家坪村903亩、曹李川村915亩、吴城子村1083亩。</t>
  </si>
  <si>
    <t>扶持508户建档立卡贫困户实施地膜种粮4552亩，其中：代家洼村475亩、党家洼村915亩、双井子村584亩、岳后渠村589亩、杨兴堡村604亩、洪涝池村810亩、花儿山村575亩。</t>
  </si>
  <si>
    <t>扶持1180户建档立卡贫困户实施地膜种粮14631亩，其中：走马硷村1493亩、吴家塬村1482亩、曳郭咀村1233亩、刘坪村965亩、黑泉河村1320亩、黄山村1652亩、佛岔村2283亩、杨家洼村1530亩、路家塬村2673亩。</t>
  </si>
  <si>
    <t>扶持589户建档立卡贫困户实施地膜种粮4849亩，其中：五里桥村172亩、双城村158亩、刘旗村653亩、孟家寨村385亩、高李湾村486亩、楼房子村360亩、西沟村407亩、宋家塬村161亩、许家塬村231亩、金村寺村238亩、油坊塬村287亩、金盆掌村320亩、小庄子村245亩、马家河村577亩、董家塬村169亩。</t>
  </si>
  <si>
    <t>扶持837户贫困户发展小庭院800座、养鸡365只、养蜜蜂432箱、小手工6处、小作坊16处。</t>
  </si>
  <si>
    <t>扶持贫困户发展壮大五小产业，增加收入。</t>
  </si>
  <si>
    <t>扶持800户建档立卡贫困户发展小庭院800座，每座补助3000元。</t>
  </si>
  <si>
    <t>增加贫困户收入，预计每座平均年纯收入1500元以上。</t>
  </si>
  <si>
    <t>建档立卡贫困户发展小庭院40座，其中：曹旗村6座、高寨沟村27座、韩洼子村7座。</t>
  </si>
  <si>
    <t>建档立卡贫困户发展小庭院35座，其中：慕家河村5座、樊家川村8座、闫塬村22座。</t>
  </si>
  <si>
    <t>建档立卡贫困户发展小庭院213座，其中：常崾岘村12座、大路洼村15座、何坪村30座、梁坪村9座、尚西坪村27座、唐台子村25座、瓦天沟村18座、辛坪村16座、杨坪沟村17座、寨子坪村21座、赵塬村8座、赵台村11座、陶洼子村4座。</t>
  </si>
  <si>
    <t>建档立卡贫困户发展小庭院98座，其中：张家湾村33座、魏家河村15座、高庙湾村21座、金庄原村29座。</t>
  </si>
  <si>
    <t>建档立卡贫困户发展小庭院31座，其中：高龚塬村2座、龚淌村21座、漫塬村3座、周塬村5座。</t>
  </si>
  <si>
    <t>建档立卡贫困户发展小庭院70座，其中：桃李湾村15座、宋掌村10座、王庄村13座、庙儿掌村9座、王庄村23座。</t>
  </si>
  <si>
    <t>建档立卡贫困户发展小庭院21座，其中：新峁村10座，新集子村11座。</t>
  </si>
  <si>
    <t>建档立卡贫困户发展小庭院102座，其中：董家塬村21座、双城村20座、宋家塬村7座、金村寺村8座、马家河村13座、许家塬村12座、楼房子村21座。</t>
  </si>
  <si>
    <t>建档立卡贫困户发展小庭院36座，其中：八里铺村10座、郝掌村26座。</t>
  </si>
  <si>
    <t>建档立卡贫困户发展小庭院34座，其中：天池村5座、殷屈河村7座、张邓塬村22座。</t>
  </si>
  <si>
    <t>建档立卡贫困户发展小庭院90座，其中：甜水街村21座、张铁村25座、七里墩村17座、高崾岘村27座。</t>
  </si>
  <si>
    <t>建档立卡贫困户发展小庭院30座，其中：佛岔村24座、黑泉河村6座。</t>
  </si>
  <si>
    <t>扶持建档立卡贫困户养鸡365只，每只补助20元；养蜜蜂432箱，每箱补助100元。</t>
  </si>
  <si>
    <t>扶持贫困户发展壮大小家禽产业，增加收入。</t>
  </si>
  <si>
    <t>建档立卡贫困户养蜜蜂398箱，其中：天池村100箱、殷屈河村98箱、张邓塬村200箱；天池村建档立卡贫困户养鸡100只。</t>
  </si>
  <si>
    <t>扶持6户建档立卡贫困户发展小手工6处，每处补助3000元。</t>
  </si>
  <si>
    <t>扶持贫困户发展壮大小手工产业，增加收入。</t>
  </si>
  <si>
    <t>建档立卡贫困户发展小手工3处，其中：天池村1处、殷屈河村2处。</t>
  </si>
  <si>
    <t>扶持16户建档立卡贫困户发展小作坊16处，其中：农产品加工4处，每处补助6000元；食品加工12处，每处补助4000元。</t>
  </si>
  <si>
    <t>扶持贫困户发展壮大小作坊产业，增加收入。</t>
  </si>
  <si>
    <t>建档立卡贫困户发展食品加工1处，其中：曹旗村1处、高寨沟村1处。</t>
  </si>
  <si>
    <t>建档立卡贫困户发展食品加工6处，其中：慕家河村3处、樊家川村3处。</t>
  </si>
  <si>
    <t>建档立卡贫困户发展农产品加工3处、食品加工3处，其中：天池村3处、殷屈河村3处。</t>
  </si>
  <si>
    <t>扶持2020户建档立卡贫困户新修产业田22764亩，每亩补助500元。</t>
  </si>
  <si>
    <t>改善2020户贫困户农业生产条件，提高粮食单产。</t>
  </si>
  <si>
    <t>建档立卡贫困户新修产业田1151.42亩，其中：粉子山村14.36亩、李塬村1137.06亩。</t>
  </si>
  <si>
    <t>改善106户贫困户农业生产条件，提高粮食单产。</t>
  </si>
  <si>
    <t>建档立卡贫困户新修产业田2680.22亩，其中：张邓塬村36.49亩、梁河村183.43亩、苏北岔村136.77亩、潘老庄村411.98亩、井渠趟村163.43亩、碾盘岭村151.95亩、曹李川村191.56亩、殷屈河村384.92亩、老庄湾村106.49亩、大庄台村145.18亩、天池村146.39亩、四合掌村243.95亩、鲜岔村76.28亩、吴城子村301.4亩。</t>
  </si>
  <si>
    <t>改善202户贫困户农业生产条件，提高粮食单产。</t>
  </si>
  <si>
    <t>建档立卡贫困户新修产业田2011.79亩，其中：二条俭村912.98亩、山西掌村80.06亩、高家洼村62.3亩、杨东掌村956.45亩。</t>
  </si>
  <si>
    <t>改善155户贫困户农业生产条件，提高粮食单产。</t>
  </si>
  <si>
    <t>建档立卡贫困户新修产业田1520.77亩，其中：八珠塬村10.7亩、瓦崾岘村432.23亩、杏树沟村202.38亩、塔儿咀村112.5亩、马莲掌村278.1亩、冯家湾村171.51亩、湫坝沟村109.3亩、白塬村61.4亩、曹塬142.65亩。</t>
  </si>
  <si>
    <t>改善132户贫困户农业生产条件，提高粮食单产。</t>
  </si>
  <si>
    <t>建档立卡贫困户新修产业田354.34亩，其中：赵洼村68.23亩、马塬村5.3亩、河连湾村17.52亩、丁阳渠子村44.5亩、梁岔村58.79亩、私盐路村16亩、张崾岘村144亩。</t>
  </si>
  <si>
    <t>改善45户贫困户农业生产条件，提高粮食单产。</t>
  </si>
  <si>
    <t>建档立卡贫困户新修产业田673.27亩，其中：高寨村10亩、水坝滩村47.5亩、曹旗村31.85亩、白家掌村25.39亩、刘家塬村29.9亩、关营村104.5亩、高楼塬村298.84亩、邓寨子20.79亩、周湾14亩、井儿岔17.8亩、坪子塬72.7亩。</t>
  </si>
  <si>
    <t>改善81户贫困户农业生产条件，提高粮食单产。</t>
  </si>
  <si>
    <t>建档立卡贫困户新修产业田1184.27亩，其中：王团庄村299.3亩、南掌堡子村829.12亩、大天子村12.54亩、秦团庄村43.31亩。</t>
  </si>
  <si>
    <t>改善122户贫困户农业生产条件，提高粮食单产。</t>
  </si>
  <si>
    <t>建档立卡贫困户新修产业田1872.69亩，其中：慕家河村28.4亩、郝集村92.56亩、樊家川村188.8亩、长城村338.8亩、闫塬村45.76亩、李崾岘村327.57亩、马骏滩村850.8亩。</t>
  </si>
  <si>
    <t>改善154户贫困户农业生产条件，提高粮食单产。</t>
  </si>
  <si>
    <t>建档立卡贫困户新修产业田2073.35亩，其中：何塬村31.1亩、张铁村1026.72亩、高崾岘村336.81亩、大良洼村177.11亩、鲁掌村72.42亩、邱滩村267.81亩、赵掌村161.38亩。</t>
  </si>
  <si>
    <t>改善175户贫困户农业生产条件，提高粮食单产。</t>
  </si>
  <si>
    <t>建档立卡贫困户新修产业田268.46亩，其中：张淌村52亩、十八里村5.37亩、龚淌村14.34亩、马坊塬村50亩、唐塬村19.4亩、耿家沟村15亩、赵小掌村8.5亩、杨庙掌村45.55亩、十五里沟村17.8亩、鸳鸯沟村40.5亩。</t>
  </si>
  <si>
    <t>改善41户贫困户农业生产条件，提高粮食单产。</t>
  </si>
  <si>
    <t>建档立卡贫困户新修产业田531.63亩，其中：代家洼村89.4亩、党家洼村14.79亩、双井子村74.93亩、岳后渠村22.43亩、杨兴堡村17.88亩、洪涝池村312.2亩。</t>
  </si>
  <si>
    <t>改善61户贫困户农业生产条件，提高粮食单产。</t>
  </si>
  <si>
    <t>建档立卡贫困户新修产业田1854.75亩，其中：张台村50.2亩、潘掌村128.51亩、郝东掌村641.4亩、许掌村298.24亩、郜庄村104.42亩、万湾村253.6亩、天桥56亩、黑城岔15亩、韩老庄28.51亩、耿河226.17亩、桃树掌52.7亩。</t>
  </si>
  <si>
    <t>改善142户贫困户农业生产条件，提高粮食单产。</t>
  </si>
  <si>
    <t>建档立卡贫困户新修产业田1132.65亩，其中：佛家岔村149.2亩、曳郭咀村116.2亩、杨家洼村284.64亩、刘坪村10亩、路家塬村527.58亩、黄山村45.03亩。</t>
  </si>
  <si>
    <t>改善112户贫困户农业生产条件，提高粮食单产。</t>
  </si>
  <si>
    <t>建档立卡贫困户新修产业田83.41亩，其中：刘旗村3亩、楼房子村8.6亩、油坊塬村9.06亩、金盆掌村27.09亩、小庄子村16.36亩、董家塬村14亩、高李湾村5.3亩。</t>
  </si>
  <si>
    <t>改善18户贫困户农业生产条件，提高粮食单产。</t>
  </si>
  <si>
    <t>建档立卡贫困户新修产业田1143.95亩，其中吊渠村515.55亩，王西掌157.3亩，万安村471.1亩。</t>
  </si>
  <si>
    <t>改善102户贫困户农业生产条件，提高粮食单产。</t>
  </si>
  <si>
    <t>建档立卡贫困户新修产业田292.16亩，其中：梁坪村7.6亩、唐台子村45.47亩、辛坪村103.79亩、尚西坪村4.33亩、沈岭村74亩、陶洼子村56.97亩。</t>
  </si>
  <si>
    <t>改善38户贫困户农业生产条件，提高粮食单产。</t>
  </si>
  <si>
    <t>建档立卡贫困户新修产业田1324.14亩，其中：冯家沟村433.46亩、谢庄村10亩、郝掌村120.63亩、八里铺村323.01亩、王山口子村57.16亩、寨柯村379.88亩。</t>
  </si>
  <si>
    <t>建档立卡贫困户新修产业田1422.91亩，其中：井川村95.2亩、桃李湾村59.31亩、庙儿掌村122.5亩、小堡条村104.7亩、花儿掌村639.2亩、盘龙村352.9亩、宋掌村49.1亩。</t>
  </si>
  <si>
    <t>改善113户贫困户农业生产条件，提高粮食单产。</t>
  </si>
  <si>
    <t>建档立卡贫困户新修产业田1187.82亩，其中：贾驿村106.07亩、魏家河村67.85亩、张家湾村208亩、刘解掌村304.58亩、砂井子村206.92亩、高庙湾村69.47亩、金庄原村69.86亩、常兆台155.07亩。</t>
  </si>
  <si>
    <t>改善109户贫困户农业生产条件，提高粮食单产。</t>
  </si>
  <si>
    <t>解决3761户贫困户饲草粉碎、机耕机播等机械需求，提升农业机械化水平。</t>
  </si>
  <si>
    <t>为210户贫困户投放多功能型铡草揉丝一体机213台，其中：红星村6台、北郭塬村1台、十五里沟2台、白草塬村3台、城东塬9台、高龚塬15台、宁老庄村2台、耿家沟44台、张淌1台、十八里4台、唐塬6台、周塬7台、龚淌村34台、马坊塬22台、杨庙掌9台、鸳鸯沟村3台、陈汤原村2台、冉旗寨村10台、肖川11台、漫塬5台、西川11台、张滩滩村2台、赵小掌4台。</t>
  </si>
  <si>
    <t>解决210户贫困户饲草粉碎、机耕机播等机械需求，提升农业机械化水平。</t>
  </si>
  <si>
    <t>为127户贫困户投放背负式收割机、铡草揉丝一体机、旋耕机等小型农机具127台，其中：五里桥村5台、双城村2台、刘旗村13台、孟家寨村7台、高李湾村1台、楼房子村11台、西沟村4台、宋家塬村10台、许家塬村9台、金村寺村6台、油坊塬村14台、金盆掌村16台、小庄子村14台、马家河村13台、董家塬村2台。</t>
  </si>
  <si>
    <t>解决127户贫困户饲草粉碎、机耕机播等机械需求，提升农业机械化水平。</t>
  </si>
  <si>
    <t>为280户贫困户投放多功能铡草揉丝一体289台，其中：白家掌村45台、曹旗村15台、邓寨子村20台、二合塬村12台、高楼塬村42台、高寨村15台、关营村3台、郭西掌村11台、韩洼子村34台、井儿岔村19台、刘家塬村4台、罗家沟村5台、木钵街村10台、坪子塬村4台、水坝滩村20台、殷家桥村19台、周湾村11台。</t>
  </si>
  <si>
    <t>解决280户贫困户饲草粉碎、机耕机播等机械需求，提升农业机械化水平。</t>
  </si>
  <si>
    <r>
      <rPr>
        <sz val="9"/>
        <color theme="1"/>
        <rFont val="仿宋_GB2312"/>
        <charset val="134"/>
      </rPr>
      <t>为297户贫困户投放铡草揉丝一体机、旋耕机等小型农机具</t>
    </r>
    <r>
      <rPr>
        <sz val="9"/>
        <color rgb="FFFF0000"/>
        <rFont val="仿宋_GB2312"/>
        <charset val="134"/>
      </rPr>
      <t>298</t>
    </r>
    <r>
      <rPr>
        <sz val="9"/>
        <color theme="1"/>
        <rFont val="仿宋_GB2312"/>
        <charset val="134"/>
      </rPr>
      <t>台，其中：八珠塬村53台、曹塬村23台、瓦崾岘村51台、杏树沟村13台、塔儿咀村31台、马连掌村18台、冯家湾村9台、苟塬村55台、湫坝沟村5台、白塬村40台。</t>
    </r>
  </si>
  <si>
    <t>解决297户贫困户饲草粉碎、机耕机播等机械需求，提升农业机械化水平。</t>
  </si>
  <si>
    <t>为262户贫困户投放铡草揉丝一体机、旋耕机等小型农机具266台，其中：常崾岘村8台、陈旗塬村14台、大路洼村7台、何家坪村13台、红崖洼村16台、梁坪村4台、尚西坪村24台、沈家岭村30台、唐台子村12台、陶洼子村16台、瓦天沟村6台、辛坪村14台、杨坪沟村5台、寨子坪村28台、赵塬村13台、赵台村38台、朱家塬18台。</t>
  </si>
  <si>
    <t>解决262户贫困户饲草粉碎、机耕机播等机械需求，提升农业机械化水平。</t>
  </si>
  <si>
    <t>为60贫困户投放背负式收割机、铡草揉丝一体机、播种机等小型农机具60台，其中：杨新庄村1台、花儿掌村16台、庙儿掌村7台、井川村5台、宋掌村15台、王庄村1台、大堡条村10台、盘龙村3台、小堡条村2台。</t>
  </si>
  <si>
    <t>解决60户贫困户饲草粉碎、机耕机播等机械需求，提升农业机械化水平。</t>
  </si>
  <si>
    <t>为313户贫困户投放背负式收割机、铡草揉丝一体机、旋耕机等小型农机具320台，其中：二条俭村68台、砖城子村64台、山西掌村11台、杨东掌村10台、红糜湾村1台、施家滩村7台、乔崾岘村32台、黄寨柯村3台、高家洼村7台、丁连掌村5台、大户掌村55台、红土咀村13台、马趟村44台。</t>
  </si>
  <si>
    <t>解决313户贫困户饲草粉碎、机耕机播等机械需求，提升农业机械化水平。</t>
  </si>
  <si>
    <t>为280户贫困户放铡草揉丝一体机、粉碎机等小型农机具280台，其中：苗河村26台、赵洼村4台、肖关村17台、耿塬畔村46台、新集子村8台、张崾岘村14台、李塬村43台、张塬村54台、河连湾村31台、马塬村9台、洪德街村9台、私盐路村1台、梁岔村1台、李达掌村11台、许旗村6台。</t>
  </si>
  <si>
    <t>为50户贫困户投放铡草揉丝一体机、旋耕机等小型农机具50台，其中：金庄原村5台、高庙湾村6台、刘解掌村2台、常兆台村5台、贾驿村5台、半个城村5台、张家湾村3台、张大掌村5台、魏家河村5台、砂井子村9台。</t>
  </si>
  <si>
    <t>解决50户贫困户饲草粉碎、机耕机播等机械需求，提升农业机械化水平。</t>
  </si>
  <si>
    <t>为395户贫困户投放铡草揉丝一体机、旋耕机等小型农机具396台，其中：天池村29台、张邓塬村20台、梁河村15台、殷屈河村17台、老庄湾村24台、井渠淌村28台、鲜岔村31台、碾盘岭村53台、大方山村7台、曹李川村2台、吴城子村51台、苏北岔54台、潘老庄村27台、大庄台8台、四合掌村30台。</t>
  </si>
  <si>
    <t>解决395户贫困户饲草粉碎、机耕机播等机械需求，提升农业机械化水平。</t>
  </si>
  <si>
    <t>为164户贫困户投放背负式收割机、铡草揉丝一体机、旋耕机等小型农机具165台，其中：西阳洼村18台、苇芝城村15台、龙柏山村27台、兰家掌村11台、大树塬村19台、陈渠子村26台、山水湾村26台、光明村23台。</t>
  </si>
  <si>
    <t>解决164户贫困户饲草粉碎、机耕机播等机械需求，提升农业机械化水平。</t>
  </si>
  <si>
    <r>
      <rPr>
        <sz val="9"/>
        <color theme="1"/>
        <rFont val="仿宋_GB2312"/>
        <charset val="134"/>
      </rPr>
      <t>为</t>
    </r>
    <r>
      <rPr>
        <sz val="9"/>
        <rFont val="仿宋_GB2312"/>
        <charset val="134"/>
      </rPr>
      <t>311户贫困户投放自走式收割机、铡草揉丝一体机、播种机、玉米脱粒机、条播机等小型农机具355台，其中：天子渠村18台、陈掌村19台、丁寨柯村110台、粉子山村32台、李上山村29台、李塬村1台、连川村47台、汪天子村8台、小南沟村41台、许掌村22台、燕麦掌村</t>
    </r>
    <r>
      <rPr>
        <sz val="9"/>
        <color theme="1"/>
        <rFont val="仿宋_GB2312"/>
        <charset val="134"/>
      </rPr>
      <t>12台、杨胡套子村16台。</t>
    </r>
  </si>
  <si>
    <t>解决311户贫困户饲草粉碎、机耕机播等机械需求，提升农业机械化水平。</t>
  </si>
  <si>
    <t>为118户贫困户投放收割机、铡草揉丝一体机、旋耕机等小型农机具149台，其中：新集子村3台、秦团庄村59台、白塬畔村18台、贾塬村24台、南掌堡子村26台、大天子村10台、王团庄村9台。</t>
  </si>
  <si>
    <t>解决118户贫困户饲草粉碎、机耕机播等机械需求，提升农业机械化水平。</t>
  </si>
  <si>
    <t>为54户贫困户投放背负式收割机、铡草揉丝一体机、脱粒机等小型农机具58台，其中：甜水街村1台、张铁村2台、鲁掌村13台、邱滩村5台、高崾岘村7台、狼儿滩村2台、大良洼村12台、赵掌村16台。</t>
  </si>
  <si>
    <t>解决54户贫困户饲草粉碎、机耕机播等机械需求，提升农业机械化水平。</t>
  </si>
  <si>
    <t>为226户贫困户投放背负式收割机、铡草揉丝一体机、脱粒机等小型农机具226台，其中：山城堡村40台、八里铺村64台、薛塬村21台、王山口子村21台、寨柯村14台、冯家沟村9台、郝掌村5台、谢庄村40台、赵庄村12台。</t>
  </si>
  <si>
    <t>解决226户贫困户饲草粉碎、机耕机播等机械需求，提升农业机械化水平。</t>
  </si>
  <si>
    <t>为166户贫困户投放铡草揉丝一体机166台，其中：张台村21台、黑城岔村6台、郜庄村6台、郝东掌村2台、许掌村31台、潘掌村9台、万湾村10台、天桥村8台、桃树掌村6台、韩老庄村21台、四合原村13台、耿河村19台、早流渠村14台。</t>
  </si>
  <si>
    <t>解决166户贫困户饲草粉碎、机耕机播等机械需求，提升农业机械化水平。</t>
  </si>
  <si>
    <t>解决69户贫困户饲草粉碎、机耕机播等机械需求，提升农业机械化水平。</t>
  </si>
  <si>
    <t>为297户贫困户投放背负式收割机、铡草揉丝一体机、旋耕机等小型农机具509台，其中：慕家河村80台、樊家川村85台、马驿沟村123台、郝集村52台、长城村14台、闫塬村98台、李崾岘57台。</t>
  </si>
  <si>
    <t>为2户贫困户投放多功能铡草揉丝机2台，其中:代家洼村1户1台，双井子村1户1台。</t>
  </si>
  <si>
    <t>解决2户贫困户饲草粉碎、机耕机播等机械需求，提升农业机械化水平。</t>
  </si>
  <si>
    <t>为80户贫困户投放铡草揉丝粉碎一体机、收割机、播种机等小型农机具85台，其中：双庙村5台、陈掌村17台、杨掌村15台、魏洼村1台、代掌村5台、红台村5台、三角城村18台、吊渠村6台、苦水掌村2台、樱桃掌村11台。</t>
  </si>
  <si>
    <t>解决8户贫困户饲草粉碎、机耕机播等机械需求，提升农业机械化水平。</t>
  </si>
  <si>
    <t>扶持3788户贫困户户均购买湖羊“10+1”只，1680户贫困户养殖肉牛1744头，1148户贫困户饲养育肥猪1985头、能繁母猪50头。</t>
  </si>
  <si>
    <t>带动贫困户发展养殖产业，增加收入。</t>
  </si>
  <si>
    <t>扶持3788户建档立卡贫困户发展湖羊标准化养殖，户均购买湖羊“10+1”只，每只湖羊基础母羊补助500元，每户最高补助不超过5000元。</t>
  </si>
  <si>
    <t>培育养殖示范户发展湖羊养殖，增加收入。</t>
  </si>
  <si>
    <t>扶持300户贫困户发展湖羊养殖，其中：西阳洼村30户、苇芝城村35户、龙柏山村45户、兰家掌村40户、大树塬村45户、陈渠子村40户、山水湾村30户、光明村35户。</t>
  </si>
  <si>
    <t>培育示范户发展湖羊养殖，增加收入。</t>
  </si>
  <si>
    <t>扶持48户贫困户发展湖羊养殖，其中：张铁村10户、鲁掌村11户、何塬村11户、邱滩村5户、狼儿滩村5户、大良洼村6户。</t>
  </si>
  <si>
    <t>扶持300户贫困户发展湖羊养殖，其中：张塬村15户、新集子村30户、丁阳渠子村20户、洪德街村10户、赵洼村10户、河连湾村10户、许旗村10户、肖关村10户、苏长沟村15户、苗河村30户、耿塬畔村15户、张崾岘村15户、李塬村15户、大户塬村15户、私盐路村20户、梁岔村15户、马塬村15户、寇河村15户、李达掌村15户。</t>
  </si>
  <si>
    <t>扶持300户贫困户发展湖羊养殖，其中：元峁村20户、苦水掌村15户、双庙村20户、王西掌村20户、吊渠村20户、三角城村15户、杨掌村20户、万安村20户、魏洼村20户、陈掌村5户、红台村20户、樱桃掌村20户、安掌村20户、代掌村20户、刘渠村20户、刘园子村25户。</t>
  </si>
  <si>
    <t>扶持212户贫困户发展湖羊养殖，其中：张台村5户、潘掌村16户、郝东掌村18户、黑城岔村30户、郜庄村18户、万湾村40户、许掌村20户、韩老庄村10户、早流渠村16户、桃树掌村4户、耿河村15户、天桥村20户。</t>
  </si>
  <si>
    <t>扶持121户贫困户发展湖羊养殖，其中：二条俭村68户、乔崾岘村10户、丁连掌村10户、大户掌村27户、红土咀村6户。</t>
  </si>
  <si>
    <t>扶持64户贫困户发展湖羊养殖，其中：半个城村15户、常兆台村13户、高庙湾村14户、张大掌村5户、张家湾村10户、魏家河村7户。</t>
  </si>
  <si>
    <r>
      <rPr>
        <sz val="9"/>
        <color theme="1"/>
        <rFont val="仿宋_GB2312"/>
        <charset val="134"/>
      </rPr>
      <t>扶持150户贫困户发展湖羊养殖，其中：十五里沟村4户、北郭塬村5户、赵小掌村12户、宁老庄村7户、漫塬村5户、城东塬村6户、冉旗寨村20户、陈汤塬村3户、鸳鸯沟村3户、张淌村5户、白草塬村5户、张滩滩村5户、西川村7户、肖川村5户、马坊塬村</t>
    </r>
    <r>
      <rPr>
        <sz val="9"/>
        <color rgb="FFFF0000"/>
        <rFont val="仿宋_GB2312"/>
        <charset val="134"/>
      </rPr>
      <t>7</t>
    </r>
    <r>
      <rPr>
        <sz val="9"/>
        <color theme="1"/>
        <rFont val="仿宋_GB2312"/>
        <charset val="134"/>
      </rPr>
      <t>户、周塬村5户、龚淌村8户、唐塬村3户、高龚塬村15户、杨庙掌村5户、耿家沟村15户。</t>
    </r>
  </si>
  <si>
    <t>扶持60户贫困户发展湖羊养殖，其中：樊家川村10户、马驿沟村10户、郝集村10户、长城村10户、闫塬村15户、李崾岘村5户。</t>
  </si>
  <si>
    <t>扶持102户贫困户发展湖羊养殖，其中：山城堡村15户、八里铺村10户、薛塬村20户、王山口子村20户、寨柯村10户、冯家沟村4户、郝掌村3户、谢庄村20户。</t>
  </si>
  <si>
    <t>扶持100户贫困户发展湖羊养殖，其中：杨新庄村10户、庙儿掌村10户、井川村5户、宋家掌村10户、桃李湾村10户、大堡条村5户、盘龙村20户、小堡条村20户、花儿掌村10户。</t>
  </si>
  <si>
    <t>扶持105户贫困户发展湖羊养殖，其中：代家洼村10户、党家洼村22户、双井子村16户、岳后渠村15户、杨兴堡村4户、洪涝池村20户、花儿山村18户。</t>
  </si>
  <si>
    <t>扶持148户贫困户发展湖羊养殖，其中：大天子村20户、南掌堡子村20户、秦团庄村20户、王团庄村20户、新集子村30户、新峁村11户、白塬畔村27户。</t>
  </si>
  <si>
    <t>扶持49户贫困户发展湖羊养殖，其中：楼房子村2户、西沟村28户、宋家塬村2户、油坊塬村1户、金盆掌村1户、小庄子村5户、马家河村9户、董家塬村1户。</t>
  </si>
  <si>
    <t>扶持526户贫困户发展湖羊养殖，其中：梁家河村96户、苏北岔村100户、潘老庄村100户、大庄台村108户、碾盘岭村2户，大方山村30户，四合掌村60户，喜家坪村30户。</t>
  </si>
  <si>
    <t>扶持36户贫困户发展湖羊养殖，其中：佛岔村5户、黑泉河村8户、吴家塬村5户、杨家洼村14户、走马硷村1户、曳郭咀村3户。</t>
  </si>
  <si>
    <t>扶持582户贫困户发展湖羊养殖，其中：常崾岘村50户、陈旗塬村50户、大路洼村15户、何坪村15户、红崖洼村50户、梁坪村14户、尚西坪村50户、沈岭村33户、唐台子村40户、陶洼子村50户、瓦天沟村45户、辛坪村35户、杨坪沟村20户、寨子坪村50户、赵塬村10户、赵台村40户、朱塬村15户。</t>
  </si>
  <si>
    <t>扶持74户贫困户发展湖羊养殖，其中：许掌村3户、汪天子村21户、李上山村6户、李塬村20户、丁寨柯村5户、陈掌村18户、粉子山村1户。</t>
  </si>
  <si>
    <t>扶持92户贫困户发展湖羊养殖，其中：白家掌村8户、曹旗村9户、二合原村7户、高楼塬村5户、郭西掌村9户、韩洼子村2户、井儿岔村2户、刘家塬村3户、罗家沟村6户、木钵街村2户、坪子塬村15户、水坝滩村5户、殷家桥村2户、周湾村2户，关营村2户，高寨村4户，邓寨子村9户。</t>
  </si>
  <si>
    <t>扶持419户贫困户发展湖羊养殖，其中：八珠塬村40户、曹塬村40户、杏树沟村40户、马连掌村40户、冯家湾村40户、苟塬村40户、湫坝沟村40户、白塬村40户、塔尔咀村40户、瓦崾岘村59户。</t>
  </si>
  <si>
    <t>扶持1098户建档立卡贫困户饲养育肥猪1985头，每头补助500元，共补助99.25万元；扶持50户建档立卡贫困户饲养能繁母猪50头，每头补助1000元，共补助5万元。</t>
  </si>
  <si>
    <t>扶持贫困户发展养猪业，增加收入。</t>
  </si>
  <si>
    <t>扶持897户贫困户饲养育肥猪897头，其中：张铁村160头、鲁掌村60头、何塬村40头、邱滩村30头、高崾岘村350头、狼儿滩村220头、大良洼村23头、七里墩村14头。</t>
  </si>
  <si>
    <t>扶持98户贫困户饲养育肥猪588头，其中：常崾岘村30头、陈旗塬村42头、大路洼村18头、何坪村24头、红崖洼村42头、梁坪村24头、尚西坪村36头、沈岭村36头、唐台子村36头、陶洼子村42头、瓦天沟村24头、辛坪村54头、杨坪沟村30头、寨子坪村36头、赵台村36头、赵塬村42头、朱家塬村36头。</t>
  </si>
  <si>
    <t>扶持50户贫困户养殖能繁母猪50头，其中：常崾岘村2头、陈旗塬村4头、大路洼村1头、何坪村2头、红崖洼村4头、梁坪村2头、尚西坪村3头、沈岭村3头、唐台子村3头、陶洼子村5头、瓦天沟村2头、辛坪村3头、杨坪沟村3头、寨子坪村3头、赵台村3头、赵塬村4头、朱家塬村3头。</t>
  </si>
  <si>
    <t>扶持1680户建档立卡贫困户养殖肉牛1744头，每头补助3000元。</t>
  </si>
  <si>
    <t>扶持贫困户发展肉牛产业，增加收入。</t>
  </si>
  <si>
    <t>在70户贫困户养殖肉牛77头，其中：魏洼村30户30头、陈掌村20户20头、刘园子村7户7头、刘渠村4户4头、杨掌村2户2头、吊渠村5户5头、双庙村1户5头、元峁村1户4头。</t>
  </si>
  <si>
    <t>扶持12户贫困户养殖肉牛16头，其中：董家塬村2户6头、金村寺村1户1头、楼房子村2户2头、马家河村3户3头、宋家塬村2户2头、许家塬村1户1头、小庄子村1户1头。</t>
  </si>
  <si>
    <t>扶持36户贫困户饲养肉牛36头，其中：鲁掌村20头、大良洼村12头、七里墩村4头。</t>
  </si>
  <si>
    <t>扶持96户贫困户养殖肉牛96头，其中：常崾岘村5头、陈旗塬村7头、大路洼村3头、何坪村4头、红崖洼村7头、梁坪村4头、尚西坪村6头、沈岭村5头、唐台子村6头、陶洼子村9头、瓦天沟村4头、辛坪村6头、杨坪沟村5头、寨子坪村6头、赵台村6头、赵塬村7头、朱家塬村6头。</t>
  </si>
  <si>
    <t>扶持100户贫困户养殖肉牛100头，其中：八珠塬村10头、曹塬村10头、杏树沟村10头、马连掌村10头、冯家湾村10头、苟塬村10头、湫坝沟村10头、白塬村10头、塔尔咀村10头、瓦崾岘村10头。</t>
  </si>
  <si>
    <t>扶持80户贫困户养殖肉牛80头，其中：樊家川村10头、马驿沟村10头、郝集村10头、长城村10头、闫塬村10头、李崾岘村10头、马俊滩村10头、慕家河村10头。</t>
  </si>
  <si>
    <t>扶持120户贫困户养殖肉牛120头，其中：张台村10头、潘掌村10头、郝东掌村10头、黑城岔村10头、郜庄村10头、万湾村10头、许掌村10头、韩老庄村10头、早流渠村10头、桃树掌村10头、耿河村10头、天桥村10头。</t>
  </si>
  <si>
    <t>扶持190户贫困户养殖肉牛190头，其中：张塬村10头、新集子村10头、丁阳渠子村10头、洪德街村10头、赵洼村10头、河连湾村10头、许旗村10头、肖关村10头、苏长沟村10头、苗河村10头、耿塬畔村10头、张崾岘村10头、李塬村10头、大户塬村10头、私盐路村10头、梁岔村10头、马塬村10头、寇河村10头、李达掌村10头。</t>
  </si>
  <si>
    <t>扶持90户贫困户养殖肉牛90头，其中：半个城村10头、常兆台村10头、高庙湾村10头、张大掌村10头、张家湾村10头、魏家河村10头、刘解掌村10头、砂井子村10头、贾驿村10头。</t>
  </si>
  <si>
    <t>扶持210户贫困户养殖肉牛210头，其中：十五里沟村10头、北郭塬村10头、赵小掌村10头、宁老庄村10头、漫塬村10头、城东塬村10头、冉旗寨村10头、陈汤塬村10头、鸳鸯沟村10头、张淌村10头、白草塬村10头、张滩滩村10头、西川村10头、肖川村10头、马坊塬村10头、周塬村10头、龚淌村10头、唐塬村10头、高龚塬村10头、杨庙掌村10头、耿家沟村10头。</t>
  </si>
  <si>
    <t>扶持80户贫困户养殖肉牛85头，其中：杨新庄村10头、庙儿掌村10头、井川村10头、宋家掌村10头、桃李湾村9头、大堡条村9头、盘龙村9头、小堡条村9头、花儿掌村9头。</t>
  </si>
  <si>
    <t>扶持80户贫困户养殖肉牛80头，其中：西阳洼村10头、苇芝城村10头、龙柏山村10头、兰家掌村10头、大树塬村10头、陈渠子村10头、山水湾村10头、光明村10头。</t>
  </si>
  <si>
    <t>扶持14户贫困户养殖肉牛22头，其中：砖城子村12户20头、黄寨柯村2户2头。</t>
  </si>
  <si>
    <t>扶持170户贫困户养殖肉牛170头，其中：白家掌村10头、曹旗村10头、二合原村10头、高楼塬村10头、郭西掌村10头、韩洼子村10头、井儿岔村10头、刘家塬村10头、罗家沟村10头、木钵街村10头、坪子塬村10头、水坝滩村10头、殷家桥村10头、周湾村10头、关营村10头、高寨村10头、邓寨子村10头。</t>
  </si>
  <si>
    <t>扶持3户贫困户养殖肉牛7头，其中：王团庄村2户4头、贾塬村1户3头。</t>
  </si>
  <si>
    <t>扶持18户贫困户养殖肉牛35头，其中：八里铺村12户21头、郝掌村1户2头、寨柯村1户3头、薛塬村4户9头。</t>
  </si>
  <si>
    <t>扶持2户贫困户养殖肉牛5头，其中：岳后渠村1户2头、双井子村1户3头。</t>
  </si>
  <si>
    <t>扶持27户贫困户养殖肉牛43头，其中：陈掌村8户11头、李上山村1户2头、李塬村1户2头、连川村4户7头、小南沟乡4户8头、许掌村9户13头。</t>
  </si>
  <si>
    <t>扶持90户贫困户养殖肉牛90头，其中：佛岔村10头、黑泉河村10头、吴家塬村10头、杨家洼村10头、走马硷村10头、曳郭咀村10头、黄山村10头、路家塬村10头、刘坪村10头。</t>
  </si>
  <si>
    <t>扶持192户贫困户养殖肉牛192头，其中：曹李川村20户20头、大方山村20户20头、大庄台村20户20头、井渠趟村22户22头、老庄湾村10户10头、梁河村10户10头、碾盘岭村10户10头、潘老庄村10户10头、四合掌村10户10头、苏北岔村10户10头、天池村10户10头、吴城子村10户10头、喜家坪村10户10头、鲜岔村10户10头、殷屈河村10户10头。</t>
  </si>
  <si>
    <t>扶持3821户贫困户新建草料棚3821座，每座补助7000元，共补助2674.7万元；演武乡黑泉河村新建草棚5座，每座补助40万元，共补助200万元。</t>
  </si>
  <si>
    <t>打造脱贫主导产业，改善养殖条件。</t>
  </si>
  <si>
    <t>扶持贫困户新建草料棚271座，其中：曹塬村58座、瓦崾岘村42座、塔尔咀村18座、马连掌村32座、湫坝沟村13座、白塬村19座、八珠塬村50座、苟塬村2座、杏树沟村3座、冯家湾村34座。</t>
  </si>
  <si>
    <t>扶持贫困户新建草料棚60座，其中：董家塬村1座、西沟村28座、刘旗村10座、楼房子村2座、五里桥村5座、小庄村8座、金村寺村6座。</t>
  </si>
  <si>
    <t>扶持贫困户新建草料棚338座，其中：元峁村20户、苦水掌村60户、双庙村30户、王西掌村30户、吊渠村20户、三角城村20户、杨掌村10户、万安村40户、陈掌村15户、红台村20户、樱桃掌村20户、代掌村10户、刘渠村33户、刘园子村10户。</t>
  </si>
  <si>
    <t>扶持贫困户新建草料棚263座，其中：杨胡套子村41座、许掌村14座、汪天子村48座、李上山村14座、李塬村54座、陈掌村26座、连川村24座、丁寨柯村13座、小南沟村9座、粉子山村20户。</t>
  </si>
  <si>
    <t>扶持贫困户新建草料棚123座，其中：闫塬村2座、长城村5座、马俊滩村5座、马驿沟村27座、郝集村5座、樊家川村46座、慕家河村13座、李崾岘村20座。</t>
  </si>
  <si>
    <t>扶持贫困户新建草料棚170座，其中：张台村26座、郜庄村6座、天桥村19座、早流渠村7座、耿河村2座、桃树掌5座、韩老庄3座、郝东掌10座、万湾村41座、黑城岔2座、潘掌村14座、四合原村2座、许掌村33村。</t>
  </si>
  <si>
    <t>扶持贫困户新建草料棚108座，其中：马趟村5座、红吐咀村37座、高家洼村3座、乔崾岘村2座、杨东掌村8座、砖城子村23座、大户掌村8座、施家滩村1座、砖城子村17座、二条俭村4座。</t>
  </si>
  <si>
    <t>扶持贫困户新建草料棚66座，其中：邱滩村8座、大良洼村6座、高崾岘村10座、甜水街村2座、七里墩村2座、鲁掌村6座、何塬村14座、狼儿滩村3座、张铁村15座。</t>
  </si>
  <si>
    <t>扶持贫困户新建草料棚81座，其中：王山口子村1座、八里铺村5座、薛塬村56座、山城堡村17座、冯家沟村2座。</t>
  </si>
  <si>
    <t>扶持贫困户新建草料棚406座，其中：梁坪村9座、瓦天沟村30座、赵台村38座、杨坪沟村59座、何家村8座、沈岭36座、辛坪村10座、寨子坪村45座、红崖洼村9座、陶洼子村14座、尚西坪村39座、赵塬村11座、朱塬村36个、常崾岘村11个、大路洼村22座、唐台子村29座。</t>
  </si>
  <si>
    <t>扶持贫困户新建草料棚289座，其中：李达掌村2座、苗河村20座、耿塬畔村2座、张崾岘村14座、苏长沟村7座、赵洼村13座、张塬村45座、大户塬村3座、私盐路村13座、丁阳渠子村14座、河连湾村16座、寇河村24座、新集子村37座、梁岔村1座、肖关村10座、马塬村23座、李塬村8座、洪德街村19座、许旗村18座。</t>
  </si>
  <si>
    <t>扶持贫困户新建草料棚418座，其中：西阳洼村45座、苇芝城村50座、龙柏山村60座、兰家掌村55座、大树塬村60座、陈渠子村55座、山水湾村45座、光明村48座。</t>
  </si>
  <si>
    <t>扶持贫困户新建草料棚244座，其中：郭西掌村43座、殷家桥村24座、井儿岔村11座、曹旗村39座、邓寨子村4户、高楼塬村78座、高寨村2座、刘家塬村21座、白家掌村20座、周湾村2座。</t>
  </si>
  <si>
    <t>扶持贫困户新建草料棚66座，其中：井川村2座、庙儿掌村11座、桃李湾村1座、花儿掌村40座、王庄村3座、杨新庄村3座、宋掌村6座。</t>
  </si>
  <si>
    <t>扶持贫困户新建草料棚63座，其中：白塬畔村5座、大天子村10座、贾塬村9座、秦团庄村15、王团庄村4座、新集子村17座、新峁村3座。</t>
  </si>
  <si>
    <t>扶持贫困户新建草料棚31座，其中：北郭塬村2座、高龚塬村5座、龚淌村6座、马坊塬村3座、漫塬村2座、宁老庄村1座、西川村2座、杨庙掌村1座、赵小掌村9座。</t>
  </si>
  <si>
    <t>扶持贫困户新建草料棚309座，其中：井渠淌村8座、天池村9座、老庄湾村15座、四合掌村14座.曹李川村76座、苏北岔村8座、碾盘岭村34座、喜家坪村40座、张邓塬村6座、大庄台村8座、大方山村8座、殷屈河村47、潘老庄村35座、吴城子村1座。</t>
  </si>
  <si>
    <t>扶持贫困户新建草料棚150座，其中：佛岔村5座、黑泉河村16座、黄山村20座、刘坪村19座、路家塬村7座、吴家塬村8座、杨家洼村4座、曳郭咀村61、走马俭村10座。</t>
  </si>
  <si>
    <t>扶持贫困户新建草料棚284座，其中：半个城村20座、常兆台村48座、高庙湾村21座、贾驿村15座、金庄原村20座、刘解掌村82座、砂井子村32座、魏家河村12座、张大掌村20座、张家湾村14座。</t>
  </si>
  <si>
    <t>扶持贫困户新建草料棚81座，其中：代家洼村28座、党家洼村20座、杨兴堡村13座、洪涝池村20座。</t>
  </si>
  <si>
    <t>黑泉河村新建草棚5座，每座补助40万元（所有权归村集体）。</t>
  </si>
  <si>
    <t>扶持全乡500户建档立卡户入股分红，每户配股1万元，每年固定分红1000元，其中：走马硷村80户、吴家塬村55户、路家塬村75户、佛岔村80户、黄山村40户、刘坪村38户、黑泉河村22户、杨家洼村55户、曳郭咀村55户。</t>
  </si>
  <si>
    <t>扶持贫困户参与入股分红，持续发展壮大草畜产业。</t>
  </si>
  <si>
    <t>扶持贫困户新建羊畜暖棚1932座，其中：每座补助3000元，共1865座，补助资金559.5万元；每座补助1.2万元，共16座，补助资金19.2万元；每座补助1.8万元，共51座，补助资金91.8万元。</t>
  </si>
  <si>
    <t>改善养殖配套设施，提升养殖效益，增加养殖收入。</t>
  </si>
  <si>
    <t>新建羊畜暖棚85座，每座补助3000元，共补助25.5万元，其中：曹塬村8座、瓦崾岘村2座、塔尔咀村9座、马连掌村16座、湫坝沟村4座、白塬村8座、八珠塬村16座、苟塬村12座、杏树沟村2座、冯家湾村8座；曹塬村新建羊畜暖棚3座，每座补助1.2万元，共补助3.6万元；新建羊畜暖棚47座，每座补助1.8万元，共补助84.6万元，其中：曹塬村13座、瓦崾岘村34座。</t>
  </si>
  <si>
    <t>新建羊畜暖棚68座，每座补助3000元，其中：元峁村4座、苦水掌村1座、双庙村1座、王西掌村2座、吊渠村2座、杨掌村4座、万安村10座、魏洼村6座、陈掌村10座、红台村4座、樱桃掌村2座、安掌村1座、代掌村6座、刘渠村13座、刘园子村2座。</t>
  </si>
  <si>
    <t>新建羊畜暖棚84座，每座补助3000元，其中：闫塬村11座、长城村9座、马俊滩村8座、马驿沟村12座、郝集村13座、樊家川村11座、慕家河村8座、李崾岘村12座。</t>
  </si>
  <si>
    <t>新建羊畜暖棚173座，每座补助3000元，其中：梁坪村6座、瓦天沟村11座、赵台村22座、杨坪沟村12座、何坪村5座、沈岭村7座、辛坪村11座、寨子坪村16座、红涯洼村5座、陶洼子村6座、尚西坪村10座、赵塬村10座、朱家塬村7个、常崾岘村1个、大路洼村1座、唐台子村37座、陈旗塬村6个。</t>
  </si>
  <si>
    <t>新建羊畜暖棚215座，每座补助3000元，其中：李达掌村3座、苗河村3座、耿塬畔村23座、张崾岘村1座、苏长沟村43座、赵洼村11座、张塬村3座、大户塬村5座、私盐路村12座、丁阳渠子村1座、河连湾村7座、寇河村31座、新集子村12座、梁岔村7座、肖关村16座、李塬村13座、洪德街村14座、许旗村10座。</t>
  </si>
  <si>
    <t>新建羊畜暖棚146座，每座补助3000元，其中：半个城村16座、常兆台村23座、高庙湾村17座、张大掌村4座、张家湾村9座、魏家河村8座、刘解掌村4座、砂井子村38座、贾驿村11座、金庄塬16座。</t>
  </si>
  <si>
    <t>新建羊畜暖棚52座，每座补助3000元，共补助15.6万元，其中：北郭塬村2座、城东塬村1座、高龚塬村3座、龚淌村10座、马坊塬村4座、漫塬村1座、宁老庄村2座、冉旗寨村3座、唐塬村1座、西川村6座、肖川村1座、杨庙掌村5座、赵小掌村5座、张淌村4座、张滩滩村2座、周塬村2座；赵小掌村新建羊畜暖棚3座，每座补助1.8万元，共补助5.4万元。</t>
  </si>
  <si>
    <t>新建羊畜暖棚134座，每座补助3000元，其中：井川村7座、庙儿掌村8座、桃李湾村11座、花儿掌村12座、王庄村37座、杨新庄村11座、宋掌村12座、大堡条村4座、盘龙村17座、小堡条村15座。</t>
  </si>
  <si>
    <t>新建羊畜暖棚76座，每座补助3000元，其中：苇芝城村8座、西阳洼村5座、龙柏山村10座、兰家掌村10座、山水湾村4座、大树塬村14座、光明村15座、陈渠子村10座。</t>
  </si>
  <si>
    <t>新建羊畜暖棚253座，每座补助3000元，其中：郭西掌村28座、殷家桥村8座、井儿岔村22座、曹旗村27座、邓寨子村20户、高楼塬村31座、高寨村12座、刘家塬村23座、白家掌村18座、周湾村1座、二合塬村8座、关营村3座、韩洼子村17座、罗家沟村15座、木钵街村4座、坪子塬村11座、水坝滩村5座。</t>
  </si>
  <si>
    <t>新建羊畜暖棚62座，每座补助3000元，其中：代家洼村4座、党家洼村4座、双井子村2座、岳后渠村20座、杨兴堡村4座、洪涝池村21座、花儿山村7座。</t>
  </si>
  <si>
    <t>新建羊畜暖棚91座，每座补助3000元，共补助27.3万元，其中：白塬畔村8座、大天子村3座、贾塬村25座、秦团庄村30座、王团庄村11座、新集子村6座、新峁村3座、南掌堡子村5座；新建羊畜暖棚12座，每座补助1.2万元，共补助14.4万元，其中：贾塬村1座、新集子村7座、新峁村4座。</t>
  </si>
  <si>
    <t>新建羊畜暖棚35座，每座补助3000元，其中：董家塬村1座、西沟村2座、楼房子村5座、高李湾村4座、金村寺村6座、金盆掌村4座、小庄村3座、许家塬村1座、油坊塬村9座。</t>
  </si>
  <si>
    <t>新建羊畜暖棚74座，每座补助3000元，共补助22.2万元，其中:王山口子村1座、八里铺村18座、谢庄村3座、山城堡村38座、冯家沟村6座、郝掌村1座、赵庄村7座；山城堡村新建羊畜暖棚1座，补助1.2万元；王山口子村新建羊畜暖棚1座，补助1.8万元。</t>
  </si>
  <si>
    <t>新建羊畜暖棚135座，每座补助3000元，其中：井渠淌村8座、大方山村7座、曹李川村25座、苏北岔村17座、碾盘岭村32座、喜家坪村3座、张邓塬村6座、殷屈河村5座、潘老庄村29座、吴城子村3座。</t>
  </si>
  <si>
    <t>新建羊畜暖棚44座，每座补助3000元，其中：邱滩村5座、高崾岘村11座、鲁掌村5座、何塬村8座、狼儿滩村3座、张铁村7座、赵掌村5座。</t>
  </si>
  <si>
    <t>新建羊畜暖棚138座，每座补助3000元，其中：连川村17座、天子渠村4座、汪天子村1座、李上山村8座、小南沟村27座、粉子山村12座、丁寨柯村13座、许掌村11座、陈掌村7座、李塬村11座、燕麦掌村11座、杨胡套子村16座。</t>
  </si>
  <si>
    <t>全县建档立卡贫困户种植大燕麦15万亩，每亩补助45元。</t>
  </si>
  <si>
    <t>贫困户种植大燕麦3427亩，其中：天池村142亩、张邓塬村192亩、梁河村475亩、殷屈河村198亩、苏北岔村192亩、潘老庄村228亩、大庄台村540亩、四合掌村162亩、老庄湾村192亩、井渠淌村198亩、鲜岔村142亩、碾盘岭村162亩、大方山村122亩、 喜家坪村122亩、曹李川村168亩、吴城子村192亩。</t>
  </si>
  <si>
    <t>贫困户种植大燕麦1537亩，其中：杨家洼村113亩、吴家塬村242亩、佛岔村347亩、黄山村21亩、黑泉河村278亩、曳郭咀村168亩、刘坪村61亩、路家塬村195亩、走马硷村112亩。</t>
  </si>
  <si>
    <t>贫困户种植大燕麦1010亩，其中：尚西坪村140亩、杨坪沟村200亩、大路洼村100亩、常崾岘村100亩、寨子坪村240亩、沈家岭村200亩、赵台村30亩。</t>
  </si>
  <si>
    <t>贫困户种植大燕麦43亩，其中：金村寺村4亩、马家河村24亩、董家塬村15亩。</t>
  </si>
  <si>
    <t>贫困户种植大燕麦200亩，其中：慕家河村20亩、樊家川村20亩、马驿沟村20亩、郝集村60亩、长城村20亩、李崾岘村60亩。</t>
  </si>
  <si>
    <t>贫困户种植大燕麦3400亩，其中：八珠塬村176亩、曹塬村1375亩、瓦崾岘村575亩、杏树沟村172亩、塔尔咀村226亩、马连掌村176亩、冯家湾村176亩、苟塬村173亩、湫坝沟村176亩、白塬村175亩。</t>
  </si>
  <si>
    <t>贫困户种植大燕麦210亩，其中：北郭塬村20亩，冉旗寨村2亩，肖川村19亩，马坊塬村5亩，周塬村50亩，龚淌村4亩，唐塬村80亩，高龚塬村30亩。</t>
  </si>
  <si>
    <t>贫困户种植大燕麦5600亩，其中：张塬村150亩、新集子村600亩、丁阳渠子村620亩、洪德街村110亩、赵洼村70亩、河连湾村70亩、许旗村110亩、肖关村50亩、苏长沟村200亩、苗河村400亩、耿塬畔村180亩、张崾岘村80亩、李塬村110亩、大户塬村290亩、私盐路村1260亩、梁岔村270亩、马塬村180亩、寇河村280亩、李达掌村570亩。</t>
  </si>
  <si>
    <t>贫困户种植大燕麦11706亩，其中：甜水街村980亩、张铁村1328亩、鲁掌村1230亩、何塬村2288亩、邱滩村1190亩、赵掌村745亩、高崾岘村1345亩、狼儿滩村930亩、大良洼村1620亩、七里墩村50亩。</t>
  </si>
  <si>
    <t>贫困户种植大燕麦4344亩，其中：山城堡村340亩、八里铺村405亩、薛塬村1345亩、王山口子村374亩、寨柯村336亩、冯家沟村532亩、郝掌村323亩、赵庄村台200亩、谢庄村489亩。</t>
  </si>
  <si>
    <t>贫困户种植大燕麦11460亩，其中：西阳洼村3282亩、苇芝城村2132亩、龙柏山村2132亩、兰家掌村2133亩、大树塬村582亩、陈渠子村683亩、山水湾村133亩、光明村383亩。</t>
  </si>
  <si>
    <t>贫困户种植大燕麦23382亩，其中：代家洼村6722亩、党家洼村3520亩、双井子村4100亩、岳后渠村5100亩、杨兴堡村1540亩、洪涝池村1600亩、花儿山村800亩。</t>
  </si>
  <si>
    <t>贫困户种植大燕麦8332亩，其中：半个城村627亩、常兆台村671亩、高庙湾村599亩、贾驿村561亩、金庄塬村1099亩、刘解掌村1092亩、砂井子村1222亩、魏家河村577亩、张大掌村693亩、张家湾村1191亩。</t>
  </si>
  <si>
    <t>贫困户种植大燕麦16619亩，其中：粉子山3965亩、杨胡套子村2020亩、李塬村村471亩、陈掌村村740亩、小南沟村483亩、李上山村1367亩、汪天子村271亩、许掌村村1181亩、天子渠村664亩、连川村村1668亩、燕麦掌村2232亩、丁寨柯村1557亩。</t>
  </si>
  <si>
    <t>贫困户种植大燕麦12945亩，其中：元峁村1600亩、苦水掌村2000亩、双庙村780亩、王西掌村900亩、吊渠村570亩、三角城村515亩、杨掌村1000亩、万安村1200亩、魏洼村1000亩、陈掌村200亩、红台村260亩、樱桃掌村400亩、安掌村900亩、代掌村510亩、刘渠村790亩、刘园子村320亩。</t>
  </si>
  <si>
    <t>贫困户种植大燕麦23715亩，其中：二条硷村1667亩、砖城子村1200亩、山西掌村2000亩、杨东掌村471亩、红糜湾村324亩，施家滩村3000亩、乔崾岘村3728亩、黄寨柯村2197亩，丁连掌村1394亩，大户掌村2734亩，红土咀村2000亩，马趟村3000亩。</t>
  </si>
  <si>
    <t>贫困户种植大燕麦7324亩，其中：杨新庄村500亩、花儿掌村1000亩、庙儿掌村590亩、井川村586亩、宋家掌村484亩、桃李湾村360亩、王庄村1500亩、大堡条村1000亩、盘龙村720亩、小堡条村584亩。</t>
  </si>
  <si>
    <t>贫困户种植大燕麦1046亩，其中：张台村92亩、潘掌村129亩、郝东掌村183亩、黑城岔村155亩、万湾村15亩、许掌村227亩、韩老庄村45亩、早流渠村200亩。</t>
  </si>
  <si>
    <t>全县贫困户种植大燕麦13700亩，其中：贾塬村1450亩、秦团庄村1580亩、新集子村1640亩、白塬畔村2600亩、新茆村1150亩、王团庄村2120亩、大天子村2000亩、南掌堡子村1160亩。</t>
  </si>
  <si>
    <t>培训湖羊标准化自养示范户4170户，每户补助1100元。</t>
  </si>
  <si>
    <t>提高自养户养殖技术，提升养殖效益。</t>
  </si>
  <si>
    <t>培训湖羊标准化自养示范户150户，其中：慕家河村30户、长城村30户、闫塬村30户、李崾岘村30、马骏滩村30户。</t>
  </si>
  <si>
    <t>培训湖羊标准化自养示范户300户，其中：西阳洼村30户、苇芝城村35户、龙柏山村45户、兰家掌村40户、大树塬村45户、陈渠子村40户、山水湾村30户、光明村35户。</t>
  </si>
  <si>
    <t>培训湖羊标准化自养示范户145户，其中：张台村5户、潘掌村20户、郝东掌村5户、黑城岔村20户、郜庄村20户、万湾村5户、许掌村20户、天桥村10户、桃树掌10户、韩老庄村15户、耿河村15户。</t>
  </si>
  <si>
    <t>培训湖羊标准化自养示范户106户，其中：半个城村8户、常兆台村45户、高庙湾村13户、贾驿村10户、刘解掌村7户、魏家河村3户、张大掌村10户、张家湾村10户。</t>
  </si>
  <si>
    <t>培训湖羊标准化自养示范户121户，其中：二条俭村68户、乔崾岘村10户、丁连掌村10户、大户掌村27户、红土咀村6户。</t>
  </si>
  <si>
    <t>培训湖羊标准化自养示范户48户，其中：张铁村10户、鲁掌村11户、何塬村11户、邱滩村5户、狼儿滩村5户、大良洼村6户。</t>
  </si>
  <si>
    <t>培训湖羊标准化自养示范户102户，其中：山城堡村15户、八里铺村10户、薛塬村20户、王山口子村20户、寨柯村10户、冯家沟村4户、郝掌村3户、谢庄村20户。</t>
  </si>
  <si>
    <t>培训湖羊标准化自养示范户100户，其中：王庄村10户、花儿掌村5户、庙儿掌村20户、宋家掌村5户、井川村5户、桃李湾村5户 、盘龙村20户、小堡条村20户、杨新庄村10户。</t>
  </si>
  <si>
    <t>培训湖羊标准化自养示范户45户，其中：代家洼村10名、党家洼村8名、双井子村11名、岳后渠村10名、杨兴堡村4名、洪涝池村2名。</t>
  </si>
  <si>
    <t>培训湖羊标准化自养示范户557户，其中：梁家河村115户、潘老庄村100户、苏北岔村100户，大庄台村100户、碾盘岭村2户、大方山村50户、喜家坪村30户、四合掌村60户。</t>
  </si>
  <si>
    <t>培训湖羊标准化自养示范户56户，其中：杨家洼村4户、吴家塬村5户、佛岔村5户、黑泉河村8户、黄山村8户、路家塬村26户。</t>
  </si>
  <si>
    <t>培训湖羊标准化自养示范户150户，其中：殷家桥村2户、木钵街村3户、周湾村8户、韩洼子村10户、曹旗村10户、关营村2户、高寨村14户、高楼塬村10户、刘家塬村12户、白家掌村10户、邓寨子村11户、郭西掌村15户、二合塬村8户、坪子塬村15户、井儿岔村6户、罗家沟村4户、水坝滩村10户。</t>
  </si>
  <si>
    <t>培训湖羊标准化自养示范户850户，其中：常崾岘村50户、陈旗塬村50户、大路洼村50户、何坪村50户、红崖洼村50户、梁坪村50户、尚西坪村50户、沈岭村50户、唐台子村50户、陶洼子村50户、瓦天沟村50户、辛坪村50户、杨坪沟村50户、寨子坪村50户、赵塬村50户、赵台村50户、朱塬村50户。</t>
  </si>
  <si>
    <t>培训湖羊标准化自养示范户74户，其中：许掌村3户、汪天子村21户、李上山村6户、李塬村20户、丁寨柯村5户、陈掌村18户、粉子山村1户。</t>
  </si>
  <si>
    <t>培训湖羊标准化自养示范户419户，其中：八珠塬村40户、曹塬村40户、杏树沟村40户、马连掌村40户、冯家湾村40户、苟塬村40户、湫坝沟村40户、白塬村40户、塔尔咀村40户、瓦崾岘村59户。</t>
  </si>
  <si>
    <t>培训湖羊标准化自养示范户49户，其中：楼房子村2户、西沟村28户、宋家塬村2户、油坊塬村1户、金盆掌村1户、小庄子村5户、马家河村9户、董家塬村1户。</t>
  </si>
  <si>
    <t>培训湖羊标准化自养示范户300户，其中：元峁村20户、苦水掌村20村、双庙村20户、王西掌村20户、吊渠村20户、三角城村15户、杨掌村20户、万安村20户、魏洼村20户、陈掌村10户、红台村20户、樱桃掌村20户、安掌村20户、代掌村20户、刘渠村20户、刘园子村15户。</t>
  </si>
  <si>
    <t>培训湖羊标准化自养示范户148户，其中：大天子村20户、南掌堡子村20户、秦团庄村20户、王团庄村20户、新集子村30户、新峁村21户、白塬畔村17户。</t>
  </si>
  <si>
    <t>培训湖羊标准化自养示范户150户，其中：十五里沟村4户、北郭塬村5户、赵小掌村12户、宁老庄村7户、漫塬村5户、城东塬村6户、冉旗寨村20户、陈汤塬村3户、鸳鸯沟村3户、张淌村5户、白草塬村5户、张滩滩村5户、西川村7户、肖川村5户、马坊塬村7户、周塬村5户、龚淌村8户、唐塬村3户、高龚塬村15户、杨庙掌村5户、耿家沟村15户。</t>
  </si>
  <si>
    <t>培训湖羊标准化自养示范户300户，其中：张塬村15户、新集子村30户、丁阳渠子村20户、洪德街村10户、赵洼村10户、河连湾村10户、许旗村10户、肖关村10户、苏长沟村15户、苗河村30户、耿塬畔村15户、张崾岘村15户、李塬村15户、大户塬村15户、私盐路村20户、梁岔村15户、马塬村15户、寇河村15户、李达掌村15户。</t>
  </si>
  <si>
    <t>扶持1546户建档立卡贫困户购置铡草揉丝粉碎一体机1546台，每台补贴580元。</t>
  </si>
  <si>
    <t>扶持贫困户购置揉丝机84台，其中：郜庄村5台、郝东掌村6台、潘掌村16台、万家湾村30台、许掌村9台、张台村2台、早流渠村2台、耿河村5台、四合原村5台、韩老庄村3台、桃树掌村1台。</t>
  </si>
  <si>
    <t>扶持贫困户购置揉丝机90台，其中：河连湾村3台、洪德街村2台、马塬村19台、私盐路村5台、新集子村11台、丁阳渠子村5台、耿塬畔村10台、寇河村7台、李达掌村5台、李原村5台、苏长沟村6台、张崾岘7台、肖关1台、许旗村3台、张塬村1台。</t>
  </si>
  <si>
    <t>扶持贫困户购置揉丝机52台，其中：陈渠子村7台、大树塬村4台、光明村2台、龙柏山村31台、苇子城村3台、兰家掌村3台、山水湾村2台。</t>
  </si>
  <si>
    <t>扶持贫困户购置揉丝机52台，其中：白家掌村3台、曹旗村6台、邓寨子村2台、二合塬村3台、高楼塬村5台、高寨村2台、郭西掌村2台、韩洼子村5台、井儿岔村3台、刘家塬村2台、罗家沟村3台、坪子塬村8台、水坝滩村2台、殷家桥村2台、周湾村2台、关营村2台。</t>
  </si>
  <si>
    <t>扶持贫困户购置揉丝机65台，其中：白塬畔村6台、大天子村2台、贾塬村13台、秦团庄村3台、王团庄村6台、新集子村13台、新峁村22台。</t>
  </si>
  <si>
    <t>扶持贫困户购置揉丝机34台，其中：马家河村22台、许家塬村4台、高李湾村3台、五里桥村1台、董家塬村2台、小庄子村1台、刘旗村1台。</t>
  </si>
  <si>
    <t>扶持贫困户购置揉丝机40台，其中：高庙湾村3台、常兆台村1台、贾驿村9台、金庄原村5台、刘解掌村13台、砂井子村1台、张大掌村1台、张湾村5台、半个城村2台。</t>
  </si>
  <si>
    <t>扶持贫困户购置揉丝机59台，其中：杨庙掌村1台、马坊塬村6台、张滩滩村4台、唐塬村3台、耿家沟村17台、赵小掌村4台、红星村1台、张淌村2台、周塬村4台、十五里沟村1台、城东塬村5台、鸳鸯沟村5台、陈汤塬村6台。</t>
  </si>
  <si>
    <t>扶持贫困户购置揉丝机47台，其中：赵庄村17台、八里铺村12台、山城堡村8台、薛塬村5台、冯家沟村2台、王山口子村3台。</t>
  </si>
  <si>
    <t>扶持贫困户购置揉丝机62台，其中：大良洼村11台、何塬村9台、高崾岘村5台、狼儿滩村7台、鲁掌村3台、邱滩村7台、甜水街村11台、张铁村6台、赵掌村3台。</t>
  </si>
  <si>
    <t>扶持贫困户购置揉丝机84台，其中：陈掌村6台、丁寨柯村12台、粉子山村5台、李上山村7台、李塬村5台、连川村8台、天子渠村5台、汪天子村4台、小南沟村9台、许掌村5台、燕麦掌村8台、杨胡套子村10台。</t>
  </si>
  <si>
    <t>扶持贫困户购置揉丝机66台，其中：佛岔村15台、黑泉河村10台、黄山村7台、刘坪村6台、路家塬村5台、吴家塬村9台、杨家洼村6村、曳郭咀村5台、走马硷村3台。</t>
  </si>
  <si>
    <t>扶持贫困户购置揉丝机96台，其中：曹李川村41台、吴城子村14台、喜家坪村8台、鲜岔村8台、张邓塬村14台、大方山村6台、潘老庄村2台、殷屈河村3台。</t>
  </si>
  <si>
    <t>扶持贫困户购置揉丝机58台，其中：党家洼村22台、洪涝池村13台、杨兴堡村7台、双井子村4台、花儿山村4台、岳后渠村4台、代家洼村4台。</t>
  </si>
  <si>
    <t>扶持贫困户购置揉丝机60台，其中：樊家川村6台、郝集村5台、李崾岘村4台、马骏滩村3台、马驿沟村13台、慕家河村13台、闫塬村7台、长城村9台。</t>
  </si>
  <si>
    <t>扶持贫困户购置揉丝机60台，其中：大堡条村5台、井川村6台、庙儿掌村5台、盘龙村9台、宋家掌村7台、桃李湾村7台、王庄村5台、小堡条村5台、杨新庄村5台、花儿掌村6台。</t>
  </si>
  <si>
    <t>扶持贫困户购置揉丝机152台，其中：安掌村13台、陈掌村4台、代掌村8台、吊渠村12台、红台村1台、苦水掌村11台、刘渠村10台、刘园子村9台、双庙村6台、王西掌村10台、魏洼村41台、杨掌村12台、樱桃掌村1台、元峁村7台、三角城村4台、万安村3台。</t>
  </si>
  <si>
    <t>扶持贫困户购置揉丝机144台，其中：砖城子村24台、黄寨柯村26台、二条俭村25台、高家洼村30台、丁连掌村7台、大户掌村3台、红土咀村19台、乔崾岘村7台、山西掌村1台、施家滩村2台。</t>
  </si>
  <si>
    <t>扶持贫困户购置揉丝机146台，其中：常崾岘村5台、陈旗塬村14台、大路洼村8台、何坪村1台、红崖洼村9台、梁坪村9台、尚西平村13台、沈家岭村10台、唐台子村7台、陶洼子村6台、瓦天沟村7台、辛坪村7台、杨坪沟村7台、寨子坪村10台、赵家塬12台、赵台村7台、朱家塬村14台。</t>
  </si>
  <si>
    <t>扶持贫困户购置揉丝机95台，其中：八珠塬村11台、白塬村7台、曹塬村7台、冯家湾村20台、苟塬村8台、马连掌村9台、湫坝沟村9台、塔尔咀村6台、瓦崾岘村10台、杏树沟村8台。</t>
  </si>
  <si>
    <t>为2154户建档立卡贫困户投放贴息贷款13068.7万元，贴息743.75万元。</t>
  </si>
  <si>
    <t>解决贫困户发展生产资金短缺问题，促进农民增收，助推产业脱贫。</t>
  </si>
  <si>
    <r>
      <rPr>
        <sz val="9"/>
        <color rgb="FFFF0000"/>
        <rFont val="仿宋_GB2312"/>
        <charset val="134"/>
      </rPr>
      <t>全镇93户贫困户贷款753万元，共贴息39.3万元，其中</t>
    </r>
    <r>
      <rPr>
        <sz val="9"/>
        <rFont val="仿宋_GB2312"/>
        <charset val="134"/>
      </rPr>
      <t>：鲁掌村6.45万元、狼儿滩村4.69万元、甜水街村8.36万元、张铁村9.15万元、赵掌村4.92万元、高崾岘村5.73万元。</t>
    </r>
  </si>
  <si>
    <t>全乡51户贫困户贷款397万元，共贴息20.7万元，其中：陈渠子村7.69万元、光明村3.58万元、龙柏山村3.58万元、苇子城村2.58万元、兰家掌村1.3万元、山水湾村1.97万元。</t>
  </si>
  <si>
    <t>全乡70户贫困户贷款451万元，共贴息25.22万元，其中：刘坪村5.72万元、吴家塬村3.56万元、走马硷村3.69万元、曳郭咀村2.23万元、佛家岔村4.21万元、黑泉河村1.51万元、黄山村2.14万元、路家塬村2.16万元。</t>
  </si>
  <si>
    <t>全乡93户贫困户贷款468万元，共贴息26.13万元，其中：杨新庄村5.31万元、花儿掌村7.74万元、庙儿掌村5.34万元、宋掌村7.74万元。</t>
  </si>
  <si>
    <t>全乡68户贫困户贷款476万元，共贴息25.39万元，其中：张台村3.58万元、黑城岔村4.23万元、郜庄村3.87万元、郝东掌村4.57万元、万家湾村3.55万元、许掌村3.33万元、四合原村2.26万元。</t>
  </si>
  <si>
    <t>全镇153户贫困户贷款917万元，共贴息46.87万元，其中：元峁村5.72万元、苦水掌村2.79万元、双庙村5.72万元、王西掌村3.54万元、吊渠村2.28万元、三角城村3.87万元、杨掌村3.87万元、万安村11.24万元、魏洼村4.57万元、陈掌村2.58万元、代掌村0.69万元。</t>
  </si>
  <si>
    <t>全镇217户贫困户贷款1022.25万元，共贴息52.46万元，其中：北郭塬村5.72万元、赵小掌村3.02万元、宁老庄村2.39万元、漫家塬村2.23万元、城东塬村3.57万元、冉旗寨村3.57万元、陈汤塬村2.37万元、十八里村4.72万元、鸳鸯沟村4.72万元、张淌村1.79万元、白草塬村1.72万元、张滩滩村3.79万元、肖川村3.79万元、马坊塬村2.61万元、周塬村2.37万元、龚淌村2.28万元、唐塬村1.8万元。</t>
  </si>
  <si>
    <t>全镇352户贫困户贷款1265.45万元，共贴息62.75万元，其中：大路洼村4.23万元、常崾岘村4.23万元、寨子坪村6.06万元、沈家岭村7.18万元、赵台村10.29万元、瓦天沟村3.54万元、何坪村2.58万元、陈旗塬村4.23万元、尚西坪村1.78万元、陶洼子村3.72万元、梁坪村3.87万元、唐台子村3.09万元、红崖洼村7.95万元。</t>
  </si>
  <si>
    <t>全镇165户贫困户贷款1206万元，共贴息67.53万元，其中：八里铺村14.16万元、冯家沟村18.24万元、寨柯村2.98万元、山城堡村5.73万元、王山口子村10.22万元、薛塬村4.13万元、谢庄村6.52万元、赵庄村2.59万元、郝掌村2.96万元。</t>
  </si>
  <si>
    <t>全镇110户贫困户贷款824万元，共贴息29.96万元，其中：刘解掌村2.05万元、半个城村2.01万元、常兆台村3.26万元、张家湾村2.13万元、砂井子村4.24万元、贾驿村5.43万元、金庄塬村4.10万元、高庙湾村3.12万元、魏家河村3.62万元。</t>
  </si>
  <si>
    <t>全镇132户贫困户贷款1023万元，共贴息61.3万元，其中：李达掌村6.86万元、张塬村9.38万元、张崾岘村0.45万元、新集子村5.38万元、梁岔村10.8万元、河连湾村9.52万元、李塬村10.75万元、洪德街村7.44万元、私盐路村0.72万元。</t>
  </si>
  <si>
    <t>全镇86户贫困户贷款588万元，共贴息30.91万元，其中：慕家河村7.38万元、樊家川村8.8万元、马驿沟村3.18万元、郝集村2.84万元、闫塬村3.93万元、马骏滩村4.78万元。</t>
  </si>
  <si>
    <t>全镇57户贫困户贷款383万元，共贴息21.55万元，其中：大户掌村1.9万元、马趟村2.54万元、红土咀村3.36万元、砖城子村2.19万元、山西掌村0.62万元、二条俭村1.59万元、高家洼村2.98万元、杨东掌村0.95万元、黄寨柯村1.93万元、乔崾岘村2.56万元、施家滩村0.93万元。</t>
  </si>
  <si>
    <t>全镇79户贫困户贷款534万元，共贴息26.47万元，其中：五里桥村3.41万元、双城村2.57万元、刘旗村3.82万元、孟家寨村3.31万元、高李湾村4.61万元、楼房子村2.41万元、西沟村3.56万元、宋家塬村1.10万元、许家塬村0.33万元、金村寺村0.31万元、小庄子村1.04万元。</t>
  </si>
  <si>
    <t>全镇116户贫困户贷款817万元，共贴息44.32万元，其中：殷家桥村7.49万元、木钵街村5.62万元、曹旗村3.76万元、韩洼子村3.8万元、关营村3.8万元、高楼塬村2.99万元、刘家塬村3.42万元、白家掌村2.59万元、邓寨子村1.8万元、郭西掌村2.32万元、二合塬村2.54万元、坪子塬村2.06万元、罗家沟村2.13万元。</t>
  </si>
  <si>
    <t>全乡51户贫困户贷款339万元，共贴息19.32万元，其中：代家洼村3.8万元、党家洼村1.55万元、双井子村3.46万元、岳后渠村7.49万元、杨兴堡村3.02万元。</t>
  </si>
  <si>
    <t>全乡64户贫困户贷款478万元，共贴息34.6万元，其中：曹塬村2.89万元、瓦崾岘村5.71万元、杏树沟村4.17万元、塔尔咀村3.36万元、马连掌村2.33万元、苟塬村2.08万元、八珠塬村3.5万元、白塬村2.56万元、冯家湾村2.21万元，湫坝沟村5.79万元。</t>
  </si>
  <si>
    <t>全乡36户贫困户贷款190万元，共贴息28.47万元，其中：贾塬村3.36万元、秦团庄村1.56万元、新集子村5.25万元、大天子村2.75万元、白塬畔村2.31万元、新峁村3.14万元、王团庄村3.19万元、南掌堡子村6.91万元。</t>
  </si>
  <si>
    <t>全乡82户贫困户贷款412万元，共贴息41.91万元，其中：0.56万元，丁寨柯村4.86万元、天子渠村2.75万元、小南沟村2.43万元、小南沟村2.73万元、李上山村2.64万元、杨胡套子村2.76万元、汪天子村3.3万元、燕麦掌村6.18万元、粉子山村4.08万元、许掌村2.89万元、连川村3.4万元、陈掌村3.33万元。</t>
  </si>
  <si>
    <t>全乡79户贫困户贷款525万元，共贴息38.59元，其中：喜家坪村1.39万元、四合掌村2.78万元、大庄台村2.12万元、大方山村2.66万元、天池村1.75万元、张邓塬村2.18万元、曹李川村3.52万元、梁河村5.33万元、殷屈河村5.72万元、潘老庄村4.68万元、碾盘岭村1.94万元、老庄湾村3.57万元、苏北岔村0.95万元。</t>
  </si>
  <si>
    <t>为3个村投入村级集体经济发展资金280万元（杨坪沟、尚西坪2村每村90万元，何坪村100万元），村集体入股草畜产业合作社或企业，每年按双方协议固定分红，股权归村集体所有，带动合作社和贫困户提升饲养管理水平。</t>
  </si>
  <si>
    <t>合作社每年按不低于入股资金的6%为村集体分红；贫困户将承包的地流转给合作社，获取土地流转收益；贫困户种植饲草，为合作社提供了饲草保障；合作社吸纳贫困户务工，贫困户实现务工收入；合作社通过提供肉羊收购，增强贫困户抵御市场风险的能力。</t>
  </si>
  <si>
    <t>为10个村投入村级集体经济发展资金940万元（常兆台、贾驿、刘解掌、砂井子、张大掌、半个城、高庙湾、金庄塬、魏家河9个村每村100万元，张家湾村40万元），村集体入股草畜产业合作社或企业，每年按双方协议固定分红，股权归村集体所有，带动合作社和贫困户提升饲养管理水平。</t>
  </si>
  <si>
    <t>为8个村投入村级集体经济发展资金890万元（山水湾、苇芝城、龙柏山3个村每村150万元，陈渠子、大树塬、光明、西阳洼4个村每村100万元，兰家掌村40万元），村集体入股草畜产业合作社或企业，每年按双方协议固定分红，股权归村集体所有，带动合作社和贫困户提升饲养管理水平。</t>
  </si>
  <si>
    <t>为7个村投入村级集体经济发展资金共940万元（岳后渠、代家洼、杨兴堡、双井子、花儿山5个村每村150万元，洪涝池村100万元，党家洼村90万元），其中：岳后渠、代家洼、杨兴堡、双井子、花儿山每村投入150万元，党家洼投入90万元，洪涝池投入100万元，村集体入股草畜产业合作社或企业，每年按双方协议固定分红，股权归村集体所有，带动合作社和贫困户提升饲养管理水平。</t>
  </si>
  <si>
    <t>为13个村每村投入村级集体经济发展资金50万元（五里桥、双城、刘旗、孟家寨、高李湾、楼房子、西沟、宋家塬、许家塬、油坊塬、金盆掌、小庄子、董家塬），村集体入股草畜产业合作社或企业，每年按双方协议固定分红，股权归村集体所有，带动合作社和贫困户提升饲养管理水平。</t>
  </si>
  <si>
    <t>为23个村每村投入村级集体经济发展资金50万元（冉旗寨、北郭塬、陈汤塬、龚趟、马坊塬、宁老庄、十八里、十五里沟、漫塬、唐塬、西川、肖川、杨庙掌、张滩滩、张淌、周塬、百草塬、五里屯、鸳鸯沟、红星、高龚塬、城东塬、赵小掌），村集体入股草畜产业合作社或企业，每年按双方协议固定分红，股权归村集体所有，带动合作社和贫困户提升饲养管理水平。</t>
  </si>
  <si>
    <t>为曹塬村投入村级集体经济发展资金50万元，村集体入股草畜产业合作社或企业，每年按双方协议固定分红，股权归村集体所有，带动合作社和贫困户提升饲养管理水平。</t>
  </si>
  <si>
    <t>为黑城岔村投入村级集体经济发展资金50万元，村集体入股草畜产业合作社或企业，每年按双方协议固定分红，股权归村集体所有，带动合作社和贫困户提升饲养管理水平。</t>
  </si>
  <si>
    <t>为陈掌、许掌2个村每村投入村级集体经济发展资金50万元，村集体入股草畜产业合作社或企业，每年按双方协议固定分红，股权归村集体所有，带动合作社和贫困户提升饲养管理水平。</t>
  </si>
  <si>
    <t>为天子渠村投入村级集体经济发展资金150万元，粉子山、杨胡套子、汪天子、连川、燕麦掌、李上山6个村每村投入村级集体经济发展资金100万元，投资到环县牧康丰茂草业合作社小南沟乡天子渠村分社，合作社每年向村集体分红，股权归村集体所有，期满后合作社向村集体全额退还股金。</t>
  </si>
  <si>
    <t>安排村级集体经济发展资金1000万元（二条俭、砖城子、山西掌、杨东掌、红糜湾、施家滩、乔崾岘、黄寨柯、高家洼、红土咀、大户掌、丁连掌12村每村73万元，马趟村124万元），投资到众成湖羊养殖合作社联合社双庙村60万只育成羊场（位于毛井镇与车道镇接壤处，距镇政府驻地4公里），建设标准化湖羊育肥舍14个（每个育肥舍建设成本为73万元，可容纳840只湖羊），育成羊场每年为13个贫困村进行分红，股权归村集体所有。</t>
  </si>
  <si>
    <t>14个育肥舍每年育肥湖羊35280只，按每只育肥羊100元利润计算，每年盈利352.8万元；贫困村参与分红，13个村集体经济每年收入102.2万元。</t>
  </si>
  <si>
    <t>为全镇16个贫困村，每村投入村级集体经济发展资金36.5万元，投资到众成湖羊养殖合作社联合社双庙村60万只育成羊场，建设标准化湖羊育肥舍8个（每2个村建1个育肥舍），每个成本73万元，可容纳840只湖羊。育成羊场每年为16个贫困村进行分红，每村每年享受分红资金3.65万元，股权归村集体所有。</t>
  </si>
  <si>
    <t>8个育肥舍每年育肥湖羊2万只，按每只利润100元计算，每年盈利200万元；打通全镇湖羊养殖合作社和自养户育肥羊销售渠道，带动群众发展商品草产业，促进群众增收。</t>
  </si>
  <si>
    <t>提高果蔬贮备能力，增加贫困户收入。</t>
  </si>
  <si>
    <t>种植优质马铃薯2389亩（杨掌村1800亩，魏洼村589亩），每亩投放优质马铃薯籽种120公斤，每公斤补助3元。</t>
  </si>
  <si>
    <t>为合作社及贫困户社员调引山羊基础母羊3030只、公羊295只，湖羊基础母羊8470只、公羊837只。</t>
  </si>
  <si>
    <t>带动贫困户养殖，增加贫困户收入，切实解决贫困户养殖羊只品种差劣不优良的问题。</t>
  </si>
  <si>
    <t>续建产业道路12条104公里、漫水桥1座，新建产业道路23条115公里。</t>
  </si>
  <si>
    <t>解决95个村1.1万户贫困户出行及运输困难。</t>
  </si>
  <si>
    <t>续建产业道路12条104公里、漫水桥1座，其中：合道镇沈岭村沈洼至赵阳湾砂砾路5.26公里（总投资206万元，已安排152万元，本次安排40万元），合道镇沈岭村部至杨掌砂砾路5.466公里（总投资317万元，已安排241万元，本次安排60万元），山城乡王山口子村村组砂砾路8.433公里，李洞子沟漫水桥1座15.64米（总投资255万元，已安排195万元，本次安排45万元），虎洞镇半个城村部至大路洼村北沟崾岘砂砾路13.963公里（总投资417万元，已安排255万元，本次安排140万元），虎洞镇张家湾村至刘大掌组砂砾路9.613公里（总投资470万元，已安排237万元，本次安排210万元），环城镇肖川村裴淌至寺咀子砂砾路5.74公里（总投资281万元，已安排114万元，本次安排150万元），山城乡大台子组（郝掌村部）—山城堡村丰台组（接原211国道线）砂砾路砂砾路8.975公里（总投资609万元，已安排448万元，本次安排130万元），耿湾乡许家掌村虎家沟口至高湾塬砂砾路15.104公里（总投资440万元，已安排188万元，本次安排230万元），樊家川镇马骏滩至慕咀至李崾岘砂砾路13公里（总投资488万元，已安排258万元，本次安排200万元），环城镇赵小掌至许东塬砂砾路8.069公里（总投资262万元，已安排157万元，本次安排90万元），演武乡佛岔至叶台沟至石板河砂砾路6.96公里（总投资210万元，已安排158万元，本次安排40万元），八珠乡冯家湾村候家岔组至念沟组砂砾路3.372公里（总投资202万元，已安排80万元，本次安排110万元），项目实施结束后，根据实际决算金额，可在以上道路之间相互调剂使用。</t>
  </si>
  <si>
    <t>新建产业道路23条115公里，其中：木钵镇千只湖羊标准化养殖示范合作社砂砾路3.687公里（总投资154万元，本次安排40万元），合道镇千只湖羊标准化养殖示范专业合作社砂砾路4.248公里（总投资94万元，本次安排24万元），樊家川镇千只湖羊标准化养殖示范合作社砂砾路0.6公里（总投资15万元，本次安排3万元），洪德镇千只湖羊标准化养殖示范专业合作社砂砾路1.845公里（总投资36万元，本次安排9万元），虎洞镇千只湖羊标准化养殖示范专业合作社砂砾路3.22公里（总投资53万元，本次安排13万元），环城镇千只湖羊标准化养殖示范合作社砂砾路10.78公里（总投资213万元，本次安排55万元），秦团庄乡千只湖羊标准化养殖示范专业合作社砂砾路6.8公里（总投资238万元，本次安排62万元），曲子镇千只湖羊标准化养殖示范专业合作社砂砾路4公里（总投资140万元，本次安排36万元），演武乡千只湖羊标准化养殖示范专业合作社砂砾路10.55公里（总投资369万元，本次安排96万元），小南沟乡千只湖羊标准化养殖示范专业合作社砂砾路5.7公里（总投资200万元，本次安排52万元），八珠乡千只湖羊标准化养殖示范专业合作社砂砾路7.03公里（总投资246万元，本次安排64万元），山城乡千只湖羊标准化养殖示范专业合作社砂砾路1.7公里（总投资60万元，本次安排15万元），南湫乡千只湖羊标准化养殖示范专业合作社砂砾路1.06公里（总投资37万元，本次安排9万元），芦家湾乡千只湖羊标准化养殖示范专业合作社砂砾路12公里（总投资420万元，本次安排109万元），罗山川乡千只湖羊标准化养殖示范专业合作社砂砾路0.6公里（总投资21万元，本次安排5万元），天池乡千只湖羊标准化养殖示范合作社砂砾路6.65公里（总投资233万元，本次安排60万元），毛井镇千只湖羊标准化养殖示范合作社砂砾路1.6公里（总投资56万元，本次安排14万元），车道镇千只湖羊标准化养殖示范合作社砂砾路7.8公里（总投资273万元，本次安排71万元），甜水镇千只湖羊标准化养殖示范专业合作社砂砾路3.35公里（总投资117万元，本次安排30万元），天池梁塬湖羊标准化养殖示范合作社砂砾路4.33公里（总投资259万元，本次安排67万元），毛井镇丁连掌裴掌组万只湖羊标准化养殖场砂砾路4.9公里（总投资185万元，本次安排50万元），八珠乡白塬村李咀组砂砾路9.225公里（总投资291万元，本次安排75万元），赵台村兰掌湾梁至常崾岘吊岭山梁联村油路2.8公里（总投资182万元，本次安排41万元），项目实施结束后，根据实际决算金额，可在以上道路之间相互调剂使用。</t>
  </si>
  <si>
    <t>建档立卡贫困户农业实用技术培训92人，每人补助1037元，其中：何坪村2人、瓦天沟村3人、寨子坪村42人、赵台村16人、常崾岘村1人、红崖洼村4人、梁坪村5人、尚西坪村9人、唐台子村10人。</t>
  </si>
  <si>
    <t>受培训的贫困人口熟练掌握一门技术，提高劳动技能。</t>
  </si>
  <si>
    <t>路家塬村建档立卡贫困户农业实用技术培训59人，每人补助1037元。</t>
  </si>
  <si>
    <t>建档立卡贫困户农业实用技术培训325人，每人补助1037元，其中：安掌村122人、万安村4人、樱桃掌村23人、代掌村1人、苦水掌村54人、三角城村1人、元峁村15人、杨掌村105人。</t>
  </si>
  <si>
    <t>建档立卡贫困户农业实用技术培训18人，其中：王团庄村5人、新集子村10人、新峁村2人、大天子村1人。</t>
  </si>
  <si>
    <t>建档立卡贫困户农业实用技术培训59人，其中：龙柏山村22人、兰家掌村2人、山水湾村6人、大树塬村24人、苇子城村1人、陈渠子村2人、西阳洼村1人、光明村1人。</t>
  </si>
  <si>
    <t>建档立卡贫困户农业实用技术培训33人，其中：庙儿掌村3人、盘龙村9人、桃李湾村5人、王庄村8人、小堡条村8人。</t>
  </si>
  <si>
    <t>建档立卡贫困户职业技能培训10人，其中：金盆掌村1人、刘旗村2人、马家河村4人、楼房子村1人、孟家寨村1人、油坊塬村1人。</t>
  </si>
  <si>
    <t>建档立卡贫困户职业技能培训7人，其中：高寨沟村1人、白家掌村1人、邓寨子村1人、高楼塬村2人、关营村1人、郭西掌村1人。</t>
  </si>
  <si>
    <r>
      <rPr>
        <sz val="9"/>
        <rFont val="仿宋_GB2312"/>
        <charset val="134"/>
      </rPr>
      <t>建档立卡贫困户职业技能培训10人，其中：龚</t>
    </r>
    <r>
      <rPr>
        <sz val="9"/>
        <rFont val="宋体"/>
        <charset val="134"/>
      </rPr>
      <t>埫</t>
    </r>
    <r>
      <rPr>
        <sz val="9"/>
        <rFont val="仿宋_GB2312"/>
        <charset val="134"/>
      </rPr>
      <t>村2人、冉旗寨村1人、西川村1人、肖川村2人、张</t>
    </r>
    <r>
      <rPr>
        <sz val="9"/>
        <rFont val="宋体"/>
        <charset val="134"/>
      </rPr>
      <t>埫</t>
    </r>
    <r>
      <rPr>
        <sz val="9"/>
        <rFont val="仿宋_GB2312"/>
        <charset val="134"/>
      </rPr>
      <t>村3人、漫塬村1人。</t>
    </r>
  </si>
  <si>
    <t>建档立卡贫困户职业技能培训6人，其中：肖关村3人、许旗村1人、张塬村2人。</t>
  </si>
  <si>
    <t>建档立卡贫困户职业技能培训10人，其中：郝掌村2人、谢庄村3人、八里铺村4人、山城堡村1人。</t>
  </si>
  <si>
    <t>建档立卡贫困户职业技能培训2人，其中：大良洼村1人、赵掌村1人。</t>
  </si>
  <si>
    <t>建档立卡贫困户职业技能培训3人，其中：郝集村2人、慕家河村1人。</t>
  </si>
  <si>
    <t>建档立卡贫困户职业技能培训8人，其中：贾驿村2人、刘解掌村2人、张湾村1人、魏家河村3人。</t>
  </si>
  <si>
    <t>建档立卡贫困户职业技能培训3人，其中：八珠塬村1人、曹塬村1人、杏树沟村1人。</t>
  </si>
  <si>
    <t>建档立卡贫困户职业技能培训10人，其中：曹李川村1人、梁河村1人、吴城子村5人、碾盘岭村1人、苏北岔村1人、殷屈河村1人。</t>
  </si>
  <si>
    <t>建档立卡贫困户职业技能培训16人，其中：安掌村2人、双庙村4人、元峁村2人、代掌村1人、王西掌村2人、魏洼村3人、杨掌村2人。</t>
  </si>
  <si>
    <t>建档立卡贫困户职业技能培训10人，其中：红崖洼村2人、沈岭村1人、唐台子村3人、大路洼村2人、寨子坪村1人、朱家塬村1人。</t>
  </si>
  <si>
    <t>建档立卡贫困户职业技能培训3人，其中：盘龙村1人、桃李湾村1人、小堡条村1人。</t>
  </si>
  <si>
    <t>建档立卡贫困户职业技能培训13人，其中：大天子村1人、贾塬村2人、王团庄村7人、南掌堡子村1人、新峁村1人、秦团庄村1人。</t>
  </si>
  <si>
    <t>建档立卡贫困户职业技能培训11人，其中：丁寨柯村2人、连川村3人、天子渠村2人、陈掌村1人、粉子山村2人、李上山村1人。</t>
  </si>
  <si>
    <t>建档立卡贫困户职业技能培训8人，其中：郝东掌村4人、万家湾村3人、耿河村1人。</t>
  </si>
  <si>
    <t>建档立卡贫困户职业技能培训4人，其中：二条俭村1人、大户掌村2人、施家滩村1人。</t>
  </si>
  <si>
    <t>建档立卡贫困户职业技能培训5人，其中：党家洼村1人、洪涝池村1人、岳后渠村1人、花儿山村2人。</t>
  </si>
  <si>
    <t>建档立卡贫困户职业技能培训3人，其中：八珠塬村1人、冯家湾村1人、瓦崾岘村1人。</t>
  </si>
  <si>
    <t>建档立卡贫困户职业技能培训2人，其中：樱桃掌村1人、杨掌村1人。</t>
  </si>
  <si>
    <t>建档立卡贫困户职业技能培训3人，其中：辛坪村1人、唐台子村1人、杨坪沟村1人。</t>
  </si>
  <si>
    <t>建档立卡贫困户职业技能培训12人，其中：耿塬畔村2人、河连湾村1人、寇河村1人、李塬村1人、梁岔村1人、新集子村1人、张塬村5人。</t>
  </si>
  <si>
    <t>建档立卡贫困户职业技能培训3人，其中：半个城村1人、高庙湾村1人、魏家河村1人。</t>
  </si>
  <si>
    <t>建档立卡贫困户职业技能培训13人，其中：城东塬村3人、宁老庄村1人、十八里村1人、赵小掌村1人、杨庙掌村1人、赵小掌村5人、北郭塬村1人。</t>
  </si>
  <si>
    <t>建档立卡贫困户职业技能培训7人，其中：白家掌村1人，高楼塬村1人，高寨村3人，关营村1人，木钵街村1人。</t>
  </si>
  <si>
    <t>建档立卡贫困户职业技能培训3人，其中：油坊塬村1人、楼房子村2人。</t>
  </si>
  <si>
    <t>建档立卡贫困户职业技能培训2人，其中：冯家沟村1人、薛塬村1人。</t>
  </si>
  <si>
    <t>建档立卡贫困户职业技能培训9人，其中：楼房子村2人、许家塬村3人、金村寺村2人、宋家塬村2人。</t>
  </si>
  <si>
    <t>建档立卡贫困户职业技能培训24人，其中：韩洼子村1人、白家掌村4人、高寨村4人、木钵街村3人、二合塬村1人、井儿岔村1人、水坝滩村1人、高楼塬2人、邓寨子村2人、殷家桥村2人、关营村1人、周湾村1人、郭西掌村1人。</t>
  </si>
  <si>
    <t>建档立卡贫困户职业技能培训15人，其中：张淌村3人、十五里沟村1人、宁老庄村1人、冉旗寨村2人、城东塬村2人、赵小掌1人、高龚塬村2人、漫塬村1人、杨庙掌村2人。</t>
  </si>
  <si>
    <t>建档立卡贫困户职业技能培训29人，其中：李达掌村2人、李塬村5人、许旗村2人、张崾岘村2人、张塬村1人、洪德街村2人、苏长沟村4人、寇河村1人、梁岔村2人、耿塬畔村4人、私盐路村1人、肖关村1人、新集子村1人、赵洼村1人。</t>
  </si>
  <si>
    <t>建档立卡贫困户职业技能培训13人，其中：薛塬村2人、山城堡村3人、王山口子村3人、冯家沟村2人、郝掌村1人、八里铺村1人、谢庄村1人。</t>
  </si>
  <si>
    <t>建档立卡贫困户职业技能培训17人，其中：何塬村5人、甜水街村4人、邱滩村1人、大良洼村2人、张铁村3人、狼儿滩村1人、赵掌村1人。</t>
  </si>
  <si>
    <t>建档立卡贫困户职业技能培训19人，其中：樊家川村4人、慕家河村3人、闫塬村6人、马驿沟村2人、长城村1人、郝集村1人、 李崾岘村1人、马骏滩村1人。</t>
  </si>
  <si>
    <t>建档立卡贫困户职业技能培训17人，其中：魏家河村1人、贾驿村4人、刘解掌村6人、半个城村2人、常兆台村1人、张大掌1人、砂井村2人。</t>
  </si>
  <si>
    <t>建档立卡贫困户职业技能培训13人，其中：湫坝村2人、 苟塬村3人、曹塬村1人、瓦崾岘村2人、白塬村3人、马连掌村1人、杏树沟村1人。</t>
  </si>
  <si>
    <t>建档立卡贫困户职业技能培训7人，其中：鲜岔村1人、苏北岔村3人、井渠淌村1人、潘老庄村1人、殷屈河村1人。</t>
  </si>
  <si>
    <t>建档立卡贫困户职业技能培训11人，其中：陈掌村1人、樱桃掌村3人、万安村1人、元峁村1人、王西掌村3人、苦水掌村1人、双庙村1人。</t>
  </si>
  <si>
    <t>建档立卡贫困户职业技能培训24人，其中：唐台子村4人、何坪村2人、辛坪村2人、寨子坪2人、朱家塬村1人、赵台村2人、赵塬村2人、尚西坪村2人、大路洼村2人、瓦天沟村1人、杨坪沟村2人、梁坪村2人。</t>
  </si>
  <si>
    <t>建档立卡贫困户职业技能培训8人，其中：宋掌村2人、盘龙村1人、大堡条村3人、杨兴庄村1人、小堡条村1人。</t>
  </si>
  <si>
    <t>建档立卡贫困户职业技能培训6人，其中：南掌堡子村3人、新集子村2人、新峁村1人。</t>
  </si>
  <si>
    <t>建档立卡贫困户职业技能培训7人，其中：龙柏山村3人、光明村1人、兰家掌村1人、苇子城村2人。</t>
  </si>
  <si>
    <t>建档立卡贫困户职业技能培训18人，其中：许掌村2人、陈掌村2人、丁寨柯村2人、丰台岔村1人、李塬村2人、天子渠村2人、粉子山村2人、杨胡套子村1人、李上山村1人、连川村1人、燕麦掌村2人。</t>
  </si>
  <si>
    <t>建档立卡贫困户职业技能培训18人，其中：万家湾村1人、四合塬2人、张台村1人、郝东掌村2人、潘家掌村4人、黑城岔村2人、桃树掌村1人、天桥村3人、万家湾村2人。</t>
  </si>
  <si>
    <t>建档立卡贫困户职业技能培训7人，其中：曳郭咀村3人、路家塬村2人、佛岔村2人。</t>
  </si>
  <si>
    <t>建档立卡贫困户职业技能培训7人，其中：二条俭村1人、乔崾岘村1人、红土咀村1人、大户掌村2人、马趟村1人、山西掌村1人。</t>
  </si>
  <si>
    <t>建档立卡贫困户职业技能培训5人，其中：洪涝池村1人、党家洼1村人、杨兴堡村2人、岳后渠村1人。</t>
  </si>
  <si>
    <t>建档立卡贫困户职业技能培训2人，每人补助3300元，其中：高李湾村1人、楼房子村1人、孟家寨村3人、五里桥村1人、油坊塬村1人、西沟村1人、许家塬村3人、双城子村1人、马家河村1人。</t>
  </si>
  <si>
    <t>建档立卡贫困户职业技能培训30人，每人补助3300元，其中：曹旗村5人、殷家桥村4人、白家掌村1人、周湾村2人、木钵街村6人、坪子原村1人、二合原村5人、罗家沟村3人、高楼原村1人、韩洼子村1人、邓寨子村1人。</t>
  </si>
  <si>
    <r>
      <rPr>
        <sz val="9"/>
        <rFont val="仿宋_GB2312"/>
        <charset val="134"/>
      </rPr>
      <t>建档立卡贫困户职业技能培训7人，每人补助3300元，其中：马坊源村1人、五里屯村1人、十八里村3人、漫塬村1人、张</t>
    </r>
    <r>
      <rPr>
        <sz val="9"/>
        <rFont val="宋体"/>
        <charset val="134"/>
      </rPr>
      <t>埫</t>
    </r>
    <r>
      <rPr>
        <sz val="9"/>
        <rFont val="仿宋_GB2312"/>
        <charset val="134"/>
      </rPr>
      <t>村1人。</t>
    </r>
  </si>
  <si>
    <t>建档立卡贫困户职业技能培训30人，每人补助3300元，其中：洪德街村6人、李源村1人、许旗村1人、河连湾村8人、张塬村2人、新集子村1人、寇河村2人、丁阳渠子村1人、大户塬村1人、肖关村4人、赵洼村1人、苏长沟村1人、私盐路村1人。</t>
  </si>
  <si>
    <t>建档立卡贫困户职业技能培训6人，每人补助3300元，其中：寨柯村2人、薛塬村2人、赵庄村2人。</t>
  </si>
  <si>
    <t>建档立卡贫困户职业技能培训14人，每人补助3300元，其中：七里墩村1人、高崾岘村2人、甜水街村4人、赵掌村1人、何塬村4人、邱滩村1人、张铁村1人。</t>
  </si>
  <si>
    <t>建档立卡贫困户职业技能培训17人，每人补助3300元，其中：慕家河村4人、马驿沟村5人、樊家川村4人、马骏滩村1人、闫塬村1人、李崾岘村1人、郝集村1人。</t>
  </si>
  <si>
    <t>建档立卡贫困户职业技能培训9人，每人补助3300元，其中：砂井子村3人、金庄原村1人、半个城村2人、常兆台村1人、魏家河村1人、张大掌村1人。</t>
  </si>
  <si>
    <t>建档立卡贫困户职业技能培训19人，每人补助3300元，其中：瓦崾岘村6人、苟塬村3人、湫坝沟村5人、曹塬村2人、冯家湾村1人、马连掌村1人、杏树沟村1人。</t>
  </si>
  <si>
    <r>
      <rPr>
        <sz val="9"/>
        <rFont val="仿宋_GB2312"/>
        <charset val="134"/>
      </rPr>
      <t>建档立卡贫困户职业技能培训16人，每人补助3300元，其中：苏北岔村1人、井渠</t>
    </r>
    <r>
      <rPr>
        <sz val="9"/>
        <rFont val="宋体"/>
        <charset val="134"/>
      </rPr>
      <t>埫</t>
    </r>
    <r>
      <rPr>
        <sz val="9"/>
        <rFont val="仿宋_GB2312"/>
        <charset val="134"/>
      </rPr>
      <t>村2人、曹李川村2村、殷屈河村5人、潘老庄村5人、老庄湾村1人。</t>
    </r>
  </si>
  <si>
    <t>建档立卡贫困户职业技能培训11人，每人补助3300元，其中：杨掌村2人、苦水掌村1人、三角城村3人、陈掌村1人、刘渠村2人、万安村1人、樱桃掌村1人。</t>
  </si>
  <si>
    <t>建档立卡贫困户职业技能培训11人，每人补助3300元，其中：沈岭村1人、何坪村1人、梁坪村1人、唐台子村1人、陶洼子村1人、红崖洼1人、赵台村1人、杨坪村2人、瓦天沟1人、大路洼村1人。</t>
  </si>
  <si>
    <t>建档立卡贫困户职业技能培训4人，每人补助3300元，其中：小堡条村1人、宋家掌村1人、大堡条村2人。</t>
  </si>
  <si>
    <t>建档立卡贫困户职业技能培训8人，每人补助3300元，其中：陈渠子村1人、大树塬村1人、光明村2人、兰家掌村1人、山水湾村2人、龙柏山村1人。</t>
  </si>
  <si>
    <t>建档立卡贫困户职业技能培训4人，每人补助3300元，其中：丁寨柯村1人、丰台岔村1人、李上山村1人、李塬村1人。</t>
  </si>
  <si>
    <t>建档立卡贫困户职业技能培训5人，每人补助3300元，其中：耿河村1人、天桥村1人、许掌村1人、万家湾村1人、韩老庄村1人。</t>
  </si>
  <si>
    <t>建档立卡贫困户职业技能培训15人，每人补助3300元，其中：吴家塬村3人、杨家洼村1人、黑泉河村1人、黄家山村2人、路家塬村3人、曳郭咀村2人、佛岔村1人、走马硷村2人。</t>
  </si>
  <si>
    <t>建档立卡贫困户职业技能培训9人，每人补助3300元，其中：砖城子村2人、二条俭村3人、乔崾岘村1人、丁连掌村2人、大户掌村1人。</t>
  </si>
  <si>
    <t>建档立卡贫困户职业技能培训2人，每人补助3300元，其中：南湫沟村1人、双井子村1人。</t>
  </si>
  <si>
    <t>建档立卡贫困户职业技能培训6人，每人补助3300元，其中：南掌堡子村1人、贾塬村1人、新茆村1人、白塬畔村1人、秦团庄村1人、王团庄村1人。</t>
  </si>
  <si>
    <t>认定“扶贫车间”5个（演武乡黑泉河村1个、吴家塬村1个，八珠乡八珠塬村1个，南湫乡洪涝池村1个，秦团庄乡新集子村1个）， “扶贫车间”吸纳10名以上建档立卡贫困劳动力，且稳定就业半年以上、按时足额支付劳动报酬的，给予2万元的一次性补助。</t>
  </si>
  <si>
    <t>解决贫困劳动力就地就近就业问题，实现稳定增收。</t>
  </si>
  <si>
    <t>为建档立卡贫困家庭中接受中等职业教育、高等职业教育和技工类院校教育的“两后生”进行补助，其中：2019年入学4033人，每人补助3000元，共补助1209.9万元；补发2017年、2018年入学581人，每人补助1500元，共补助87.15万元。</t>
  </si>
  <si>
    <t>促进贫困家庭两后生稳定就业，达到培训1人、输转1人、稳定就业1人。</t>
  </si>
  <si>
    <t>2019年“两后生”补助154人，其中：八珠塬村25人、曹塬村16人、瓦崾岘村20人、杏树沟村10人、塔尔咀村18人、马连掌村12人、冯家湾村19人、苟塬村12人、湫坝沟村9人、白塬村13人。</t>
  </si>
  <si>
    <t>补发2017年、2018年“两后生”补助34人，其中：八珠塬村2人、曹塬村10人、瓦崾岘村3人、杏树沟村1人、塔尔咀村7人、马连掌村1人、冯家湾村2人、苟塬村1人、湫坝沟村1人、白塬村6人。</t>
  </si>
  <si>
    <t>2019年“两后生”补助240人，其中：张台村16人、潘掌村25人、万湾村29人、郝东掌村33人、许掌村29人、郜庄村13人、四合原村17人、桃树掌村9人、韩老庄村13人、天桥村14人、早流渠村7人、耿河村24人、黑城岔村11人。</t>
  </si>
  <si>
    <t>补发2017年、2018年“两后生”补助21人，其中：张台村1人、潘掌村6人、郝东掌村4人、许掌村3人、四合原村1人、桃树掌村1人、韩老庄村1人、天桥村2人、早流渠村1人、黑城岔村1人。</t>
  </si>
  <si>
    <t>2019年“两后生”补助445人，其中：河连湾村45人、苗河村13人、苏长沟村24人、张塬村20人、丁阳渠子村11人、耿塬畔村34人、洪德街村32人、寇河村26人、李达掌村13人、梁岔村17人、马塬村23人、大户塬村6人、赵洼村21人、私盐路村18人、新集子村22人、张崾岘村29人、许旗村26人、李塬村28人，肖关村37人。</t>
  </si>
  <si>
    <t>补发2017年、2018年“两后生”补助124人，其中：河连湾村17人、苗河村6人、苏长沟村4人、丁阳渠子村2人、耿塬畔村10人、洪德街村7人、寇河村8人、李达掌村7人、梁岔村4人、马塬村7人、大户塬村1人、赵洼村11人、私盐路村1人、新集子村8人、张崾岘村6人、许旗村16人、李塬村6人，肖关村3人。</t>
  </si>
  <si>
    <t>2019年“两后生”补助268人，其中：二条俭村31人、砖城子村31人、山西掌村12人、杨东掌村25人、红糜湾村3人、施家滩村10人、乔崾岘村31人、黄寨柯村21人、高家洼村20人、丁连掌村15人、大户掌村23人、红土咀村28人、马趟村18人。</t>
  </si>
  <si>
    <t>补发2017年、2018年“两后生”补助47人，其中：二条俭村6人、砖城子村2人、山西掌村3人、杨东掌村7人、乔崾岘村2人、黄寨柯村5人、高家洼村5人、丁连掌村2人、大户掌村4人、红土咀村9人、马趟村2人。</t>
  </si>
  <si>
    <t>2019年“两后生”补助216人，其中：殷家桥村18人、木钵街村8人、周湾村8人、韩洼子村19人、曹旗村25人、关营村11人、高寨村23人、高楼塬村20人、刘家塬村9人、白家掌村10人、邓寨子村4人、郭西掌村12人、二合塬村9人、坪子塬村16人、井儿岔村10人、罗家沟村3人、水坝滩村11人。</t>
  </si>
  <si>
    <t>补发2017年、2018年“两后生”补助49人，其中：坪子塬村4人、周湾村5人、水坝滩村4人、曹旗村9人、韩洼子村2人、二合塬村1人、井儿岔村3人、高楼塬村6人、高寨村4人、木钵街村3人、关营村1人、白家掌村3人、殷家桥村4人。</t>
  </si>
  <si>
    <t>2019年“两后生”补助64人，其中：五里桥村2人、双城村4人、刘旗村2人、孟家寨村5人、高李湾村7人、楼房子村7人、西沟村3人、宋家塬村4人、许家塬村4人、金村寺村3人、油坊塬村6人、金盆掌村2人、小庄子村3人、马家河村8人、董家塬村4人。</t>
  </si>
  <si>
    <t>补发2017年、2018年“两后生”补助4人，其中：孟家寨村2人、楼房子村2人。</t>
  </si>
  <si>
    <t>2019年“两后生”补助150人，其中：走马硷村23人、吴家塬村16人、曳郭咀村10人、刘坪村7人、黑泉河村29人、黄山村7人、佛岔村21人、杨家洼村11人、路家塬村26人。</t>
  </si>
  <si>
    <t>补发2017年、2018年“两后生”补助42人，其中：走马硷村7人、吴家塬村6人、曳郭咀村4人、黑泉河村8人、黄山村3人、佛岔村3人、杨家洼村3人、路家塬村8人。</t>
  </si>
  <si>
    <t>2019年“两后生”补助208人，其中：甜水街村22人、张铁村31人、何塬村9人、大良洼村15人、七里墩村12人、狼儿滩11人、邱滩19人、鲁掌35人、赵掌村18人、高崾岘36人。</t>
  </si>
  <si>
    <t>补发2017年、2018年“两后生”补助15人，其中：甜水街村1人、张铁村1人、何塬村2人、七里墩村1人、邱滩1人、鲁掌3人、高崾岘6人。</t>
  </si>
  <si>
    <t>2019年“两后生”补助236人，其中：天池村7人、张邓塬村12人、梁河村15人、殷屈河村28人、苏北岔村23人、潘老庄村17人、大庄台村18人、四合掌村8人、老庄湾村18人、井渠淌村17人、鲜岔村9人、碾盘岭村16人、大方山村13人、喜家坪村7人、曹李川村16人、吴城子村12人。</t>
  </si>
  <si>
    <t>补发2017年、2018年“两后生”补助55人，其中：天池村1人、张邓塬村1人、梁河村1人、殷屈河村4人、苏北岔村5人、潘老庄村1人、大庄台村8人、四合掌村1人、老庄湾村5人、井渠淌村2人、鲜岔村2人、碾盘岭村6人、大方山村4人、喜家坪村4人、曹李川村7人、吴城子村3人。</t>
  </si>
  <si>
    <t>2019年“两后生”补助159人，其中：贾驿村13人、高庙湾村18人、魏家河村26人、砂井子村15人、刘解掌村12人、金庄原村23人、常兆台村19人、张家湾村13人、张大掌村3人、半个城村17人。</t>
  </si>
  <si>
    <t>补发2017年、2018年“两后生”补助1人，其中：贾驿村1人。</t>
  </si>
  <si>
    <t>2019年“两后生”补助109人，其中：秦团庄村10人、白塬畔村13人、大天子村20人、贾塬村9人、南掌堡子村12人、王团庄村21人、新集子村12人、新峁村12人。</t>
  </si>
  <si>
    <t>补发2017年、2018年“两后生”补助14人，其中：白塬畔村4人、大天子村3人、贾塬村1人、南掌堡子村2人、王团庄村2人、新集子村2人。</t>
  </si>
  <si>
    <t>2019年“两后生”补助162人，其中：冉旗寨村8人、北郭塬村6人、陈汤塬村5人、龚趟村6人、马坊塬村10人、宁老庄村17人、十八里村5人、十五里沟村6人、漫塬村6人、唐塬村5人、西川村8人、肖川村9人、杨庙掌村2人、张滩滩村4人、张淌村6人、赵小掌村18人、周塬村3人、白草塬村2人、五里屯村4人、鸳鸯沟村3人、红星村5人、高龚塬村7人、城东塬村3人、耿家沟村14人。</t>
  </si>
  <si>
    <t>补发2017年、2018年“两后生”补助24人，其中：冉旗寨村2人、宁老庄村3人、十五里沟村1人、肖川村1人、杨庙掌村1人、张淌村2人、赵小掌村5人、周塬村2人、五里屯村1人、鸳鸯沟村1人、红星村1人、城东塬村3人、耿家沟村1人。</t>
  </si>
  <si>
    <t>2019年“两后生”补助179人，其中：西阳洼村27人、苇之城村12人、龙柏山28人、兰家掌30人、大树塬27人、陈渠子28人、山水湾11人、光明村16人。</t>
  </si>
  <si>
    <t>补发2017年、2018年“两后生”补助2人，其中：西阳洼村1人、光明村1人。</t>
  </si>
  <si>
    <t>2019年“两后生”补助165人，其中：杨新庄村12人、花儿掌村28人、庙儿掌村12人、宋家掌村11人、井川村5人、桃李湾村15人、王庄村25人、大堡条村13人、盘龙村32人、小堡条村12人。</t>
  </si>
  <si>
    <t>补发2017年、2018年“两后生”补助23人，其中：花儿掌村4人、庙儿掌村4人、宋家掌村2人、井川村3人、桃李湾村1人、王庄村2人、大堡条村2人、盘龙村4人、小堡条村1人。</t>
  </si>
  <si>
    <t>2019年“两后生”补助218人，其中：小南沟村13人、陈掌村10人、许掌11人、李塬村15人、汪天子村10人、李上山村12人、粉子山村21人、燕麦掌村10人、丁寨柯村50人、杨胡套子村28人、连川村30人、天子渠村8人。</t>
  </si>
  <si>
    <t>补发2017年、2018年“两后生”补助20人，其中：小南沟村2人、许掌5人、李塬村1人、汪天子村1人、李上山村1人、燕麦掌村1人、丁寨柯村2人、杨胡套子村2人、连川村3人、天子渠村2人。</t>
  </si>
  <si>
    <t>2019年“两后生”补助310人，其中：元峁村21人、苦水掌村15人、双庙村18人、王西掌村24人、吊渠村21人、三角城村19人、杨掌村21人、万安村34人、魏洼村24人、陈掌村11人、红台村20人、樱桃掌村24人、安掌村18人、代掌村22人、刘渠村15人、刘园子村3人。</t>
  </si>
  <si>
    <t>补发2017年、2018年“两后生”补助14人，其中：双庙村2人、万安村1人、陈掌村5人、红台村4人、安掌村2人。</t>
  </si>
  <si>
    <t>2019年“两后生”补助108人、其中：代家洼村15人、党家洼村18人、双井子村10人、岳后渠村15人、杨兴堡村9人、洪涝池村26人、花儿山村15人。</t>
  </si>
  <si>
    <t>补发2017年、2018年“两后生”补助14人、其中：代家洼村2人、党家洼村2人、岳后渠村3人、洪涝池村5人、花儿山村2人。</t>
  </si>
  <si>
    <t>2019年“两后生”补助314人，其中：陈旗塬村35人、尚西坪村20人、陶洼子村25人、梁坪村8人、唐台子村15人、红崖洼村17人、朱家塬村21人、赵家塬村12人、辛坪村27人、杨坪沟村28人、大路洼村11人、常崾岘村13人、寨子坪村10人、沈家岭村18人、赵台村30人、瓦天沟村11人、何坪村13人。</t>
  </si>
  <si>
    <t>补发2017年、2018年“两后生”补助34人，其中：陈旗塬村3人、尚西坪村3人、陶洼子村2人、梁坪村2人、唐台子村3人、红崖洼村1人、赵家塬村1人、辛坪村4人、杨坪沟村1人、大路洼村1人、常崾岘村1人、寨子坪村1人、沈家岭村2人、赵台村2人、瓦天沟村2人、何坪村5人。</t>
  </si>
  <si>
    <t>2019年“两后生”补助152人，其中：山城堡村22人、八里铺村30人、赵庄村8人、谢庄村12人、薛塬村14人、王山口子村12人、寨柯村23人、冯家沟村16人、郝掌村15人。</t>
  </si>
  <si>
    <t>补发2017年、2018年“两后生”补助16人，其中：山城堡村5人、八里铺村1人、赵庄村1人、谢庄村2人、薛塬村1人、寨柯村3人、冯家沟村3人。</t>
  </si>
  <si>
    <t>2019年“两后生”补助176人，其中：樊家川村36人、马驿沟村25人、郝集村17人、长城村10人、慕家河村39人、闫塬村19人、李崾岘村17人、马骏滩村13人。</t>
  </si>
  <si>
    <t>补发2017年、2018年“两后生”补助28人，其中：樊家川村9人、马驿沟村3人、郝集村2人、长城村1人、慕家河村6人、闫塬村1人、李崾岘村4人、马骏滩村2人。</t>
  </si>
  <si>
    <t>为224户建档立卡贫困户重度残疾人家庭实施无障碍改造项目，项目主要包括贫困残疾人家庭室内及院内地面硬化平整，台阶坡化，低位灶台、房门、厕所、坐便器改造，安装卫生间太阳能热水器、扶手和抓干、闪光门铃、可视门铃、读屏软件等项目。</t>
  </si>
  <si>
    <t>保障残疾人基本民生，改善残疾人生活环境质量，方便残疾人出行。</t>
  </si>
  <si>
    <r>
      <rPr>
        <sz val="9"/>
        <color rgb="FF000000"/>
        <rFont val="仿宋_GB2312"/>
        <charset val="134"/>
      </rPr>
      <t>新建107万m</t>
    </r>
    <r>
      <rPr>
        <sz val="9"/>
        <color rgb="FF000000"/>
        <rFont val="宋体"/>
        <charset val="134"/>
      </rPr>
      <t>³</t>
    </r>
    <r>
      <rPr>
        <sz val="9"/>
        <color rgb="FF000000"/>
        <rFont val="仿宋_GB2312"/>
        <charset val="134"/>
      </rPr>
      <t>调蓄水池1座，配套加压泵站1座(总投资8165万元，本次安排4389万元）。</t>
    </r>
  </si>
  <si>
    <t>解决县城和环城、洪德、曲子、木钵、虎洞、车道、毛井、芦家湾、小南沟9乡镇及其农村冬季供水能力不足问题。</t>
  </si>
  <si>
    <r>
      <rPr>
        <sz val="9"/>
        <color rgb="FF000000"/>
        <rFont val="仿宋_GB2312"/>
        <charset val="134"/>
      </rPr>
      <t>新建30万m</t>
    </r>
    <r>
      <rPr>
        <sz val="9"/>
        <color rgb="FF000000"/>
        <rFont val="宋体"/>
        <charset val="134"/>
      </rPr>
      <t>³</t>
    </r>
    <r>
      <rPr>
        <sz val="9"/>
        <color rgb="FF000000"/>
        <rFont val="仿宋_GB2312"/>
        <charset val="134"/>
      </rPr>
      <t>蓄水池1座，配套提升泵房及附属设施(总投资780万元，本次安排477万元）。</t>
    </r>
  </si>
  <si>
    <t>天池、演武、合道、八珠、曲子、木钵、车道、毛井、芦家湾、罗山、山城、小南沟、环城、樊家川、南湫15个乡镇机井及沟道水的配套自动化及设备改造且提升供水点(总投资860万元，本次安排680万元）。</t>
  </si>
  <si>
    <t>冻管改造管线长度10.36km，修建闸阀井26座。(总投资194.14万元，本次安排130万元）。</t>
  </si>
  <si>
    <r>
      <rPr>
        <sz val="9"/>
        <rFont val="仿宋_GB2312"/>
        <charset val="134"/>
      </rPr>
      <t>新建溢流坝1座，泄水闸1座，溢流平台1座，新建二级泵站1座，新建300m</t>
    </r>
    <r>
      <rPr>
        <sz val="9"/>
        <rFont val="宋体"/>
        <charset val="134"/>
      </rPr>
      <t>³</t>
    </r>
    <r>
      <rPr>
        <sz val="9"/>
        <rFont val="仿宋_GB2312"/>
        <charset val="134"/>
      </rPr>
      <t>蓄水池1座，配备潜水泵2台，多级离心泵2台；安装无塔供水系统2套，更换管道1998m、更换八珠塬机井水处理厂反渗透膜；新建控制井6座 (总投资383万元，已安排272万元，本次安排111万元）。</t>
    </r>
  </si>
  <si>
    <t>解决八珠塬村1186人、八珠乡街道1790人的饮水问题。</t>
  </si>
  <si>
    <t>续建撤并建制村通硬化路工程17条116.942公里，续建村组道路14条118.6公里新建村组道路21条147.8公里、漫水桥1座。</t>
  </si>
  <si>
    <t>续建撤并建制村通硬化路工程17条116.942公里，其中：环县郝老庄至杨李塬撤并建制村通硬化路工程（主线、支线一、支线二、支线三、支线四、支线五、支线六、支线七），环县白草滩至甘沟撤并建制村通硬化路工程（主线、支线一、支线二、支线三、支线四、支线五），环县寺洼至牛寨柯撤并建制村通硬化路工程（支线一、支线二、支线三）116.942公里（计划总9088万元，已安排7259万元，本次安排1422万元）。</t>
  </si>
  <si>
    <t>续建村组道路14条118.6公里，其中：洪德镇河连湾村至新集子油路工程13.1公里（总投资1018万元，已安排850万元，本次安排115万元），车道镇安掌村部至窦城子四台湾砂砾路8.34公里（总投资248万元，已安排213万元，本次安排20万元），车道镇安掌村窦城子小台子至黄蒿湾崾岘砂砾路8.4公里（总投资243万元，已安排215万元，本次安排15万元），车道镇陈掌村蔡坡至村部砂砾路7.53公里（总投资349万元，已安排227万元，本次安排100万元），洪德镇私盐路至大台子砂砾路5.974公里（总投资600万元，已安排364万元，本次安排230万元），八珠乡马莲掌至塔尔咀砂砾路15.668公里（总投资729万元，已安排473万元，本次安排220万元），南湫乡徐西掌组至雷家沟组砂砾路6.09公里（总投资138万元，已安排120万元，本次安排10万元），曲子镇西沟村塘掌至西沟村湫沟砂砾路13.24公里（总投资368万元，已安排198万元，本次安排150万元），曲子镇西沟村周塬至西沟村孙三岔砂砾路6.155公里（总投资394万元，已安排280万元，本次安排90万元），曲子镇小庄子尖角台至牛旺沟砂砾路12.07公里（总投资356万元，已安排157万元，本次安排180万元），曲子镇高李湾村斗沟渠组至堡子山组砂砾路3.28公里（总投资184万元，已安排80万元，本次安排95万元），罗山川乡光明村堡子渠组崖峁子至赵洼村赵洼组砂砾路8.339公里（总投资352万元，已安排198万元，本次安排130万元），虎洞镇常兆台村部至张洼砂砾路4.5公里（总投资351万元，已安排214万元，本次安排120万元），车道镇常兆台村付咀子至安掌村桑树崾岘砂砾路5.96公里（总投资180万元，已安排136万元，本次安排35万元）。项目实施结束后，根据实际决算金额，可在以上道路之间相互调剂使用。</t>
  </si>
  <si>
    <r>
      <rPr>
        <sz val="9"/>
        <rFont val="仿宋_GB2312"/>
        <charset val="134"/>
      </rPr>
      <t>新建村组道路21条147.8公里、</t>
    </r>
    <r>
      <rPr>
        <sz val="9"/>
        <color rgb="FF000000"/>
        <rFont val="仿宋_GB2312"/>
        <charset val="134"/>
      </rPr>
      <t>漫水桥1座，其中：甜水镇张铁村老国道至王洼子砂砾路3公里、老国道至武新庄砂砾路3公里（总投资152万元，本次安排36万元）、张铁村吴高山至陈渠至潘山砂砾路7公里（总投资304万元，本次安排72万元），毛井镇红土咀村至尚渠组沥青路7公里（总投资455万元，本次安排109万元）、黄寨柯村至堡子梁组沥青路3.954公里（总投资257万元，本次安排61万元）、乔崾岘村至刘半掌组沥青路6.33公里（总投资411万元，本次安排98万元）、黄寨柯村至黄庄组沥青路3.5公里（总投资228万元，本次安排54万元）、马趟村至平路渠组沥青路3.914公里（总投资254万元，本次安排61万元）、马趟村至郭堡子组沥青路4.541公里（总投资295万元，本次安排70万元）、马趟村至筛子掌组沥青路7.479公里（总投资486万元，本次安排116万元），合道镇陶洼子村田台子组至天池苏北岔村田原组砂砾路（陶洼子村-田台子组、苏北岔村-田塬组）5公里（总投资175万元，本次安排42万元），环城镇十八里村十八里组至慕家河村慕家岔组油路工程25公里（总投资1913万元，本次安排459万元），罗山川乡陈台组至南湫花儿山砂砾路（龙柏山村-陈台组、龙柏山村-丁河组）10公里（总投资350万元，本次安排84万元）、龙柏山村至西阳洼村砂砾路7.54公里（龙柏山村-丁河组）、漫水桥1座20米（总投资264万元，本次安排63万元），木钵镇罗家沟村罗家沟组至宗堡子组砂砾路（罗家沟村-宗堡子组）10.746公里（总投资414万元，本次安排99万元），环城镇张淌村袁掌崾岘至宋家沟口砂砾路（张淌村-石堡子组）5.5公里（总投资193万元，本次安排46万元）、张淌村部至薛掌沟口砂砾路3.5公里（张淌村-薛掌组）（总投资123万元，本次安排29万元）、梁阳山至转咀塬砂砾路（张淌村-园子洼组）3.5公里（总投资123万元，本次安排29万元），耿湾乡耿河村村部至小李原组砂砾路（耿河村-慕油房组）6公里（总投资210万元，本次安排54.01万元），虎洞镇半个城村西塬畔通组砂砾路8公里（总投资280万元，本次安排67万元），洪德镇寇河至211国道道路7.3公里（总投资292万元，本次安排70万元），樊家川镇慕家河村慕洼子组至赵东塬组至邓寨子村砂砾路（慕家河村-赵东塬组、慕家河村-慕洼子组、邓寨子村-邓阳湾组）6公里（总投资210万元，本次安排50万元），项目实施结束后，根据实际决算金额，可在以上道路之间相互调剂使用。</t>
    </r>
  </si>
</sst>
</file>

<file path=xl/styles.xml><?xml version="1.0" encoding="utf-8"?>
<styleSheet xmlns="http://schemas.openxmlformats.org/spreadsheetml/2006/main">
  <numFmts count="55">
    <numFmt numFmtId="176" formatCode="_-* #,##0.00\¥_-;\-* #,##0.00\¥_-;_-* &quot;-&quot;??\¥_-;_-@_-"/>
    <numFmt numFmtId="177" formatCode="&quot;$&quot;\ #,##0.00_-;[Red]&quot;$&quot;\ #,##0.00\-"/>
    <numFmt numFmtId="178" formatCode="#,##0.0"/>
    <numFmt numFmtId="179" formatCode="mmm/dd/yyyy;_-\ &quot;N/A&quot;_-;_-\ &quot;-&quot;_-"/>
    <numFmt numFmtId="180" formatCode="\$#,##0;\(\$#,##0\)"/>
    <numFmt numFmtId="181" formatCode="_-* #,##0.00_-;\-* #,##0.00_-;_-* &quot;-&quot;??_-;_-@_-"/>
    <numFmt numFmtId="182" formatCode="_-#,###,_-;\(#,###,\);_-\ \ &quot;-&quot;_-;_-@_-"/>
    <numFmt numFmtId="42" formatCode="_ &quot;￥&quot;* #,##0_ ;_ &quot;￥&quot;* \-#,##0_ ;_ &quot;￥&quot;* &quot;-&quot;_ ;_ @_ "/>
    <numFmt numFmtId="44" formatCode="_ &quot;￥&quot;* #,##0.00_ ;_ &quot;￥&quot;* \-#,##0.00_ ;_ &quot;￥&quot;* &quot;-&quot;??_ ;_ @_ "/>
    <numFmt numFmtId="41" formatCode="_ * #,##0_ ;_ * \-#,##0_ ;_ * &quot;-&quot;_ ;_ @_ "/>
    <numFmt numFmtId="183" formatCode="&quot;綅&quot;\t#,##0_);[Red]\(&quot;綅&quot;\t#,##0\)"/>
    <numFmt numFmtId="184" formatCode="#,##0;\(#,##0\)"/>
    <numFmt numFmtId="185" formatCode="_-* #,##0_$_-;\-* #,##0_$_-;_-* &quot;-&quot;_$_-;_-@_-"/>
    <numFmt numFmtId="186" formatCode="_-* #,##0_-;\-* #,##0_-;_-* &quot;-&quot;_-;_-@_-"/>
    <numFmt numFmtId="187" formatCode="0.0%"/>
    <numFmt numFmtId="188" formatCode="0.0"/>
    <numFmt numFmtId="189" formatCode="_-#,##0.00_-;\(#,##0.00\);_-\ \ &quot;-&quot;_-;_-@_-"/>
    <numFmt numFmtId="190" formatCode="#\ ??/??"/>
    <numFmt numFmtId="43" formatCode="_ * #,##0.00_ ;_ * \-#,##0.00_ ;_ * &quot;-&quot;??_ ;_ @_ "/>
    <numFmt numFmtId="191" formatCode="_-&quot;$&quot;* #,##0.00_-;\-&quot;$&quot;* #,##0.00_-;_-&quot;$&quot;* &quot;-&quot;??_-;_-@_-"/>
    <numFmt numFmtId="192" formatCode="_-&quot;$&quot;\ * #,##0.00_-;_-&quot;$&quot;\ * #,##0.00\-;_-&quot;$&quot;\ * &quot;-&quot;??_-;_-@_-"/>
    <numFmt numFmtId="193" formatCode="yy\.mm\.dd"/>
    <numFmt numFmtId="194" formatCode="_-* #,##0\¥_-;\-* #,##0\¥_-;_-* &quot;-&quot;\¥_-;_-@_-"/>
    <numFmt numFmtId="195" formatCode="_-#,###.00,_-;\(#,###.00,\);_-\ \ &quot;-&quot;_-;_-@_-"/>
    <numFmt numFmtId="196" formatCode="_(&quot;$&quot;* #,##0_);_(&quot;$&quot;* \(#,##0\);_(&quot;$&quot;* &quot;-&quot;_);_(@_)"/>
    <numFmt numFmtId="197" formatCode="\$#,##0.00;\(\$#,##0.00\)"/>
    <numFmt numFmtId="198" formatCode="#,##0\ &quot; &quot;;\(#,##0\)\ ;&quot;—&quot;&quot; &quot;&quot; &quot;&quot; &quot;&quot; &quot;"/>
    <numFmt numFmtId="199" formatCode="_-* #,##0.00_$_-;\-* #,##0.00_$_-;_-* &quot;-&quot;??_$_-;_-@_-"/>
    <numFmt numFmtId="200" formatCode="&quot;\&quot;#,##0;[Red]&quot;\&quot;&quot;\&quot;&quot;\&quot;&quot;\&quot;&quot;\&quot;&quot;\&quot;&quot;\&quot;\-#,##0"/>
    <numFmt numFmtId="201" formatCode="_-* #,##0.00\ _k_r_-;\-* #,##0.00\ _k_r_-;_-* &quot;-&quot;??\ _k_r_-;_-@_-"/>
    <numFmt numFmtId="202" formatCode="_-&quot;$&quot;\ * #,##0_-;_-&quot;$&quot;\ * #,##0\-;_-&quot;$&quot;\ * &quot;-&quot;_-;_-@_-"/>
    <numFmt numFmtId="203" formatCode="&quot;$&quot;#,##0_);\(&quot;$&quot;#,##0\)"/>
    <numFmt numFmtId="204" formatCode="_(&quot;$&quot;* #,##0.00_);_(&quot;$&quot;* \(#,##0.00\);_(&quot;$&quot;* &quot;-&quot;??_);_(@_)"/>
    <numFmt numFmtId="205" formatCode="_-* #,##0.00&quot;$&quot;_-;\-* #,##0.00&quot;$&quot;_-;_-* &quot;-&quot;??&quot;$&quot;_-;_-@_-"/>
    <numFmt numFmtId="206" formatCode="_ \¥* #,##0.00_ ;_ \¥* \-#,##0.00_ ;_ \¥* &quot;-&quot;??_ ;_ @_ "/>
    <numFmt numFmtId="207" formatCode="_-#0&quot;.&quot;0000_-;\(#0&quot;.&quot;0000\);_-\ \ &quot;-&quot;_-;_-@_-"/>
    <numFmt numFmtId="208" formatCode="_-&quot;$&quot;* #,##0_-;\-&quot;$&quot;* #,##0_-;_-&quot;$&quot;* &quot;-&quot;_-;_-@_-"/>
    <numFmt numFmtId="209" formatCode="_-* #,##0\ _k_r_-;\-* #,##0\ _k_r_-;_-* &quot;-&quot;\ _k_r_-;_-@_-"/>
    <numFmt numFmtId="210" formatCode="_-* #,##0_-;\-* #,##0_-;_-* &quot;-&quot;??_-;_-@_-"/>
    <numFmt numFmtId="211" formatCode="&quot;$&quot;#,##0;\-&quot;$&quot;#,##0"/>
    <numFmt numFmtId="212" formatCode="&quot;$&quot;#,##0.00_);[Red]\(&quot;$&quot;#,##0.00\)"/>
    <numFmt numFmtId="213" formatCode="&quot;$&quot;#,##0_);[Red]\(&quot;$&quot;#,##0\)"/>
    <numFmt numFmtId="214" formatCode="mmm/yyyy;_-\ &quot;N/A&quot;_-;_-\ &quot;-&quot;_-"/>
    <numFmt numFmtId="215" formatCode="_-* #,##0&quot;$&quot;_-;\-* #,##0&quot;$&quot;_-;_-* &quot;-&quot;&quot;$&quot;_-;_-@_-"/>
    <numFmt numFmtId="216" formatCode="0.000%"/>
    <numFmt numFmtId="217" formatCode="_-#,##0%_-;\(#,##0%\);_-\ &quot;-&quot;_-"/>
    <numFmt numFmtId="218" formatCode="_-#,##0_-;\(#,##0\);_-\ \ &quot;-&quot;_-;_-@_-"/>
    <numFmt numFmtId="219" formatCode="#,##0.00\¥;\-#,##0.00\¥"/>
    <numFmt numFmtId="220" formatCode="_-#0&quot;.&quot;0,_-;\(#0&quot;.&quot;0,\);_-\ \ &quot;-&quot;_-;_-@_-"/>
    <numFmt numFmtId="221" formatCode="&quot;?\t#,##0_);[Red]\(&quot;&quot;?&quot;\t#,##0\)"/>
    <numFmt numFmtId="222" formatCode="_([$€-2]* #,##0.00_);_([$€-2]* \(#,##0.00\);_([$€-2]* &quot;-&quot;??_)"/>
    <numFmt numFmtId="223" formatCode="0.00_ "/>
    <numFmt numFmtId="224" formatCode="0.0000_ "/>
    <numFmt numFmtId="225" formatCode="0_);[Red]\(0\)"/>
    <numFmt numFmtId="226" formatCode="0_ "/>
  </numFmts>
  <fonts count="141">
    <font>
      <sz val="11"/>
      <color theme="1"/>
      <name val="宋体"/>
      <charset val="134"/>
      <scheme val="minor"/>
    </font>
    <font>
      <sz val="9"/>
      <color indexed="8"/>
      <name val="黑体"/>
      <charset val="134"/>
    </font>
    <font>
      <b/>
      <sz val="9"/>
      <color indexed="8"/>
      <name val="仿宋_GB2312"/>
      <charset val="134"/>
    </font>
    <font>
      <sz val="9"/>
      <color rgb="FFFF0000"/>
      <name val="黑体"/>
      <charset val="134"/>
    </font>
    <font>
      <sz val="9"/>
      <name val="仿宋_GB2312"/>
      <charset val="134"/>
    </font>
    <font>
      <sz val="9"/>
      <color rgb="FFFF0000"/>
      <name val="仿宋_GB2312"/>
      <charset val="134"/>
    </font>
    <font>
      <sz val="9"/>
      <name val="黑体"/>
      <charset val="134"/>
    </font>
    <font>
      <b/>
      <sz val="9"/>
      <color indexed="8"/>
      <name val="楷体_GB2312"/>
      <charset val="134"/>
    </font>
    <font>
      <sz val="9"/>
      <color indexed="8"/>
      <name val="仿宋_GB2312"/>
      <charset val="134"/>
    </font>
    <font>
      <sz val="9"/>
      <color indexed="8"/>
      <name val="楷体_GB2312"/>
      <charset val="134"/>
    </font>
    <font>
      <sz val="9"/>
      <color theme="1"/>
      <name val="楷体_GB2312"/>
      <charset val="134"/>
    </font>
    <font>
      <sz val="9"/>
      <color theme="1"/>
      <name val="仿宋_GB2312"/>
      <charset val="134"/>
    </font>
    <font>
      <b/>
      <sz val="9"/>
      <color theme="1"/>
      <name val="楷体_GB2312"/>
      <charset val="134"/>
    </font>
    <font>
      <sz val="9"/>
      <color theme="1"/>
      <name val="黑体"/>
      <charset val="134"/>
    </font>
    <font>
      <sz val="16"/>
      <color indexed="8"/>
      <name val="黑体"/>
      <charset val="134"/>
    </font>
    <font>
      <sz val="22"/>
      <color indexed="8"/>
      <name val="方正小标宋简体"/>
      <charset val="134"/>
    </font>
    <font>
      <b/>
      <sz val="9"/>
      <color rgb="FF000000"/>
      <name val="仿宋_GB2312"/>
      <charset val="134"/>
    </font>
    <font>
      <b/>
      <sz val="9"/>
      <name val="仿宋_GB2312"/>
      <charset val="134"/>
    </font>
    <font>
      <b/>
      <sz val="9"/>
      <name val="楷体_GB2312"/>
      <charset val="134"/>
    </font>
    <font>
      <sz val="9"/>
      <name val="楷体_GB2312"/>
      <charset val="134"/>
    </font>
    <font>
      <sz val="7"/>
      <name val="仿宋_GB2312"/>
      <charset val="134"/>
    </font>
    <font>
      <sz val="9"/>
      <color rgb="FF000000"/>
      <name val="仿宋_GB2312"/>
      <charset val="134"/>
    </font>
    <font>
      <sz val="10"/>
      <name val="Times New Roman"/>
      <charset val="134"/>
    </font>
    <font>
      <sz val="11"/>
      <color theme="1"/>
      <name val="宋体"/>
      <charset val="0"/>
      <scheme val="minor"/>
    </font>
    <font>
      <sz val="12"/>
      <color indexed="20"/>
      <name val="宋体"/>
      <charset val="134"/>
    </font>
    <font>
      <b/>
      <sz val="11"/>
      <color theme="3"/>
      <name val="宋体"/>
      <charset val="134"/>
      <scheme val="minor"/>
    </font>
    <font>
      <u val="singleAccounting"/>
      <vertAlign val="subscript"/>
      <sz val="10"/>
      <name val="Times New Roman"/>
      <charset val="134"/>
    </font>
    <font>
      <sz val="11"/>
      <color theme="0"/>
      <name val="宋体"/>
      <charset val="0"/>
      <scheme val="minor"/>
    </font>
    <font>
      <sz val="10"/>
      <name val="MS Sans Serif"/>
      <charset val="134"/>
    </font>
    <font>
      <sz val="11"/>
      <color indexed="8"/>
      <name val="宋体"/>
      <charset val="134"/>
    </font>
    <font>
      <sz val="10"/>
      <name val="Arial"/>
      <charset val="134"/>
    </font>
    <font>
      <u/>
      <sz val="11"/>
      <color rgb="FF800080"/>
      <name val="宋体"/>
      <charset val="0"/>
      <scheme val="minor"/>
    </font>
    <font>
      <sz val="10"/>
      <name val="宋体"/>
      <charset val="134"/>
    </font>
    <font>
      <sz val="11"/>
      <color rgb="FF3F3F76"/>
      <name val="宋体"/>
      <charset val="0"/>
      <scheme val="minor"/>
    </font>
    <font>
      <sz val="12"/>
      <name val="宋体"/>
      <charset val="134"/>
    </font>
    <font>
      <b/>
      <sz val="11"/>
      <color rgb="FFFFFFFF"/>
      <name val="宋体"/>
      <charset val="0"/>
      <scheme val="minor"/>
    </font>
    <font>
      <sz val="10.5"/>
      <color indexed="17"/>
      <name val="宋体"/>
      <charset val="134"/>
    </font>
    <font>
      <b/>
      <sz val="12"/>
      <color indexed="8"/>
      <name val="楷体_GB2312"/>
      <charset val="134"/>
    </font>
    <font>
      <u/>
      <sz val="7.5"/>
      <color indexed="12"/>
      <name val="Arial"/>
      <charset val="134"/>
    </font>
    <font>
      <sz val="11"/>
      <color rgb="FF9C6500"/>
      <name val="宋体"/>
      <charset val="0"/>
      <scheme val="minor"/>
    </font>
    <font>
      <sz val="12"/>
      <color indexed="17"/>
      <name val="宋体"/>
      <charset val="134"/>
    </font>
    <font>
      <i/>
      <sz val="11"/>
      <color rgb="FF7F7F7F"/>
      <name val="宋体"/>
      <charset val="0"/>
      <scheme val="minor"/>
    </font>
    <font>
      <b/>
      <sz val="18"/>
      <color theme="3"/>
      <name val="宋体"/>
      <charset val="134"/>
      <scheme val="minor"/>
    </font>
    <font>
      <sz val="8"/>
      <name val="Times New Roman"/>
      <charset val="134"/>
    </font>
    <font>
      <b/>
      <sz val="12"/>
      <color indexed="52"/>
      <name val="楷体_GB2312"/>
      <charset val="134"/>
    </font>
    <font>
      <sz val="10"/>
      <color indexed="8"/>
      <name val="MS Sans Serif"/>
      <charset val="134"/>
    </font>
    <font>
      <b/>
      <sz val="11"/>
      <name val="Helv"/>
      <charset val="134"/>
    </font>
    <font>
      <b/>
      <sz val="10"/>
      <name val="MS Sans Serif"/>
      <charset val="134"/>
    </font>
    <font>
      <sz val="10"/>
      <color indexed="8"/>
      <name val="Arial"/>
      <charset val="134"/>
    </font>
    <font>
      <sz val="11"/>
      <color indexed="20"/>
      <name val="宋体"/>
      <charset val="134"/>
    </font>
    <font>
      <sz val="12"/>
      <color indexed="8"/>
      <name val="宋体"/>
      <charset val="134"/>
    </font>
    <font>
      <sz val="12"/>
      <color indexed="9"/>
      <name val="楷体_GB2312"/>
      <charset val="134"/>
    </font>
    <font>
      <sz val="12"/>
      <color indexed="8"/>
      <name val="楷体_GB2312"/>
      <charset val="134"/>
    </font>
    <font>
      <sz val="11"/>
      <color indexed="17"/>
      <name val="Tahoma"/>
      <charset val="134"/>
    </font>
    <font>
      <b/>
      <sz val="11"/>
      <color rgb="FF3F3F3F"/>
      <name val="宋体"/>
      <charset val="0"/>
      <scheme val="minor"/>
    </font>
    <font>
      <b/>
      <sz val="13"/>
      <name val="Times New Roman"/>
      <charset val="134"/>
    </font>
    <font>
      <sz val="11"/>
      <color rgb="FF9C0006"/>
      <name val="宋体"/>
      <charset val="0"/>
      <scheme val="minor"/>
    </font>
    <font>
      <sz val="11"/>
      <color rgb="FF006100"/>
      <name val="宋体"/>
      <charset val="0"/>
      <scheme val="minor"/>
    </font>
    <font>
      <sz val="10"/>
      <color indexed="20"/>
      <name val="宋体"/>
      <charset val="134"/>
    </font>
    <font>
      <b/>
      <sz val="15"/>
      <color theme="3"/>
      <name val="宋体"/>
      <charset val="134"/>
      <scheme val="minor"/>
    </font>
    <font>
      <sz val="11"/>
      <name val="宋体"/>
      <charset val="134"/>
    </font>
    <font>
      <b/>
      <sz val="11"/>
      <color theme="1"/>
      <name val="宋体"/>
      <charset val="0"/>
      <scheme val="minor"/>
    </font>
    <font>
      <sz val="11"/>
      <color rgb="FFFF0000"/>
      <name val="宋体"/>
      <charset val="0"/>
      <scheme val="minor"/>
    </font>
    <font>
      <sz val="11"/>
      <color indexed="20"/>
      <name val="Tahoma"/>
      <charset val="134"/>
    </font>
    <font>
      <u/>
      <sz val="11"/>
      <color rgb="FF0000FF"/>
      <name val="宋体"/>
      <charset val="0"/>
      <scheme val="minor"/>
    </font>
    <font>
      <sz val="12"/>
      <color indexed="9"/>
      <name val="宋体"/>
      <charset val="134"/>
    </font>
    <font>
      <sz val="11"/>
      <color indexed="9"/>
      <name val="宋体"/>
      <charset val="134"/>
    </font>
    <font>
      <b/>
      <sz val="11"/>
      <color indexed="52"/>
      <name val="宋体"/>
      <charset val="134"/>
    </font>
    <font>
      <b/>
      <sz val="8"/>
      <name val="Arial"/>
      <charset val="134"/>
    </font>
    <font>
      <sz val="11"/>
      <name val="Times New Roman"/>
      <charset val="134"/>
    </font>
    <font>
      <b/>
      <sz val="12"/>
      <color indexed="63"/>
      <name val="楷体_GB2312"/>
      <charset val="134"/>
    </font>
    <font>
      <sz val="11"/>
      <color indexed="17"/>
      <name val="宋体"/>
      <charset val="134"/>
    </font>
    <font>
      <sz val="12"/>
      <name val="Times New Roman"/>
      <charset val="134"/>
    </font>
    <font>
      <sz val="10"/>
      <name val="MS Serif"/>
      <charset val="134"/>
    </font>
    <font>
      <sz val="10"/>
      <name val="Geneva"/>
      <charset val="134"/>
    </font>
    <font>
      <sz val="10.5"/>
      <color indexed="20"/>
      <name val="宋体"/>
      <charset val="134"/>
    </font>
    <font>
      <b/>
      <sz val="11"/>
      <color indexed="9"/>
      <name val="宋体"/>
      <charset val="134"/>
    </font>
    <font>
      <sz val="12"/>
      <color indexed="20"/>
      <name val="楷体_GB2312"/>
      <charset val="134"/>
    </font>
    <font>
      <sz val="10"/>
      <color indexed="16"/>
      <name val="MS Serif"/>
      <charset val="134"/>
    </font>
    <font>
      <sz val="8"/>
      <name val="Arial"/>
      <charset val="134"/>
    </font>
    <font>
      <b/>
      <sz val="11"/>
      <color rgb="FFFA7D00"/>
      <name val="宋体"/>
      <charset val="0"/>
      <scheme val="minor"/>
    </font>
    <font>
      <b/>
      <sz val="13"/>
      <color theme="3"/>
      <name val="宋体"/>
      <charset val="134"/>
      <scheme val="minor"/>
    </font>
    <font>
      <b/>
      <sz val="12"/>
      <color indexed="8"/>
      <name val="宋体"/>
      <charset val="134"/>
    </font>
    <font>
      <sz val="11"/>
      <color indexed="62"/>
      <name val="宋体"/>
      <charset val="134"/>
    </font>
    <font>
      <b/>
      <sz val="13"/>
      <color indexed="56"/>
      <name val="宋体"/>
      <charset val="134"/>
    </font>
    <font>
      <sz val="11"/>
      <color rgb="FFFA7D00"/>
      <name val="宋体"/>
      <charset val="0"/>
      <scheme val="minor"/>
    </font>
    <font>
      <i/>
      <sz val="12"/>
      <name val="Times New Roman"/>
      <charset val="134"/>
    </font>
    <font>
      <b/>
      <sz val="10"/>
      <name val="Tms Rmn"/>
      <charset val="134"/>
    </font>
    <font>
      <sz val="10"/>
      <name val="Courier"/>
      <charset val="134"/>
    </font>
    <font>
      <b/>
      <sz val="11"/>
      <color indexed="56"/>
      <name val="宋体"/>
      <charset val="134"/>
    </font>
    <font>
      <b/>
      <sz val="12"/>
      <name val="Arial"/>
      <charset val="134"/>
    </font>
    <font>
      <sz val="10"/>
      <name val="楷体"/>
      <charset val="134"/>
    </font>
    <font>
      <sz val="10"/>
      <name val="Helv"/>
      <charset val="134"/>
    </font>
    <font>
      <b/>
      <sz val="9"/>
      <name val="Arial"/>
      <charset val="134"/>
    </font>
    <font>
      <sz val="12"/>
      <color indexed="60"/>
      <name val="楷体_GB2312"/>
      <charset val="134"/>
    </font>
    <font>
      <sz val="12"/>
      <color indexed="17"/>
      <name val="楷体_GB2312"/>
      <charset val="134"/>
    </font>
    <font>
      <sz val="12"/>
      <name val="???"/>
      <charset val="134"/>
    </font>
    <font>
      <sz val="12"/>
      <color indexed="16"/>
      <name val="宋体"/>
      <charset val="134"/>
    </font>
    <font>
      <b/>
      <sz val="12"/>
      <name val="宋体"/>
      <charset val="134"/>
    </font>
    <font>
      <b/>
      <sz val="10"/>
      <name val="Helv"/>
      <charset val="134"/>
    </font>
    <font>
      <b/>
      <sz val="15"/>
      <color indexed="56"/>
      <name val="宋体"/>
      <charset val="134"/>
    </font>
    <font>
      <b/>
      <sz val="13"/>
      <color indexed="56"/>
      <name val="楷体_GB2312"/>
      <charset val="134"/>
    </font>
    <font>
      <b/>
      <sz val="18"/>
      <color indexed="56"/>
      <name val="宋体"/>
      <charset val="134"/>
    </font>
    <font>
      <i/>
      <sz val="9"/>
      <name val="Times New Roman"/>
      <charset val="134"/>
    </font>
    <font>
      <sz val="12"/>
      <color indexed="10"/>
      <name val="楷体_GB2312"/>
      <charset val="134"/>
    </font>
    <font>
      <sz val="7"/>
      <name val="Helv"/>
      <charset val="134"/>
    </font>
    <font>
      <sz val="10"/>
      <color indexed="17"/>
      <name val="宋体"/>
      <charset val="134"/>
    </font>
    <font>
      <sz val="11"/>
      <color indexed="60"/>
      <name val="宋体"/>
      <charset val="134"/>
    </font>
    <font>
      <i/>
      <sz val="11"/>
      <color indexed="23"/>
      <name val="宋体"/>
      <charset val="134"/>
    </font>
    <font>
      <sz val="12"/>
      <name val="Arial"/>
      <charset val="134"/>
    </font>
    <font>
      <u/>
      <sz val="7.5"/>
      <color indexed="36"/>
      <name val="Arial"/>
      <charset val="134"/>
    </font>
    <font>
      <b/>
      <sz val="12"/>
      <name val="Helv"/>
      <charset val="134"/>
    </font>
    <font>
      <b/>
      <sz val="18"/>
      <name val="Arial"/>
      <charset val="134"/>
    </font>
    <font>
      <sz val="18"/>
      <name val="Times New Roman"/>
      <charset val="134"/>
    </font>
    <font>
      <b/>
      <i/>
      <sz val="12"/>
      <name val="Times New Roman"/>
      <charset val="134"/>
    </font>
    <font>
      <sz val="11"/>
      <color indexed="52"/>
      <name val="宋体"/>
      <charset val="134"/>
    </font>
    <font>
      <b/>
      <sz val="12"/>
      <color indexed="9"/>
      <name val="楷体_GB2312"/>
      <charset val="134"/>
    </font>
    <font>
      <sz val="7"/>
      <name val="Small Fonts"/>
      <charset val="134"/>
    </font>
    <font>
      <sz val="12"/>
      <name val="Helv"/>
      <charset val="134"/>
    </font>
    <font>
      <b/>
      <sz val="11"/>
      <color indexed="63"/>
      <name val="宋体"/>
      <charset val="134"/>
    </font>
    <font>
      <sz val="10"/>
      <name val="Tms Rmn"/>
      <charset val="134"/>
    </font>
    <font>
      <sz val="7"/>
      <color indexed="10"/>
      <name val="Helv"/>
      <charset val="134"/>
    </font>
    <font>
      <b/>
      <sz val="14"/>
      <color indexed="9"/>
      <name val="Times New Roman"/>
      <charset val="134"/>
    </font>
    <font>
      <b/>
      <sz val="12"/>
      <name val="MS Sans Serif"/>
      <charset val="134"/>
    </font>
    <font>
      <sz val="12"/>
      <name val="MS Sans Serif"/>
      <charset val="134"/>
    </font>
    <font>
      <sz val="11"/>
      <color indexed="10"/>
      <name val="宋体"/>
      <charset val="134"/>
    </font>
    <font>
      <b/>
      <sz val="8"/>
      <color indexed="8"/>
      <name val="Helv"/>
      <charset val="134"/>
    </font>
    <font>
      <sz val="12"/>
      <name val="바탕체"/>
      <charset val="134"/>
    </font>
    <font>
      <sz val="12"/>
      <name val="Courier"/>
      <charset val="134"/>
    </font>
    <font>
      <b/>
      <sz val="15"/>
      <color indexed="56"/>
      <name val="楷体_GB2312"/>
      <charset val="134"/>
    </font>
    <font>
      <b/>
      <sz val="11"/>
      <color indexed="56"/>
      <name val="楷体_GB2312"/>
      <charset val="134"/>
    </font>
    <font>
      <b/>
      <sz val="14"/>
      <name val="楷体"/>
      <charset val="134"/>
    </font>
    <font>
      <b/>
      <sz val="18"/>
      <color indexed="62"/>
      <name val="宋体"/>
      <charset val="134"/>
    </font>
    <font>
      <u/>
      <sz val="12"/>
      <color indexed="12"/>
      <name val="宋体"/>
      <charset val="134"/>
    </font>
    <font>
      <sz val="12"/>
      <color indexed="62"/>
      <name val="楷体_GB2312"/>
      <charset val="134"/>
    </font>
    <font>
      <u/>
      <sz val="12"/>
      <color indexed="36"/>
      <name val="宋体"/>
      <charset val="134"/>
    </font>
    <font>
      <i/>
      <sz val="12"/>
      <color indexed="23"/>
      <name val="楷体_GB2312"/>
      <charset val="134"/>
    </font>
    <font>
      <sz val="12"/>
      <color indexed="52"/>
      <name val="楷体_GB2312"/>
      <charset val="134"/>
    </font>
    <font>
      <sz val="12"/>
      <name val="官帕眉"/>
      <charset val="134"/>
    </font>
    <font>
      <sz val="9"/>
      <name val="宋体"/>
      <charset val="134"/>
    </font>
    <font>
      <sz val="9"/>
      <color rgb="FF000000"/>
      <name val="宋体"/>
      <charset val="134"/>
    </font>
  </fonts>
  <fills count="69">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5" tint="0.799981688894314"/>
        <bgColor indexed="64"/>
      </patternFill>
    </fill>
    <fill>
      <patternFill patternType="solid">
        <fgColor indexed="45"/>
        <bgColor indexed="64"/>
      </patternFill>
    </fill>
    <fill>
      <patternFill patternType="solid">
        <fgColor theme="4" tint="0.399975585192419"/>
        <bgColor indexed="64"/>
      </patternFill>
    </fill>
    <fill>
      <patternFill patternType="solid">
        <fgColor indexed="31"/>
        <bgColor indexed="64"/>
      </patternFill>
    </fill>
    <fill>
      <patternFill patternType="solid">
        <fgColor theme="5"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indexed="42"/>
        <bgColor indexed="64"/>
      </patternFill>
    </fill>
    <fill>
      <patternFill patternType="solid">
        <fgColor rgb="FFFFFFCC"/>
        <bgColor indexed="64"/>
      </patternFill>
    </fill>
    <fill>
      <patternFill patternType="solid">
        <fgColor rgb="FFFFEB9C"/>
        <bgColor indexed="64"/>
      </patternFill>
    </fill>
    <fill>
      <patternFill patternType="solid">
        <fgColor theme="9" tint="0.799981688894314"/>
        <bgColor indexed="64"/>
      </patternFill>
    </fill>
    <fill>
      <patternFill patternType="solid">
        <fgColor indexed="22"/>
        <bgColor indexed="64"/>
      </patternFill>
    </fill>
    <fill>
      <patternFill patternType="solid">
        <fgColor indexed="27"/>
        <bgColor indexed="64"/>
      </patternFill>
    </fill>
    <fill>
      <patternFill patternType="solid">
        <fgColor theme="6" tint="0.799981688894314"/>
        <bgColor indexed="64"/>
      </patternFill>
    </fill>
    <fill>
      <patternFill patternType="solid">
        <fgColor indexed="11"/>
        <bgColor indexed="64"/>
      </patternFill>
    </fill>
    <fill>
      <patternFill patternType="solid">
        <fgColor indexed="46"/>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5" tint="0.399975585192419"/>
        <bgColor indexed="64"/>
      </patternFill>
    </fill>
    <fill>
      <patternFill patternType="solid">
        <fgColor indexed="52"/>
        <bgColor indexed="64"/>
      </patternFill>
    </fill>
    <fill>
      <patternFill patternType="solid">
        <fgColor indexed="55"/>
        <bgColor indexed="64"/>
      </patternFill>
    </fill>
    <fill>
      <patternFill patternType="solid">
        <fgColor indexed="30"/>
        <bgColor indexed="64"/>
      </patternFill>
    </fill>
    <fill>
      <patternFill patternType="solid">
        <fgColor indexed="36"/>
        <bgColor indexed="64"/>
      </patternFill>
    </fill>
    <fill>
      <patternFill patternType="solid">
        <fgColor theme="6" tint="0.399975585192419"/>
        <bgColor indexed="64"/>
      </patternFill>
    </fill>
    <fill>
      <patternFill patternType="solid">
        <fgColor theme="6"/>
        <bgColor indexed="64"/>
      </patternFill>
    </fill>
    <fill>
      <patternFill patternType="solid">
        <fgColor indexed="54"/>
        <bgColor indexed="64"/>
      </patternFill>
    </fill>
    <fill>
      <patternFill patternType="solid">
        <fgColor theme="8" tint="0.799981688894314"/>
        <bgColor indexed="64"/>
      </patternFill>
    </fill>
    <fill>
      <patternFill patternType="solid">
        <fgColor indexed="2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indexed="13"/>
        <bgColor indexed="64"/>
      </patternFill>
    </fill>
    <fill>
      <patternFill patternType="lightUp">
        <fgColor indexed="9"/>
        <bgColor indexed="22"/>
      </patternFill>
    </fill>
    <fill>
      <patternFill patternType="solid">
        <fgColor indexed="47"/>
        <bgColor indexed="64"/>
      </patternFill>
    </fill>
    <fill>
      <patternFill patternType="gray0625"/>
    </fill>
    <fill>
      <patternFill patternType="solid">
        <fgColor indexed="62"/>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4"/>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53"/>
        <bgColor indexed="64"/>
      </patternFill>
    </fill>
    <fill>
      <patternFill patternType="solid">
        <fgColor indexed="51"/>
        <bgColor indexed="64"/>
      </patternFill>
    </fill>
    <fill>
      <patternFill patternType="lightUp">
        <fgColor indexed="9"/>
        <bgColor indexed="29"/>
      </patternFill>
    </fill>
    <fill>
      <patternFill patternType="solid">
        <fgColor indexed="25"/>
        <bgColor indexed="64"/>
      </patternFill>
    </fill>
    <fill>
      <patternFill patternType="lightUp">
        <fgColor indexed="9"/>
        <bgColor indexed="55"/>
      </patternFill>
    </fill>
    <fill>
      <patternFill patternType="solid">
        <fgColor indexed="9"/>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s>
  <borders count="3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medium">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auto="1"/>
      </top>
      <bottom/>
      <diagonal/>
    </border>
    <border>
      <left/>
      <right/>
      <top/>
      <bottom style="thick">
        <color indexed="22"/>
      </bottom>
      <diagonal/>
    </border>
    <border>
      <left/>
      <right/>
      <top/>
      <bottom style="double">
        <color rgb="FFFF8001"/>
      </bottom>
      <diagonal/>
    </border>
    <border>
      <left/>
      <right/>
      <top/>
      <bottom style="medium">
        <color indexed="30"/>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auto="1"/>
      </top>
      <bottom style="double">
        <color auto="1"/>
      </bottom>
      <diagonal/>
    </border>
  </borders>
  <cellStyleXfs count="307">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40" fillId="19" borderId="0" applyNumberFormat="0" applyBorder="0" applyAlignment="0" applyProtection="0">
      <alignment vertical="center"/>
    </xf>
    <xf numFmtId="0" fontId="23" fillId="20" borderId="0" applyNumberFormat="0" applyBorder="0" applyAlignment="0" applyProtection="0">
      <alignment vertical="center"/>
    </xf>
    <xf numFmtId="0" fontId="33" fillId="10" borderId="9" applyNumberFormat="0" applyAlignment="0" applyProtection="0">
      <alignment vertical="center"/>
    </xf>
    <xf numFmtId="0" fontId="45" fillId="0" borderId="0"/>
    <xf numFmtId="0" fontId="43" fillId="0" borderId="0">
      <alignment horizontal="center" wrapText="1"/>
      <protection locked="0"/>
    </xf>
    <xf numFmtId="41" fontId="0" fillId="0" borderId="0" applyFont="0" applyFill="0" applyBorder="0" applyAlignment="0" applyProtection="0">
      <alignment vertical="center"/>
    </xf>
    <xf numFmtId="0" fontId="50" fillId="18" borderId="0" applyNumberFormat="0" applyBorder="0" applyAlignment="0" applyProtection="0"/>
    <xf numFmtId="0" fontId="23" fillId="23" borderId="0" applyNumberFormat="0" applyBorder="0" applyAlignment="0" applyProtection="0">
      <alignment vertical="center"/>
    </xf>
    <xf numFmtId="0" fontId="44" fillId="18" borderId="13" applyNumberFormat="0" applyAlignment="0" applyProtection="0">
      <alignment vertical="center"/>
    </xf>
    <xf numFmtId="0" fontId="56" fillId="25" borderId="0" applyNumberFormat="0" applyBorder="0" applyAlignment="0" applyProtection="0">
      <alignment vertical="center"/>
    </xf>
    <xf numFmtId="43" fontId="0" fillId="0" borderId="0" applyFont="0" applyFill="0" applyBorder="0" applyAlignment="0" applyProtection="0">
      <alignment vertical="center"/>
    </xf>
    <xf numFmtId="0" fontId="64" fillId="0" borderId="0" applyNumberFormat="0" applyFill="0" applyBorder="0" applyAlignment="0" applyProtection="0">
      <alignment vertical="center"/>
    </xf>
    <xf numFmtId="0" fontId="49" fillId="6" borderId="0" applyNumberFormat="0" applyBorder="0" applyAlignment="0" applyProtection="0">
      <alignment vertical="center"/>
    </xf>
    <xf numFmtId="193" fontId="30" fillId="0" borderId="2" applyFill="0" applyProtection="0">
      <alignment horizontal="right"/>
    </xf>
    <xf numFmtId="0" fontId="65" fillId="29" borderId="0" applyNumberFormat="0" applyBorder="0" applyAlignment="0" applyProtection="0"/>
    <xf numFmtId="0" fontId="27" fillId="32" borderId="0" applyNumberFormat="0" applyBorder="0" applyAlignment="0" applyProtection="0">
      <alignment vertical="center"/>
    </xf>
    <xf numFmtId="0" fontId="71" fillId="14" borderId="0" applyNumberFormat="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5" borderId="11" applyNumberFormat="0" applyFont="0" applyAlignment="0" applyProtection="0">
      <alignment vertical="center"/>
    </xf>
    <xf numFmtId="0" fontId="72" fillId="0" borderId="0"/>
    <xf numFmtId="0" fontId="62" fillId="0" borderId="0" applyNumberFormat="0" applyFill="0" applyBorder="0" applyAlignment="0" applyProtection="0">
      <alignment vertical="center"/>
    </xf>
    <xf numFmtId="0" fontId="77" fillId="6" borderId="0" applyNumberFormat="0" applyBorder="0" applyAlignment="0" applyProtection="0">
      <alignment vertical="center"/>
    </xf>
    <xf numFmtId="0" fontId="27" fillId="27" borderId="0" applyNumberFormat="0" applyBorder="0" applyAlignment="0" applyProtection="0">
      <alignment vertical="center"/>
    </xf>
    <xf numFmtId="0" fontId="78" fillId="0" borderId="0" applyNumberFormat="0" applyAlignment="0">
      <alignment horizontal="left"/>
    </xf>
    <xf numFmtId="0" fontId="2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59" fillId="0" borderId="16" applyNumberFormat="0" applyFill="0" applyAlignment="0" applyProtection="0">
      <alignment vertical="center"/>
    </xf>
    <xf numFmtId="9" fontId="34" fillId="0" borderId="0" applyFont="0" applyFill="0" applyBorder="0" applyAlignment="0" applyProtection="0">
      <alignment vertical="center"/>
    </xf>
    <xf numFmtId="0" fontId="81" fillId="0" borderId="16" applyNumberFormat="0" applyFill="0" applyAlignment="0" applyProtection="0">
      <alignment vertical="center"/>
    </xf>
    <xf numFmtId="9" fontId="34" fillId="0" borderId="0" applyFont="0" applyFill="0" applyBorder="0" applyAlignment="0" applyProtection="0"/>
    <xf numFmtId="0" fontId="27" fillId="7" borderId="0" applyNumberFormat="0" applyBorder="0" applyAlignment="0" applyProtection="0">
      <alignment vertical="center"/>
    </xf>
    <xf numFmtId="0" fontId="25" fillId="0" borderId="8" applyNumberFormat="0" applyFill="0" applyAlignment="0" applyProtection="0">
      <alignment vertical="center"/>
    </xf>
    <xf numFmtId="0" fontId="27" fillId="37" borderId="0" applyNumberFormat="0" applyBorder="0" applyAlignment="0" applyProtection="0">
      <alignment vertical="center"/>
    </xf>
    <xf numFmtId="0" fontId="54" fillId="24" borderId="15" applyNumberFormat="0" applyAlignment="0" applyProtection="0">
      <alignment vertical="center"/>
    </xf>
    <xf numFmtId="0" fontId="80" fillId="24" borderId="9" applyNumberFormat="0" applyAlignment="0" applyProtection="0">
      <alignment vertical="center"/>
    </xf>
    <xf numFmtId="0" fontId="83" fillId="42" borderId="13" applyNumberFormat="0" applyAlignment="0" applyProtection="0">
      <alignment vertical="center"/>
    </xf>
    <xf numFmtId="0" fontId="52" fillId="22" borderId="0" applyNumberFormat="0" applyBorder="0" applyAlignment="0" applyProtection="0">
      <alignment vertical="center"/>
    </xf>
    <xf numFmtId="0" fontId="35" fillId="13" borderId="10" applyNumberFormat="0" applyAlignment="0" applyProtection="0">
      <alignment vertical="center"/>
    </xf>
    <xf numFmtId="0" fontId="48" fillId="0" borderId="0">
      <alignment vertical="top"/>
    </xf>
    <xf numFmtId="0" fontId="23" fillId="17" borderId="0" applyNumberFormat="0" applyBorder="0" applyAlignment="0" applyProtection="0">
      <alignment vertical="center"/>
    </xf>
    <xf numFmtId="0" fontId="30" fillId="0" borderId="0">
      <protection locked="0"/>
    </xf>
    <xf numFmtId="208" fontId="34" fillId="0" borderId="0" applyFont="0" applyFill="0" applyBorder="0" applyAlignment="0" applyProtection="0"/>
    <xf numFmtId="0" fontId="27" fillId="12" borderId="0" applyNumberFormat="0" applyBorder="0" applyAlignment="0" applyProtection="0">
      <alignment vertical="center"/>
    </xf>
    <xf numFmtId="0" fontId="85" fillId="0" borderId="22" applyNumberFormat="0" applyFill="0" applyAlignment="0" applyProtection="0">
      <alignment vertical="center"/>
    </xf>
    <xf numFmtId="0" fontId="75" fillId="22" borderId="0" applyNumberFormat="0" applyBorder="0" applyAlignment="0" applyProtection="0">
      <alignment vertical="center"/>
    </xf>
    <xf numFmtId="0" fontId="61" fillId="0" borderId="17" applyNumberFormat="0" applyFill="0" applyAlignment="0" applyProtection="0">
      <alignment vertical="center"/>
    </xf>
    <xf numFmtId="0" fontId="57" fillId="26" borderId="0" applyNumberFormat="0" applyBorder="0" applyAlignment="0" applyProtection="0">
      <alignment vertical="center"/>
    </xf>
    <xf numFmtId="0" fontId="89" fillId="0" borderId="23" applyNumberFormat="0" applyFill="0" applyAlignment="0" applyProtection="0">
      <alignment vertical="center"/>
    </xf>
    <xf numFmtId="0" fontId="39" fillId="16" borderId="0" applyNumberFormat="0" applyBorder="0" applyAlignment="0" applyProtection="0">
      <alignment vertical="center"/>
    </xf>
    <xf numFmtId="0" fontId="23" fillId="35" borderId="0" applyNumberFormat="0" applyBorder="0" applyAlignment="0" applyProtection="0">
      <alignment vertical="center"/>
    </xf>
    <xf numFmtId="0" fontId="27" fillId="39" borderId="0" applyNumberFormat="0" applyBorder="0" applyAlignment="0" applyProtection="0">
      <alignment vertical="center"/>
    </xf>
    <xf numFmtId="0" fontId="23" fillId="38" borderId="0" applyNumberFormat="0" applyBorder="0" applyAlignment="0" applyProtection="0">
      <alignment vertical="center"/>
    </xf>
    <xf numFmtId="0" fontId="23" fillId="11" borderId="0" applyNumberFormat="0" applyBorder="0" applyAlignment="0" applyProtection="0">
      <alignment vertical="center"/>
    </xf>
    <xf numFmtId="0" fontId="70" fillId="18" borderId="18" applyNumberFormat="0" applyAlignment="0" applyProtection="0">
      <alignment vertical="center"/>
    </xf>
    <xf numFmtId="0" fontId="23" fillId="5" borderId="0" applyNumberFormat="0" applyBorder="0" applyAlignment="0" applyProtection="0">
      <alignment vertical="center"/>
    </xf>
    <xf numFmtId="0" fontId="23" fillId="9" borderId="0" applyNumberFormat="0" applyBorder="0" applyAlignment="0" applyProtection="0">
      <alignment vertical="center"/>
    </xf>
    <xf numFmtId="41" fontId="34" fillId="0" borderId="0" applyFont="0" applyFill="0" applyBorder="0" applyAlignment="0" applyProtection="0">
      <alignment vertical="center"/>
    </xf>
    <xf numFmtId="0" fontId="27" fillId="33" borderId="0" applyNumberFormat="0" applyBorder="0" applyAlignment="0" applyProtection="0">
      <alignment vertical="center"/>
    </xf>
    <xf numFmtId="0" fontId="30" fillId="0" borderId="0"/>
    <xf numFmtId="0" fontId="34" fillId="0" borderId="0" applyNumberFormat="0" applyFont="0" applyFill="0" applyBorder="0" applyAlignment="0" applyProtection="0">
      <alignment horizontal="left"/>
    </xf>
    <xf numFmtId="0" fontId="27" fillId="45" borderId="0" applyNumberFormat="0" applyBorder="0" applyAlignment="0" applyProtection="0">
      <alignment vertical="center"/>
    </xf>
    <xf numFmtId="0" fontId="23" fillId="46" borderId="0" applyNumberFormat="0" applyBorder="0" applyAlignment="0" applyProtection="0">
      <alignment vertical="center"/>
    </xf>
    <xf numFmtId="0" fontId="23" fillId="47" borderId="0" applyNumberFormat="0" applyBorder="0" applyAlignment="0" applyProtection="0">
      <alignment vertical="center"/>
    </xf>
    <xf numFmtId="0" fontId="27" fillId="48" borderId="0" applyNumberFormat="0" applyBorder="0" applyAlignment="0" applyProtection="0">
      <alignment vertical="center"/>
    </xf>
    <xf numFmtId="0" fontId="23" fillId="49"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92" fillId="0" borderId="0"/>
    <xf numFmtId="0" fontId="94" fillId="53" borderId="0" applyNumberFormat="0" applyBorder="0" applyAlignment="0" applyProtection="0">
      <alignment vertical="center"/>
    </xf>
    <xf numFmtId="0" fontId="23" fillId="54" borderId="0" applyNumberFormat="0" applyBorder="0" applyAlignment="0" applyProtection="0">
      <alignment vertical="center"/>
    </xf>
    <xf numFmtId="0" fontId="27" fillId="55" borderId="0" applyNumberFormat="0" applyBorder="0" applyAlignment="0" applyProtection="0">
      <alignment vertical="center"/>
    </xf>
    <xf numFmtId="0" fontId="34" fillId="8" borderId="0" applyNumberFormat="0" applyFont="0" applyBorder="0" applyAlignment="0" applyProtection="0">
      <alignment horizontal="right"/>
    </xf>
    <xf numFmtId="0" fontId="95" fillId="14" borderId="0" applyNumberFormat="0" applyBorder="0" applyAlignment="0" applyProtection="0">
      <alignment vertical="center"/>
    </xf>
    <xf numFmtId="0" fontId="96" fillId="0" borderId="0"/>
    <xf numFmtId="49" fontId="22" fillId="0" borderId="0" applyProtection="0">
      <alignment horizontal="left"/>
    </xf>
    <xf numFmtId="0" fontId="34" fillId="0" borderId="0" applyFont="0" applyFill="0" applyBorder="0" applyAlignment="0" applyProtection="0"/>
    <xf numFmtId="0" fontId="65" fillId="18" borderId="0" applyNumberFormat="0" applyBorder="0" applyAlignment="0" applyProtection="0"/>
    <xf numFmtId="204" fontId="34" fillId="0" borderId="0" applyFont="0" applyFill="0" applyBorder="0" applyAlignment="0" applyProtection="0"/>
    <xf numFmtId="0" fontId="47" fillId="0" borderId="0" applyNumberFormat="0" applyFill="0" applyBorder="0" applyAlignment="0" applyProtection="0"/>
    <xf numFmtId="0" fontId="30" fillId="0" borderId="0" applyNumberFormat="0" applyBorder="0" applyAlignment="0" applyProtection="0">
      <alignment vertical="center"/>
    </xf>
    <xf numFmtId="0" fontId="98" fillId="0" borderId="0" applyNumberFormat="0" applyFill="0" applyBorder="0">
      <alignment vertical="center"/>
    </xf>
    <xf numFmtId="0" fontId="90" fillId="0" borderId="25">
      <alignment horizontal="left" vertical="center"/>
    </xf>
    <xf numFmtId="0" fontId="74" fillId="0" borderId="0"/>
    <xf numFmtId="0" fontId="50" fillId="58" borderId="0" applyNumberFormat="0" applyBorder="0" applyAlignment="0" applyProtection="0"/>
    <xf numFmtId="49" fontId="34" fillId="0" borderId="0" applyFont="0" applyFill="0" applyBorder="0" applyAlignment="0" applyProtection="0"/>
    <xf numFmtId="0" fontId="100" fillId="0" borderId="26" applyNumberFormat="0" applyFill="0" applyAlignment="0" applyProtection="0">
      <alignment vertical="center"/>
    </xf>
    <xf numFmtId="0" fontId="50" fillId="19" borderId="0" applyNumberFormat="0" applyBorder="0" applyAlignment="0" applyProtection="0"/>
    <xf numFmtId="0" fontId="71" fillId="19" borderId="0" applyNumberFormat="0" applyBorder="0" applyAlignment="0" applyProtection="0">
      <alignment vertical="center"/>
    </xf>
    <xf numFmtId="0" fontId="52" fillId="21" borderId="0" applyNumberFormat="0" applyBorder="0" applyAlignment="0" applyProtection="0">
      <alignment vertical="center"/>
    </xf>
    <xf numFmtId="41" fontId="34" fillId="0" borderId="0" applyFont="0" applyFill="0" applyBorder="0" applyAlignment="0" applyProtection="0"/>
    <xf numFmtId="198" fontId="69" fillId="0" borderId="0">
      <alignment horizontal="right"/>
    </xf>
    <xf numFmtId="0" fontId="51" fillId="28" borderId="0" applyNumberFormat="0" applyBorder="0" applyAlignment="0" applyProtection="0">
      <alignment vertical="center"/>
    </xf>
    <xf numFmtId="197" fontId="22" fillId="0" borderId="0"/>
    <xf numFmtId="195" fontId="22" fillId="0" borderId="0" applyFill="0" applyBorder="0" applyProtection="0">
      <alignment horizontal="right"/>
    </xf>
    <xf numFmtId="0" fontId="51" fillId="31" borderId="0" applyNumberFormat="0" applyBorder="0" applyAlignment="0" applyProtection="0">
      <alignment vertical="center"/>
    </xf>
    <xf numFmtId="0" fontId="66" fillId="57" borderId="0" applyNumberFormat="0" applyBorder="0" applyAlignment="0" applyProtection="0">
      <alignment vertical="center"/>
    </xf>
    <xf numFmtId="0" fontId="52" fillId="42" borderId="0" applyNumberFormat="0" applyBorder="0" applyAlignment="0" applyProtection="0">
      <alignment vertical="center"/>
    </xf>
    <xf numFmtId="213" fontId="34" fillId="0" borderId="0" applyFont="0" applyFill="0" applyBorder="0" applyAlignment="0" applyProtection="0"/>
    <xf numFmtId="215" fontId="34" fillId="0" borderId="0" applyFont="0" applyFill="0" applyBorder="0" applyAlignment="0" applyProtection="0"/>
    <xf numFmtId="0" fontId="22" fillId="0" borderId="0">
      <protection locked="0"/>
    </xf>
    <xf numFmtId="0" fontId="29" fillId="8" borderId="0" applyNumberFormat="0" applyBorder="0" applyAlignment="0" applyProtection="0">
      <alignment vertical="center"/>
    </xf>
    <xf numFmtId="0" fontId="50" fillId="8" borderId="0" applyNumberFormat="0" applyBorder="0" applyAlignment="0" applyProtection="0"/>
    <xf numFmtId="0" fontId="79" fillId="40" borderId="1"/>
    <xf numFmtId="190" fontId="34" fillId="0" borderId="0" applyFont="0" applyFill="0" applyProtection="0"/>
    <xf numFmtId="0" fontId="102" fillId="0" borderId="0" applyNumberFormat="0" applyFill="0" applyBorder="0" applyAlignment="0" applyProtection="0">
      <alignment vertical="center"/>
    </xf>
    <xf numFmtId="0" fontId="34" fillId="0" borderId="0" applyNumberFormat="0" applyFill="0" applyBorder="0" applyAlignment="0" applyProtection="0">
      <alignment horizontal="left"/>
    </xf>
    <xf numFmtId="209" fontId="34" fillId="0" borderId="0" applyFont="0" applyFill="0" applyBorder="0" applyAlignment="0" applyProtection="0"/>
    <xf numFmtId="38" fontId="55" fillId="0" borderId="0"/>
    <xf numFmtId="0" fontId="49" fillId="22" borderId="0" applyNumberFormat="0" applyBorder="0" applyAlignment="0" applyProtection="0">
      <alignment vertical="center"/>
    </xf>
    <xf numFmtId="218" fontId="22" fillId="0" borderId="0" applyFill="0" applyBorder="0" applyProtection="0">
      <alignment horizontal="right"/>
    </xf>
    <xf numFmtId="189" fontId="22" fillId="0" borderId="0" applyFill="0" applyBorder="0" applyProtection="0">
      <alignment horizontal="right"/>
    </xf>
    <xf numFmtId="179" fontId="26" fillId="0" borderId="0" applyFill="0" applyBorder="0" applyProtection="0">
      <alignment horizontal="center"/>
    </xf>
    <xf numFmtId="0" fontId="38" fillId="0" borderId="0" applyNumberFormat="0" applyFill="0" applyBorder="0" applyAlignment="0" applyProtection="0">
      <alignment vertical="top"/>
      <protection locked="0"/>
    </xf>
    <xf numFmtId="214" fontId="26" fillId="0" borderId="0" applyFill="0" applyBorder="0" applyProtection="0">
      <alignment horizontal="center"/>
    </xf>
    <xf numFmtId="0" fontId="66" fillId="31" borderId="0" applyNumberFormat="0" applyBorder="0" applyAlignment="0" applyProtection="0">
      <alignment vertical="center"/>
    </xf>
    <xf numFmtId="14" fontId="43" fillId="0" borderId="0">
      <alignment horizontal="center" wrapText="1"/>
      <protection locked="0"/>
    </xf>
    <xf numFmtId="3" fontId="34" fillId="0" borderId="0" applyFont="0" applyFill="0" applyBorder="0" applyAlignment="0" applyProtection="0"/>
    <xf numFmtId="182" fontId="22" fillId="0" borderId="0" applyFill="0" applyBorder="0" applyProtection="0">
      <alignment horizontal="right"/>
    </xf>
    <xf numFmtId="217" fontId="103" fillId="0" borderId="0" applyFill="0" applyBorder="0" applyProtection="0">
      <alignment horizontal="right"/>
    </xf>
    <xf numFmtId="220" fontId="22" fillId="0" borderId="0" applyFill="0" applyBorder="0" applyProtection="0">
      <alignment horizontal="right"/>
    </xf>
    <xf numFmtId="207" fontId="22" fillId="0" borderId="0" applyFill="0" applyBorder="0" applyProtection="0">
      <alignment horizontal="right"/>
    </xf>
    <xf numFmtId="0" fontId="34" fillId="0" borderId="0"/>
    <xf numFmtId="0" fontId="29" fillId="6" borderId="0" applyNumberFormat="0" applyBorder="0" applyAlignment="0" applyProtection="0">
      <alignment vertical="center"/>
    </xf>
    <xf numFmtId="0" fontId="29" fillId="14" borderId="0" applyNumberFormat="0" applyBorder="0" applyAlignment="0" applyProtection="0">
      <alignment vertical="center"/>
    </xf>
    <xf numFmtId="0" fontId="29" fillId="22" borderId="0" applyNumberFormat="0" applyBorder="0" applyAlignment="0" applyProtection="0">
      <alignment vertical="center"/>
    </xf>
    <xf numFmtId="0" fontId="29" fillId="19" borderId="0" applyNumberFormat="0" applyBorder="0" applyAlignment="0" applyProtection="0">
      <alignment vertical="center"/>
    </xf>
    <xf numFmtId="0" fontId="29" fillId="42" borderId="0" applyNumberFormat="0" applyBorder="0" applyAlignment="0" applyProtection="0">
      <alignment vertical="center"/>
    </xf>
    <xf numFmtId="0" fontId="52" fillId="8" borderId="0" applyNumberFormat="0" applyBorder="0" applyAlignment="0" applyProtection="0">
      <alignment vertical="center"/>
    </xf>
    <xf numFmtId="0" fontId="52" fillId="6" borderId="0" applyNumberFormat="0" applyBorder="0" applyAlignment="0" applyProtection="0">
      <alignment vertical="center"/>
    </xf>
    <xf numFmtId="0" fontId="52" fillId="14" borderId="0" applyNumberFormat="0" applyBorder="0" applyAlignment="0" applyProtection="0">
      <alignment vertical="center"/>
    </xf>
    <xf numFmtId="0" fontId="84" fillId="0" borderId="21" applyNumberFormat="0" applyFill="0" applyAlignment="0" applyProtection="0">
      <alignment vertical="center"/>
    </xf>
    <xf numFmtId="0" fontId="36" fillId="19" borderId="0" applyNumberFormat="0" applyBorder="0" applyAlignment="0" applyProtection="0">
      <alignment vertical="center"/>
    </xf>
    <xf numFmtId="202" fontId="34" fillId="0" borderId="0" applyFont="0" applyFill="0" applyBorder="0" applyAlignment="0" applyProtection="0"/>
    <xf numFmtId="0" fontId="52" fillId="19" borderId="0" applyNumberFormat="0" applyBorder="0" applyAlignment="0" applyProtection="0">
      <alignment vertical="center"/>
    </xf>
    <xf numFmtId="0" fontId="29" fillId="52" borderId="0" applyNumberFormat="0" applyBorder="0" applyAlignment="0" applyProtection="0">
      <alignment vertical="center"/>
    </xf>
    <xf numFmtId="0" fontId="29" fillId="36" borderId="0" applyNumberFormat="0" applyBorder="0" applyAlignment="0" applyProtection="0">
      <alignment vertical="center"/>
    </xf>
    <xf numFmtId="0" fontId="29" fillId="21" borderId="0" applyNumberFormat="0" applyBorder="0" applyAlignment="0" applyProtection="0">
      <alignment vertical="center"/>
    </xf>
    <xf numFmtId="39" fontId="34" fillId="0" borderId="0"/>
    <xf numFmtId="0" fontId="104" fillId="0" borderId="0" applyNumberFormat="0" applyFill="0" applyBorder="0" applyAlignment="0" applyProtection="0">
      <alignment vertical="center"/>
    </xf>
    <xf numFmtId="3" fontId="105" fillId="0" borderId="0"/>
    <xf numFmtId="0" fontId="29" fillId="61" borderId="0" applyNumberFormat="0" applyBorder="0" applyAlignment="0" applyProtection="0">
      <alignment vertical="center"/>
    </xf>
    <xf numFmtId="0" fontId="52" fillId="52" borderId="0" applyNumberFormat="0" applyBorder="0" applyAlignment="0" applyProtection="0">
      <alignment vertical="center"/>
    </xf>
    <xf numFmtId="0" fontId="52" fillId="36" borderId="0" applyNumberFormat="0" applyBorder="0" applyAlignment="0" applyProtection="0">
      <alignment vertical="center"/>
    </xf>
    <xf numFmtId="0" fontId="58" fillId="22" borderId="0" applyNumberFormat="0" applyBorder="0" applyAlignment="0" applyProtection="0">
      <alignment vertical="center"/>
    </xf>
    <xf numFmtId="0" fontId="106" fillId="19" borderId="0" applyNumberFormat="0" applyBorder="0" applyAlignment="0" applyProtection="0">
      <alignment vertical="center"/>
    </xf>
    <xf numFmtId="0" fontId="52" fillId="61" borderId="0" applyNumberFormat="0" applyBorder="0" applyAlignment="0" applyProtection="0">
      <alignment vertical="center"/>
    </xf>
    <xf numFmtId="0" fontId="66" fillId="30" borderId="0" applyNumberFormat="0" applyBorder="0" applyAlignment="0" applyProtection="0">
      <alignment vertical="center"/>
    </xf>
    <xf numFmtId="0" fontId="82" fillId="62" borderId="0" applyNumberFormat="0" applyBorder="0" applyAlignment="0" applyProtection="0"/>
    <xf numFmtId="0" fontId="66" fillId="36" borderId="0" applyNumberFormat="0" applyBorder="0" applyAlignment="0" applyProtection="0">
      <alignment vertical="center"/>
    </xf>
    <xf numFmtId="0" fontId="91" fillId="0" borderId="2" applyNumberFormat="0" applyFill="0" applyProtection="0">
      <alignment horizontal="center"/>
    </xf>
    <xf numFmtId="0" fontId="0" fillId="0" borderId="0"/>
    <xf numFmtId="0" fontId="82" fillId="41" borderId="0" applyNumberFormat="0" applyBorder="0" applyAlignment="0" applyProtection="0"/>
    <xf numFmtId="0" fontId="66" fillId="21" borderId="0" applyNumberFormat="0" applyBorder="0" applyAlignment="0" applyProtection="0">
      <alignment vertical="center"/>
    </xf>
    <xf numFmtId="0" fontId="34" fillId="0" borderId="0">
      <alignment vertical="center"/>
    </xf>
    <xf numFmtId="0" fontId="66" fillId="28" borderId="0" applyNumberFormat="0" applyBorder="0" applyAlignment="0" applyProtection="0">
      <alignment vertical="center"/>
    </xf>
    <xf numFmtId="0" fontId="87" fillId="43" borderId="7">
      <protection locked="0"/>
    </xf>
    <xf numFmtId="0" fontId="29" fillId="0" borderId="0"/>
    <xf numFmtId="0" fontId="51" fillId="30" borderId="0" applyNumberFormat="0" applyBorder="0" applyAlignment="0" applyProtection="0">
      <alignment vertical="center"/>
    </xf>
    <xf numFmtId="0" fontId="89" fillId="0" borderId="0" applyNumberFormat="0" applyFill="0" applyBorder="0" applyAlignment="0" applyProtection="0">
      <alignment vertical="center"/>
    </xf>
    <xf numFmtId="0" fontId="30" fillId="0" borderId="5" applyNumberFormat="0" applyFill="0" applyProtection="0">
      <alignment horizontal="left"/>
    </xf>
    <xf numFmtId="0" fontId="51" fillId="36" borderId="0" applyNumberFormat="0" applyBorder="0" applyAlignment="0" applyProtection="0">
      <alignment vertical="center"/>
    </xf>
    <xf numFmtId="0" fontId="51" fillId="21" borderId="0" applyNumberFormat="0" applyBorder="0" applyAlignment="0" applyProtection="0">
      <alignment vertical="center"/>
    </xf>
    <xf numFmtId="0" fontId="107" fillId="53" borderId="0" applyNumberFormat="0" applyBorder="0" applyAlignment="0" applyProtection="0">
      <alignment vertical="center"/>
    </xf>
    <xf numFmtId="0" fontId="51" fillId="57" borderId="0" applyNumberFormat="0" applyBorder="0" applyAlignment="0" applyProtection="0">
      <alignment vertical="center"/>
    </xf>
    <xf numFmtId="0" fontId="92" fillId="0" borderId="0">
      <protection locked="0"/>
    </xf>
    <xf numFmtId="0" fontId="65" fillId="34" borderId="0" applyNumberFormat="0" applyBorder="0" applyAlignment="0" applyProtection="0"/>
    <xf numFmtId="0" fontId="65" fillId="52" borderId="0" applyNumberFormat="0" applyBorder="0" applyAlignment="0" applyProtection="0"/>
    <xf numFmtId="0" fontId="66" fillId="44" borderId="0" applyNumberFormat="0" applyBorder="0" applyAlignment="0" applyProtection="0">
      <alignment vertical="center"/>
    </xf>
    <xf numFmtId="10" fontId="34" fillId="0" borderId="0" applyFont="0" applyFill="0" applyBorder="0" applyAlignment="0" applyProtection="0"/>
    <xf numFmtId="0" fontId="65" fillId="63" borderId="0" applyNumberFormat="0" applyBorder="0" applyAlignment="0" applyProtection="0"/>
    <xf numFmtId="0" fontId="66" fillId="56" borderId="0" applyNumberFormat="0" applyBorder="0" applyAlignment="0" applyProtection="0">
      <alignment vertical="center"/>
    </xf>
    <xf numFmtId="200" fontId="30" fillId="0" borderId="0"/>
    <xf numFmtId="216" fontId="34" fillId="0" borderId="0" applyFont="0" applyFill="0" applyBorder="0" applyAlignment="0" applyProtection="0"/>
    <xf numFmtId="0" fontId="50" fillId="14" borderId="0" applyNumberFormat="0" applyBorder="0" applyAlignment="0" applyProtection="0"/>
    <xf numFmtId="177" fontId="34" fillId="0" borderId="0" applyFont="0" applyFill="0" applyBorder="0" applyAlignment="0" applyProtection="0"/>
    <xf numFmtId="0" fontId="66" fillId="59" borderId="0" applyNumberFormat="0" applyBorder="0" applyAlignment="0" applyProtection="0">
      <alignment vertical="center"/>
    </xf>
    <xf numFmtId="203" fontId="47" fillId="0" borderId="20" applyAlignment="0" applyProtection="0"/>
    <xf numFmtId="0" fontId="90" fillId="0" borderId="24" applyNumberFormat="0" applyAlignment="0" applyProtection="0">
      <alignment horizontal="left" vertical="center"/>
    </xf>
    <xf numFmtId="0" fontId="65" fillId="57" borderId="0" applyNumberFormat="0" applyBorder="0" applyAlignment="0" applyProtection="0"/>
    <xf numFmtId="0" fontId="65" fillId="28" borderId="0" applyNumberFormat="0" applyBorder="0" applyAlignment="0" applyProtection="0"/>
    <xf numFmtId="0" fontId="50" fillId="42" borderId="0" applyNumberFormat="0" applyBorder="0" applyAlignment="0" applyProtection="0"/>
    <xf numFmtId="0" fontId="65" fillId="42" borderId="0" applyNumberFormat="0" applyBorder="0" applyAlignment="0" applyProtection="0"/>
    <xf numFmtId="194" fontId="34" fillId="0" borderId="0" applyFont="0" applyFill="0" applyBorder="0" applyAlignment="0" applyProtection="0"/>
    <xf numFmtId="0" fontId="66" fillId="60" borderId="0" applyNumberFormat="0" applyBorder="0" applyAlignment="0" applyProtection="0">
      <alignment vertical="center"/>
    </xf>
    <xf numFmtId="210" fontId="72" fillId="0" borderId="0" applyFill="0" applyBorder="0" applyAlignment="0"/>
    <xf numFmtId="0" fontId="67" fillId="18" borderId="13" applyNumberFormat="0" applyAlignment="0" applyProtection="0">
      <alignment vertical="center"/>
    </xf>
    <xf numFmtId="0" fontId="47" fillId="0" borderId="14">
      <alignment horizontal="center"/>
    </xf>
    <xf numFmtId="0" fontId="97" fillId="6" borderId="0" applyNumberFormat="0" applyBorder="0" applyAlignment="0" applyProtection="0"/>
    <xf numFmtId="0" fontId="99" fillId="0" borderId="0"/>
    <xf numFmtId="0" fontId="76" fillId="29" borderId="19" applyNumberFormat="0" applyAlignment="0" applyProtection="0">
      <alignment vertical="center"/>
    </xf>
    <xf numFmtId="0" fontId="86" fillId="0" borderId="0" applyFill="0" applyBorder="0">
      <alignment horizontal="right"/>
    </xf>
    <xf numFmtId="181" fontId="34" fillId="0" borderId="0" applyFont="0" applyFill="0" applyBorder="0" applyAlignment="0" applyProtection="0"/>
    <xf numFmtId="0" fontId="72" fillId="0" borderId="0" applyFill="0" applyBorder="0">
      <alignment horizontal="right"/>
    </xf>
    <xf numFmtId="0" fontId="46" fillId="0" borderId="14"/>
    <xf numFmtId="0" fontId="79" fillId="18" borderId="0" applyNumberFormat="0" applyBorder="0" applyAlignment="0" applyProtection="0"/>
    <xf numFmtId="0" fontId="68" fillId="0" borderId="6">
      <alignment horizontal="center"/>
    </xf>
    <xf numFmtId="0" fontId="101" fillId="0" borderId="21" applyNumberFormat="0" applyFill="0" applyAlignment="0" applyProtection="0">
      <alignment vertical="center"/>
    </xf>
    <xf numFmtId="184" fontId="22" fillId="0" borderId="0"/>
    <xf numFmtId="178" fontId="22" fillId="0" borderId="0"/>
    <xf numFmtId="185" fontId="34" fillId="0" borderId="0" applyFont="0" applyFill="0" applyBorder="0" applyAlignment="0" applyProtection="0"/>
    <xf numFmtId="0" fontId="73" fillId="0" borderId="0" applyNumberFormat="0" applyAlignment="0">
      <alignment horizontal="left"/>
    </xf>
    <xf numFmtId="0" fontId="88" fillId="0" borderId="0" applyNumberFormat="0" applyAlignment="0"/>
    <xf numFmtId="192" fontId="34" fillId="0" borderId="0" applyFont="0" applyFill="0" applyBorder="0" applyAlignment="0" applyProtection="0"/>
    <xf numFmtId="0" fontId="79" fillId="18" borderId="1"/>
    <xf numFmtId="0" fontId="93" fillId="0" borderId="0" applyNumberFormat="0" applyFill="0" applyBorder="0" applyAlignment="0" applyProtection="0"/>
    <xf numFmtId="15" fontId="28" fillId="0" borderId="0"/>
    <xf numFmtId="206" fontId="34" fillId="0" borderId="0" applyFont="0" applyFill="0" applyBorder="0" applyAlignment="0" applyProtection="0"/>
    <xf numFmtId="43" fontId="34" fillId="0" borderId="0" applyFont="0" applyFill="0" applyBorder="0" applyAlignment="0" applyProtection="0"/>
    <xf numFmtId="180" fontId="22" fillId="0" borderId="0"/>
    <xf numFmtId="222" fontId="34" fillId="0" borderId="0" applyFont="0" applyFill="0" applyBorder="0" applyAlignment="0" applyProtection="0"/>
    <xf numFmtId="0" fontId="24" fillId="22" borderId="0" applyNumberFormat="0" applyBorder="0" applyAlignment="0" applyProtection="0">
      <alignment vertical="center"/>
    </xf>
    <xf numFmtId="0" fontId="108" fillId="0" borderId="0" applyNumberFormat="0" applyFill="0" applyBorder="0" applyAlignment="0" applyProtection="0">
      <alignment vertical="center"/>
    </xf>
    <xf numFmtId="0" fontId="51" fillId="44" borderId="0" applyNumberFormat="0" applyBorder="0" applyAlignment="0" applyProtection="0">
      <alignment vertical="center"/>
    </xf>
    <xf numFmtId="2" fontId="109" fillId="0" borderId="0" applyProtection="0"/>
    <xf numFmtId="0" fontId="110" fillId="0" borderId="0" applyNumberFormat="0" applyFill="0" applyBorder="0" applyAlignment="0" applyProtection="0">
      <alignment vertical="top"/>
      <protection locked="0"/>
    </xf>
    <xf numFmtId="0" fontId="82" fillId="64" borderId="0" applyNumberFormat="0" applyBorder="0" applyAlignment="0" applyProtection="0"/>
    <xf numFmtId="0" fontId="111" fillId="0" borderId="0">
      <alignment horizontal="left"/>
    </xf>
    <xf numFmtId="0" fontId="112" fillId="0" borderId="0" applyProtection="0"/>
    <xf numFmtId="0" fontId="90" fillId="0" borderId="0" applyProtection="0"/>
    <xf numFmtId="0" fontId="79" fillId="65" borderId="1" applyNumberFormat="0" applyBorder="0" applyAlignment="0" applyProtection="0"/>
    <xf numFmtId="219" fontId="34" fillId="66" borderId="0"/>
    <xf numFmtId="38" fontId="113" fillId="0" borderId="0"/>
    <xf numFmtId="38" fontId="114" fillId="0" borderId="0"/>
    <xf numFmtId="38" fontId="86" fillId="0" borderId="0"/>
    <xf numFmtId="0" fontId="69" fillId="0" borderId="0"/>
    <xf numFmtId="0" fontId="34" fillId="0" borderId="0" applyFont="0" applyFill="0">
      <alignment horizontal="fill"/>
    </xf>
    <xf numFmtId="0" fontId="0" fillId="0" borderId="0">
      <alignment vertical="center"/>
    </xf>
    <xf numFmtId="0" fontId="115" fillId="0" borderId="27" applyNumberFormat="0" applyFill="0" applyAlignment="0" applyProtection="0">
      <alignment vertical="center"/>
    </xf>
    <xf numFmtId="0" fontId="116" fillId="29" borderId="19" applyNumberFormat="0" applyAlignment="0" applyProtection="0">
      <alignment vertical="center"/>
    </xf>
    <xf numFmtId="219" fontId="34" fillId="67" borderId="0"/>
    <xf numFmtId="38" fontId="34" fillId="0" borderId="0" applyFont="0" applyFill="0" applyBorder="0" applyAlignment="0" applyProtection="0"/>
    <xf numFmtId="221" fontId="34" fillId="0" borderId="0" applyFont="0" applyFill="0" applyBorder="0" applyAlignment="0" applyProtection="0"/>
    <xf numFmtId="40" fontId="34" fillId="0" borderId="0" applyFont="0" applyFill="0" applyBorder="0" applyAlignment="0" applyProtection="0"/>
    <xf numFmtId="176" fontId="34" fillId="0" borderId="0" applyFont="0" applyFill="0" applyBorder="0" applyAlignment="0" applyProtection="0"/>
    <xf numFmtId="212" fontId="34" fillId="0" borderId="0" applyFont="0" applyFill="0" applyBorder="0" applyAlignment="0" applyProtection="0"/>
    <xf numFmtId="187" fontId="34" fillId="0" borderId="0" applyFont="0" applyFill="0" applyBorder="0" applyAlignment="0" applyProtection="0"/>
    <xf numFmtId="0" fontId="22" fillId="0" borderId="0"/>
    <xf numFmtId="37" fontId="117" fillId="0" borderId="0"/>
    <xf numFmtId="0" fontId="88" fillId="0" borderId="0"/>
    <xf numFmtId="0" fontId="118" fillId="0" borderId="0"/>
    <xf numFmtId="0" fontId="34" fillId="58" borderId="28" applyNumberFormat="0" applyFont="0" applyAlignment="0" applyProtection="0">
      <alignment vertical="center"/>
    </xf>
    <xf numFmtId="186" fontId="34" fillId="0" borderId="0" applyFont="0" applyFill="0" applyBorder="0" applyAlignment="0" applyProtection="0"/>
    <xf numFmtId="0" fontId="119" fillId="18" borderId="18" applyNumberFormat="0" applyAlignment="0" applyProtection="0">
      <alignment vertical="center"/>
    </xf>
    <xf numFmtId="211" fontId="120" fillId="0" borderId="0"/>
    <xf numFmtId="15" fontId="34" fillId="0" borderId="0" applyFont="0" applyFill="0" applyBorder="0" applyAlignment="0" applyProtection="0"/>
    <xf numFmtId="4" fontId="34" fillId="0" borderId="0" applyFont="0" applyFill="0" applyBorder="0" applyAlignment="0" applyProtection="0"/>
    <xf numFmtId="0" fontId="34" fillId="68" borderId="0" applyNumberFormat="0" applyFont="0" applyBorder="0" applyAlignment="0" applyProtection="0"/>
    <xf numFmtId="3" fontId="121" fillId="0" borderId="0"/>
    <xf numFmtId="0" fontId="122" fillId="34" borderId="0" applyNumberFormat="0"/>
    <xf numFmtId="0" fontId="123" fillId="0" borderId="1">
      <alignment horizontal="center"/>
    </xf>
    <xf numFmtId="0" fontId="123" fillId="0" borderId="0">
      <alignment horizontal="center" vertical="center"/>
    </xf>
    <xf numFmtId="0" fontId="124" fillId="0" borderId="0" applyNumberFormat="0" applyFill="0">
      <alignment horizontal="left" vertical="center"/>
    </xf>
    <xf numFmtId="0" fontId="125" fillId="0" borderId="0" applyNumberFormat="0" applyFill="0" applyBorder="0" applyAlignment="0" applyProtection="0">
      <alignment vertical="center"/>
    </xf>
    <xf numFmtId="205" fontId="34" fillId="0" borderId="0" applyFont="0" applyFill="0" applyBorder="0" applyAlignment="0" applyProtection="0"/>
    <xf numFmtId="0" fontId="46" fillId="0" borderId="0"/>
    <xf numFmtId="40" fontId="126" fillId="0" borderId="0" applyBorder="0">
      <alignment horizontal="right"/>
    </xf>
    <xf numFmtId="0" fontId="109" fillId="0" borderId="29" applyProtection="0"/>
    <xf numFmtId="201" fontId="34" fillId="0" borderId="0" applyFont="0" applyFill="0" applyBorder="0" applyAlignment="0" applyProtection="0"/>
    <xf numFmtId="0" fontId="127" fillId="0" borderId="0"/>
    <xf numFmtId="183" fontId="34" fillId="0" borderId="0" applyFont="0" applyFill="0" applyBorder="0" applyAlignment="0" applyProtection="0"/>
    <xf numFmtId="196" fontId="34" fillId="0" borderId="0" applyFont="0" applyFill="0" applyBorder="0" applyAlignment="0" applyProtection="0"/>
    <xf numFmtId="0" fontId="30" fillId="0" borderId="5" applyNumberFormat="0" applyFill="0" applyProtection="0">
      <alignment horizontal="right"/>
    </xf>
    <xf numFmtId="0" fontId="128" fillId="0" borderId="0"/>
    <xf numFmtId="0" fontId="129" fillId="0" borderId="26" applyNumberFormat="0" applyFill="0" applyAlignment="0" applyProtection="0">
      <alignment vertical="center"/>
    </xf>
    <xf numFmtId="0" fontId="130" fillId="0" borderId="23" applyNumberFormat="0" applyFill="0" applyAlignment="0" applyProtection="0">
      <alignment vertical="center"/>
    </xf>
    <xf numFmtId="43" fontId="34" fillId="0" borderId="0" applyFont="0" applyFill="0" applyBorder="0" applyAlignment="0" applyProtection="0">
      <alignment vertical="center"/>
    </xf>
    <xf numFmtId="0" fontId="130" fillId="0" borderId="0" applyNumberFormat="0" applyFill="0" applyBorder="0" applyAlignment="0" applyProtection="0">
      <alignment vertical="center"/>
    </xf>
    <xf numFmtId="0" fontId="131" fillId="0" borderId="5" applyNumberFormat="0" applyFill="0" applyProtection="0">
      <alignment horizontal="center"/>
    </xf>
    <xf numFmtId="0" fontId="132" fillId="0" borderId="0" applyNumberFormat="0" applyFill="0" applyBorder="0" applyAlignment="0" applyProtection="0"/>
    <xf numFmtId="0" fontId="133" fillId="0" borderId="0" applyNumberFormat="0" applyFill="0" applyBorder="0" applyAlignment="0" applyProtection="0">
      <alignment vertical="top"/>
      <protection locked="0"/>
    </xf>
    <xf numFmtId="0" fontId="75" fillId="6" borderId="0" applyNumberFormat="0" applyBorder="0" applyAlignment="0" applyProtection="0">
      <alignment vertical="center"/>
    </xf>
    <xf numFmtId="0" fontId="24" fillId="6" borderId="0" applyNumberFormat="0" applyBorder="0" applyAlignment="0" applyProtection="0">
      <alignment vertical="center"/>
    </xf>
    <xf numFmtId="0" fontId="58" fillId="6" borderId="0" applyNumberFormat="0" applyBorder="0" applyAlignment="0" applyProtection="0">
      <alignment vertical="center"/>
    </xf>
    <xf numFmtId="0" fontId="63" fillId="6" borderId="0" applyNumberFormat="0" applyBorder="0" applyAlignment="0" applyProtection="0">
      <alignment vertical="center"/>
    </xf>
    <xf numFmtId="0" fontId="29" fillId="0" borderId="0">
      <alignment vertical="center"/>
    </xf>
    <xf numFmtId="0" fontId="51" fillId="60" borderId="0" applyNumberFormat="0" applyBorder="0" applyAlignment="0" applyProtection="0">
      <alignment vertical="center"/>
    </xf>
    <xf numFmtId="0" fontId="34" fillId="0" borderId="0" applyNumberFormat="0" applyFill="0" applyBorder="0" applyAlignment="0" applyProtection="0"/>
    <xf numFmtId="0" fontId="134" fillId="42" borderId="13" applyNumberFormat="0" applyAlignment="0" applyProtection="0">
      <alignment vertical="center"/>
    </xf>
    <xf numFmtId="0" fontId="32" fillId="0" borderId="0" applyFill="0" applyBorder="0" applyAlignment="0"/>
    <xf numFmtId="0" fontId="40" fillId="14" borderId="0" applyNumberFormat="0" applyBorder="0" applyAlignment="0" applyProtection="0"/>
    <xf numFmtId="0" fontId="36" fillId="14" borderId="0" applyNumberFormat="0" applyBorder="0" applyAlignment="0" applyProtection="0">
      <alignment vertical="center"/>
    </xf>
    <xf numFmtId="0" fontId="40" fillId="14" borderId="0" applyNumberFormat="0" applyBorder="0" applyAlignment="0" applyProtection="0">
      <alignment vertical="center"/>
    </xf>
    <xf numFmtId="0" fontId="106" fillId="14" borderId="0" applyNumberFormat="0" applyBorder="0" applyAlignment="0" applyProtection="0">
      <alignment vertical="center"/>
    </xf>
    <xf numFmtId="0" fontId="53" fillId="14" borderId="0" applyNumberFormat="0" applyBorder="0" applyAlignment="0" applyProtection="0">
      <alignment vertical="center"/>
    </xf>
    <xf numFmtId="0" fontId="135" fillId="0" borderId="0" applyNumberFormat="0" applyFill="0" applyBorder="0" applyAlignment="0" applyProtection="0">
      <alignment vertical="top"/>
      <protection locked="0"/>
    </xf>
    <xf numFmtId="0" fontId="37" fillId="0" borderId="12" applyNumberFormat="0" applyFill="0" applyAlignment="0" applyProtection="0">
      <alignment vertical="center"/>
    </xf>
    <xf numFmtId="191" fontId="34" fillId="0" borderId="0" applyFont="0" applyFill="0" applyBorder="0" applyAlignment="0" applyProtection="0"/>
    <xf numFmtId="0" fontId="136" fillId="0" borderId="0" applyNumberFormat="0" applyFill="0" applyBorder="0" applyAlignment="0" applyProtection="0">
      <alignment vertical="center"/>
    </xf>
    <xf numFmtId="0" fontId="91" fillId="0" borderId="2" applyNumberFormat="0" applyFill="0" applyProtection="0">
      <alignment horizontal="left"/>
    </xf>
    <xf numFmtId="0" fontId="137" fillId="0" borderId="27" applyNumberFormat="0" applyFill="0" applyAlignment="0" applyProtection="0">
      <alignment vertical="center"/>
    </xf>
    <xf numFmtId="199" fontId="34" fillId="0" borderId="0" applyFont="0" applyFill="0" applyBorder="0" applyAlignment="0" applyProtection="0"/>
    <xf numFmtId="0" fontId="138" fillId="0" borderId="0"/>
    <xf numFmtId="0" fontId="51" fillId="56" borderId="0" applyNumberFormat="0" applyBorder="0" applyAlignment="0" applyProtection="0">
      <alignment vertical="center"/>
    </xf>
    <xf numFmtId="0" fontId="51" fillId="59" borderId="0" applyNumberFormat="0" applyBorder="0" applyAlignment="0" applyProtection="0">
      <alignment vertical="center"/>
    </xf>
    <xf numFmtId="1" fontId="30" fillId="0" borderId="2" applyFill="0" applyProtection="0">
      <alignment horizontal="center"/>
    </xf>
    <xf numFmtId="1" fontId="60" fillId="0" borderId="1">
      <alignment vertical="center"/>
      <protection locked="0"/>
    </xf>
    <xf numFmtId="188" fontId="60" fillId="0" borderId="1">
      <alignment vertical="center"/>
      <protection locked="0"/>
    </xf>
    <xf numFmtId="0" fontId="28" fillId="0" borderId="0"/>
    <xf numFmtId="0" fontId="30" fillId="0" borderId="1" applyNumberFormat="0"/>
    <xf numFmtId="0" fontId="29" fillId="0" borderId="0">
      <alignment vertical="center"/>
    </xf>
    <xf numFmtId="0" fontId="29" fillId="0" borderId="0">
      <alignment vertical="center"/>
    </xf>
    <xf numFmtId="0" fontId="0" fillId="0" borderId="0">
      <alignment vertical="center"/>
    </xf>
  </cellStyleXfs>
  <cellXfs count="164">
    <xf numFmtId="0" fontId="0" fillId="0" borderId="0" xfId="0">
      <alignment vertical="center"/>
    </xf>
    <xf numFmtId="0" fontId="1" fillId="0" borderId="0" xfId="231" applyNumberFormat="1" applyFont="1" applyFill="1" applyBorder="1" applyAlignment="1">
      <alignment vertical="center" wrapText="1"/>
    </xf>
    <xf numFmtId="0" fontId="2" fillId="0" borderId="0" xfId="231" applyNumberFormat="1" applyFont="1" applyFill="1" applyBorder="1" applyAlignment="1">
      <alignment vertical="center" wrapText="1"/>
    </xf>
    <xf numFmtId="0" fontId="3" fillId="2" borderId="0" xfId="231" applyNumberFormat="1" applyFont="1" applyFill="1" applyBorder="1" applyAlignment="1">
      <alignment vertical="center" wrapText="1"/>
    </xf>
    <xf numFmtId="0" fontId="4" fillId="0" borderId="0" xfId="231" applyNumberFormat="1" applyFont="1" applyFill="1" applyBorder="1" applyAlignment="1">
      <alignment vertical="center" wrapText="1"/>
    </xf>
    <xf numFmtId="0" fontId="5" fillId="0" borderId="0" xfId="231" applyNumberFormat="1" applyFont="1" applyFill="1" applyBorder="1" applyAlignment="1">
      <alignment vertical="center" wrapText="1"/>
    </xf>
    <xf numFmtId="0" fontId="6" fillId="2" borderId="0" xfId="231" applyNumberFormat="1" applyFont="1" applyFill="1" applyBorder="1" applyAlignment="1">
      <alignment vertical="center" wrapText="1"/>
    </xf>
    <xf numFmtId="0" fontId="7" fillId="3" borderId="0" xfId="231" applyNumberFormat="1" applyFont="1" applyFill="1" applyBorder="1" applyAlignment="1">
      <alignment vertical="center" wrapText="1"/>
    </xf>
    <xf numFmtId="0" fontId="8" fillId="0" borderId="0" xfId="231" applyNumberFormat="1" applyFont="1" applyFill="1" applyBorder="1" applyAlignment="1">
      <alignment vertical="center" wrapText="1"/>
    </xf>
    <xf numFmtId="0" fontId="9" fillId="3" borderId="0" xfId="231" applyNumberFormat="1" applyFont="1" applyFill="1" applyBorder="1" applyAlignment="1">
      <alignment vertical="center" wrapText="1"/>
    </xf>
    <xf numFmtId="0" fontId="8" fillId="4" borderId="0" xfId="231" applyNumberFormat="1" applyFont="1" applyFill="1" applyBorder="1" applyAlignment="1">
      <alignment vertical="center" wrapText="1"/>
    </xf>
    <xf numFmtId="0" fontId="1" fillId="2" borderId="0" xfId="231" applyNumberFormat="1" applyFont="1" applyFill="1" applyBorder="1" applyAlignment="1">
      <alignment vertical="center" wrapText="1"/>
    </xf>
    <xf numFmtId="0" fontId="1" fillId="2" borderId="0" xfId="231" applyNumberFormat="1" applyFont="1" applyFill="1" applyAlignment="1">
      <alignment vertical="center" wrapText="1"/>
    </xf>
    <xf numFmtId="0" fontId="10" fillId="3" borderId="0" xfId="0" applyNumberFormat="1" applyFont="1" applyFill="1" applyAlignment="1">
      <alignment vertical="center"/>
    </xf>
    <xf numFmtId="0" fontId="11" fillId="0" borderId="0" xfId="0" applyNumberFormat="1" applyFont="1" applyFill="1" applyAlignment="1">
      <alignment vertical="center"/>
    </xf>
    <xf numFmtId="0" fontId="12" fillId="3" borderId="0" xfId="0" applyNumberFormat="1" applyFont="1" applyFill="1" applyAlignment="1">
      <alignment vertical="center"/>
    </xf>
    <xf numFmtId="0" fontId="4" fillId="0" borderId="0" xfId="0" applyNumberFormat="1" applyFont="1" applyFill="1" applyAlignment="1">
      <alignment vertical="center"/>
    </xf>
    <xf numFmtId="0" fontId="13" fillId="2" borderId="0" xfId="0" applyNumberFormat="1" applyFont="1" applyFill="1" applyAlignment="1">
      <alignment vertical="center"/>
    </xf>
    <xf numFmtId="0" fontId="8" fillId="0" borderId="0" xfId="231" applyNumberFormat="1" applyFont="1" applyFill="1" applyAlignment="1">
      <alignment vertical="center" wrapText="1"/>
    </xf>
    <xf numFmtId="0" fontId="11" fillId="0" borderId="0" xfId="0" applyNumberFormat="1" applyFont="1">
      <alignment vertical="center"/>
    </xf>
    <xf numFmtId="0" fontId="4" fillId="4" borderId="0" xfId="231" applyNumberFormat="1" applyFont="1" applyFill="1" applyBorder="1" applyAlignment="1">
      <alignment vertical="center" wrapText="1"/>
    </xf>
    <xf numFmtId="0" fontId="3" fillId="2" borderId="0" xfId="231" applyNumberFormat="1" applyFont="1" applyFill="1" applyAlignment="1">
      <alignment vertical="center" wrapText="1"/>
    </xf>
    <xf numFmtId="0" fontId="0" fillId="0" borderId="0" xfId="0" applyFont="1">
      <alignment vertical="center"/>
    </xf>
    <xf numFmtId="0" fontId="8" fillId="0" borderId="0" xfId="231" applyNumberFormat="1" applyFont="1" applyFill="1" applyBorder="1" applyAlignment="1">
      <alignment horizontal="center" vertical="center" wrapText="1"/>
    </xf>
    <xf numFmtId="0" fontId="8" fillId="0" borderId="0" xfId="231" applyNumberFormat="1" applyFont="1" applyFill="1" applyBorder="1" applyAlignment="1">
      <alignment horizontal="left" vertical="center" wrapText="1"/>
    </xf>
    <xf numFmtId="0" fontId="14" fillId="0" borderId="0" xfId="231" applyNumberFormat="1" applyFont="1" applyFill="1" applyAlignment="1">
      <alignment horizontal="left" vertical="center" wrapText="1"/>
    </xf>
    <xf numFmtId="0" fontId="15" fillId="0" borderId="0" xfId="231" applyNumberFormat="1" applyFont="1" applyFill="1" applyBorder="1" applyAlignment="1">
      <alignment horizontal="center" vertical="center" wrapText="1"/>
    </xf>
    <xf numFmtId="0" fontId="15" fillId="0" borderId="0" xfId="231" applyNumberFormat="1" applyFont="1" applyFill="1" applyBorder="1" applyAlignment="1">
      <alignment horizontal="left" vertical="center" wrapText="1"/>
    </xf>
    <xf numFmtId="0" fontId="1" fillId="0" borderId="1" xfId="231" applyNumberFormat="1" applyFont="1" applyFill="1" applyBorder="1" applyAlignment="1">
      <alignment horizontal="center" vertical="center" wrapText="1"/>
    </xf>
    <xf numFmtId="0" fontId="6" fillId="0" borderId="1" xfId="231" applyNumberFormat="1" applyFont="1" applyFill="1" applyBorder="1" applyAlignment="1">
      <alignment horizontal="center" vertical="center" wrapText="1"/>
    </xf>
    <xf numFmtId="0" fontId="16" fillId="0" borderId="1" xfId="231" applyNumberFormat="1" applyFont="1" applyFill="1" applyBorder="1" applyAlignment="1">
      <alignment horizontal="center" vertical="center" wrapText="1"/>
    </xf>
    <xf numFmtId="0" fontId="2" fillId="0" borderId="1" xfId="231" applyNumberFormat="1" applyFont="1" applyFill="1" applyBorder="1" applyAlignment="1">
      <alignment horizontal="center" vertical="center" wrapText="1"/>
    </xf>
    <xf numFmtId="0" fontId="17" fillId="0" borderId="1" xfId="231" applyNumberFormat="1" applyFont="1" applyFill="1" applyBorder="1" applyAlignment="1">
      <alignment horizontal="center" vertical="center" wrapText="1"/>
    </xf>
    <xf numFmtId="0" fontId="17" fillId="0" borderId="1" xfId="231" applyNumberFormat="1" applyFont="1" applyFill="1" applyBorder="1" applyAlignment="1">
      <alignment horizontal="left" vertical="center" wrapText="1"/>
    </xf>
    <xf numFmtId="0" fontId="6" fillId="2" borderId="1" xfId="231" applyNumberFormat="1" applyFont="1" applyFill="1" applyBorder="1" applyAlignment="1">
      <alignment horizontal="center" vertical="center" wrapText="1"/>
    </xf>
    <xf numFmtId="0" fontId="6" fillId="2" borderId="1" xfId="231" applyNumberFormat="1" applyFont="1" applyFill="1" applyBorder="1" applyAlignment="1">
      <alignment vertical="center" wrapText="1"/>
    </xf>
    <xf numFmtId="0" fontId="6" fillId="2" borderId="1" xfId="231" applyNumberFormat="1" applyFont="1" applyFill="1" applyBorder="1" applyAlignment="1">
      <alignment horizontal="left" vertical="center" wrapText="1"/>
    </xf>
    <xf numFmtId="0" fontId="4" fillId="0" borderId="1" xfId="231" applyNumberFormat="1" applyFont="1" applyFill="1" applyBorder="1" applyAlignment="1">
      <alignment horizontal="center" vertical="center" wrapText="1"/>
    </xf>
    <xf numFmtId="0" fontId="4" fillId="0" borderId="1" xfId="231" applyNumberFormat="1" applyFont="1" applyFill="1" applyBorder="1" applyAlignment="1">
      <alignment vertical="center" wrapText="1"/>
    </xf>
    <xf numFmtId="0" fontId="4" fillId="0" borderId="1" xfId="231" applyNumberFormat="1" applyFont="1" applyFill="1" applyBorder="1" applyAlignment="1">
      <alignment horizontal="left" vertical="center" wrapText="1"/>
    </xf>
    <xf numFmtId="0" fontId="7" fillId="3" borderId="1" xfId="0" applyNumberFormat="1" applyFont="1" applyFill="1" applyBorder="1" applyAlignment="1">
      <alignment horizontal="center" vertical="center" wrapText="1"/>
    </xf>
    <xf numFmtId="0" fontId="18" fillId="3" borderId="1" xfId="279" applyNumberFormat="1" applyFont="1" applyFill="1" applyBorder="1" applyAlignment="1">
      <alignment horizontal="center" vertical="center" wrapText="1"/>
    </xf>
    <xf numFmtId="0" fontId="18" fillId="3" borderId="1" xfId="0" applyNumberFormat="1" applyFont="1" applyFill="1" applyBorder="1" applyAlignment="1">
      <alignment vertical="center" wrapText="1"/>
    </xf>
    <xf numFmtId="0" fontId="18" fillId="3" borderId="1" xfId="0" applyNumberFormat="1" applyFont="1" applyFill="1" applyBorder="1" applyAlignment="1">
      <alignment horizontal="center" vertical="center" wrapText="1"/>
    </xf>
    <xf numFmtId="0" fontId="18" fillId="3" borderId="1" xfId="0" applyNumberFormat="1" applyFont="1" applyFill="1" applyBorder="1" applyAlignment="1">
      <alignment horizontal="left" vertical="center" wrapText="1"/>
    </xf>
    <xf numFmtId="0" fontId="8" fillId="0" borderId="1" xfId="231"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vertical="center" wrapText="1"/>
    </xf>
    <xf numFmtId="0" fontId="4" fillId="4" borderId="1" xfId="0" applyNumberFormat="1" applyFont="1" applyFill="1" applyBorder="1" applyAlignment="1">
      <alignment horizontal="center" vertical="center" wrapText="1"/>
    </xf>
    <xf numFmtId="0" fontId="4" fillId="4" borderId="1" xfId="0" applyNumberFormat="1" applyFont="1" applyFill="1" applyBorder="1" applyAlignment="1">
      <alignment vertical="center" wrapText="1"/>
    </xf>
    <xf numFmtId="0" fontId="4" fillId="4"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wrapText="1"/>
    </xf>
    <xf numFmtId="0" fontId="6" fillId="2" borderId="1" xfId="279"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4" fillId="0" borderId="1" xfId="279" applyNumberFormat="1" applyFont="1" applyFill="1" applyBorder="1" applyAlignment="1">
      <alignment horizontal="center" vertical="center" wrapText="1"/>
    </xf>
    <xf numFmtId="0" fontId="13" fillId="2"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13" fillId="2"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305" applyNumberFormat="1" applyFont="1" applyFill="1" applyBorder="1" applyAlignment="1">
      <alignment horizontal="left" vertical="center" wrapText="1"/>
    </xf>
    <xf numFmtId="0" fontId="12" fillId="3"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xf>
    <xf numFmtId="0" fontId="11" fillId="0" borderId="1" xfId="231" applyNumberFormat="1" applyFont="1" applyFill="1" applyBorder="1" applyAlignment="1">
      <alignment horizontal="center" vertical="center" wrapText="1"/>
    </xf>
    <xf numFmtId="0" fontId="11" fillId="0" borderId="1" xfId="305" applyNumberFormat="1" applyFont="1" applyFill="1" applyBorder="1" applyAlignment="1">
      <alignment horizontal="center" vertical="center" wrapText="1"/>
    </xf>
    <xf numFmtId="0" fontId="11" fillId="0" borderId="1" xfId="305" applyNumberFormat="1" applyFont="1" applyFill="1" applyBorder="1" applyAlignment="1">
      <alignment horizontal="left" vertical="center" wrapText="1"/>
    </xf>
    <xf numFmtId="0" fontId="11" fillId="0" borderId="1" xfId="158"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1" xfId="0" applyNumberFormat="1" applyFont="1" applyFill="1" applyBorder="1" applyAlignment="1" applyProtection="1">
      <alignment horizontal="center" vertical="center" wrapText="1"/>
    </xf>
    <xf numFmtId="0" fontId="4" fillId="0" borderId="1" xfId="305" applyNumberFormat="1" applyFont="1" applyFill="1" applyBorder="1" applyAlignment="1">
      <alignment horizontal="center" vertical="center" wrapText="1"/>
    </xf>
    <xf numFmtId="0" fontId="12" fillId="3" borderId="3"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xf>
    <xf numFmtId="223" fontId="4" fillId="0" borderId="1"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9" fillId="3" borderId="1" xfId="0" applyNumberFormat="1" applyFont="1" applyFill="1" applyBorder="1" applyAlignment="1">
      <alignment horizontal="center" vertical="center" wrapText="1"/>
    </xf>
    <xf numFmtId="224" fontId="4" fillId="0" borderId="1" xfId="0" applyNumberFormat="1" applyFont="1" applyFill="1" applyBorder="1" applyAlignment="1">
      <alignment horizontal="center" vertical="center" wrapText="1"/>
    </xf>
    <xf numFmtId="223" fontId="4" fillId="0" borderId="1" xfId="231" applyNumberFormat="1" applyFont="1" applyFill="1" applyBorder="1" applyAlignment="1">
      <alignment horizontal="center" vertical="center" wrapText="1"/>
    </xf>
    <xf numFmtId="223"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xf>
    <xf numFmtId="0" fontId="6" fillId="2" borderId="5"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left" vertical="center" wrapText="1"/>
    </xf>
    <xf numFmtId="0" fontId="6" fillId="2" borderId="0" xfId="0" applyFont="1" applyFill="1" applyAlignment="1">
      <alignment horizontal="center" vertical="center"/>
    </xf>
    <xf numFmtId="0" fontId="6" fillId="2" borderId="6" xfId="0" applyFont="1" applyFill="1" applyBorder="1" applyAlignment="1">
      <alignment horizontal="center" vertical="center" wrapText="1"/>
    </xf>
    <xf numFmtId="0" fontId="13" fillId="2" borderId="1" xfId="0" applyNumberFormat="1" applyFont="1" applyFill="1" applyBorder="1" applyAlignment="1">
      <alignment horizontal="center" vertical="center"/>
    </xf>
    <xf numFmtId="0" fontId="6" fillId="2" borderId="1" xfId="0" applyNumberFormat="1" applyFont="1" applyFill="1" applyBorder="1" applyAlignment="1">
      <alignment vertical="center" wrapText="1"/>
    </xf>
    <xf numFmtId="0" fontId="6" fillId="2" borderId="1" xfId="0" applyNumberFormat="1" applyFont="1" applyFill="1" applyBorder="1" applyAlignment="1">
      <alignment horizontal="center" vertical="center"/>
    </xf>
    <xf numFmtId="0" fontId="13" fillId="2" borderId="1" xfId="0" applyNumberFormat="1" applyFont="1" applyFill="1" applyBorder="1" applyAlignment="1">
      <alignment vertical="center" wrapText="1"/>
    </xf>
    <xf numFmtId="224" fontId="11" fillId="0" borderId="1" xfId="0" applyNumberFormat="1" applyFont="1" applyFill="1" applyBorder="1" applyAlignment="1">
      <alignment horizontal="center" vertical="center" wrapText="1"/>
    </xf>
    <xf numFmtId="0" fontId="6" fillId="2" borderId="6" xfId="0" applyNumberFormat="1" applyFont="1" applyFill="1" applyBorder="1" applyAlignment="1">
      <alignment horizontal="center" vertical="center" wrapText="1"/>
    </xf>
    <xf numFmtId="224" fontId="6" fillId="2" borderId="6" xfId="0" applyNumberFormat="1" applyFont="1" applyFill="1" applyBorder="1" applyAlignment="1">
      <alignment horizontal="center" vertical="center" wrapText="1"/>
    </xf>
    <xf numFmtId="0" fontId="13" fillId="2" borderId="5" xfId="0" applyNumberFormat="1" applyFont="1" applyFill="1" applyBorder="1" applyAlignment="1">
      <alignment horizontal="center" vertical="center" wrapText="1"/>
    </xf>
    <xf numFmtId="0" fontId="4" fillId="0" borderId="1" xfId="305" applyNumberFormat="1" applyFont="1" applyFill="1" applyBorder="1" applyAlignment="1">
      <alignment horizontal="left" vertical="center" wrapText="1"/>
    </xf>
    <xf numFmtId="0"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1" xfId="158" applyNumberFormat="1" applyFont="1" applyFill="1" applyBorder="1" applyAlignment="1">
      <alignment horizontal="center" vertical="center" wrapText="1"/>
    </xf>
    <xf numFmtId="0" fontId="13" fillId="2" borderId="1" xfId="305" applyNumberFormat="1" applyFont="1" applyFill="1" applyBorder="1" applyAlignment="1">
      <alignment horizontal="left" vertical="center" wrapText="1"/>
    </xf>
    <xf numFmtId="0" fontId="11" fillId="0" borderId="1" xfId="0" applyNumberFormat="1" applyFont="1" applyBorder="1" applyAlignment="1">
      <alignment horizontal="center" vertical="center" wrapText="1"/>
    </xf>
    <xf numFmtId="0" fontId="1" fillId="2" borderId="1" xfId="0" applyNumberFormat="1" applyFont="1" applyFill="1" applyBorder="1" applyAlignment="1">
      <alignment vertical="center" wrapText="1"/>
    </xf>
    <xf numFmtId="0" fontId="6" fillId="2" borderId="1" xfId="158" applyNumberFormat="1" applyFont="1" applyFill="1" applyBorder="1" applyAlignment="1">
      <alignment horizontal="center" vertical="center" wrapText="1"/>
    </xf>
    <xf numFmtId="0" fontId="6" fillId="2" borderId="1" xfId="158" applyNumberFormat="1" applyFont="1" applyFill="1" applyBorder="1" applyAlignment="1">
      <alignment horizontal="justify" vertical="center" wrapText="1"/>
    </xf>
    <xf numFmtId="0" fontId="5"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justify" vertical="center" wrapText="1"/>
    </xf>
    <xf numFmtId="0" fontId="4" fillId="0" borderId="1" xfId="158" applyNumberFormat="1" applyFont="1" applyFill="1" applyBorder="1" applyAlignment="1">
      <alignment horizontal="justify" vertical="center" wrapText="1"/>
    </xf>
    <xf numFmtId="0" fontId="11" fillId="0" borderId="1" xfId="0" applyNumberFormat="1" applyFont="1" applyFill="1" applyBorder="1" applyAlignment="1">
      <alignment horizontal="justify" vertical="center" wrapText="1"/>
    </xf>
    <xf numFmtId="0" fontId="11" fillId="0" borderId="1" xfId="158" applyNumberFormat="1" applyFont="1" applyFill="1" applyBorder="1" applyAlignment="1">
      <alignment horizontal="justify" vertical="center" wrapText="1"/>
    </xf>
    <xf numFmtId="0" fontId="4" fillId="0" borderId="1" xfId="231" applyNumberFormat="1" applyFont="1" applyFill="1" applyBorder="1" applyAlignment="1" applyProtection="1">
      <alignment vertical="center" wrapText="1"/>
    </xf>
    <xf numFmtId="0" fontId="20" fillId="0" borderId="1" xfId="0" applyNumberFormat="1" applyFont="1" applyFill="1" applyBorder="1" applyAlignment="1">
      <alignment vertical="center" wrapText="1"/>
    </xf>
    <xf numFmtId="0" fontId="8" fillId="0" borderId="1" xfId="231" applyNumberFormat="1" applyFont="1" applyFill="1" applyBorder="1" applyAlignment="1">
      <alignment vertical="center" wrapText="1"/>
    </xf>
    <xf numFmtId="0" fontId="8"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21" fillId="4" borderId="1" xfId="231" applyNumberFormat="1" applyFont="1" applyFill="1" applyBorder="1" applyAlignment="1">
      <alignment vertical="center" wrapText="1"/>
    </xf>
    <xf numFmtId="0" fontId="8" fillId="4" borderId="1" xfId="231" applyNumberFormat="1" applyFont="1" applyFill="1" applyBorder="1" applyAlignment="1">
      <alignment horizontal="center" vertical="center" wrapText="1"/>
    </xf>
    <xf numFmtId="0" fontId="1" fillId="2" borderId="1" xfId="231" applyNumberFormat="1" applyFont="1" applyFill="1" applyBorder="1" applyAlignment="1">
      <alignment vertical="center" wrapText="1"/>
    </xf>
    <xf numFmtId="0" fontId="1" fillId="2" borderId="1" xfId="231" applyNumberFormat="1" applyFont="1" applyFill="1" applyBorder="1" applyAlignment="1">
      <alignment horizontal="center" vertical="center" wrapText="1"/>
    </xf>
    <xf numFmtId="0" fontId="1" fillId="2" borderId="1" xfId="231" applyNumberFormat="1" applyFont="1" applyFill="1" applyBorder="1" applyAlignment="1">
      <alignment horizontal="left" vertical="center" wrapText="1"/>
    </xf>
    <xf numFmtId="0" fontId="8" fillId="0" borderId="1" xfId="231"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xf>
    <xf numFmtId="0" fontId="4" fillId="0" borderId="5" xfId="0" applyNumberFormat="1" applyFont="1" applyFill="1" applyBorder="1" applyAlignment="1">
      <alignment horizontal="center" vertical="center" wrapText="1"/>
    </xf>
    <xf numFmtId="0" fontId="4" fillId="0" borderId="5" xfId="0" applyNumberFormat="1" applyFont="1" applyFill="1" applyBorder="1" applyAlignment="1">
      <alignment horizontal="left" vertical="center" wrapText="1"/>
    </xf>
    <xf numFmtId="0" fontId="4" fillId="0" borderId="5" xfId="0" applyNumberFormat="1" applyFont="1" applyFill="1" applyBorder="1" applyAlignment="1">
      <alignment horizontal="center" vertical="center"/>
    </xf>
    <xf numFmtId="0" fontId="6" fillId="2" borderId="1" xfId="279" applyNumberFormat="1" applyFont="1" applyFill="1" applyBorder="1" applyAlignment="1">
      <alignment horizontal="left" vertical="center" wrapText="1"/>
    </xf>
    <xf numFmtId="0" fontId="4" fillId="4" borderId="1" xfId="279" applyNumberFormat="1" applyFont="1" applyFill="1" applyBorder="1" applyAlignment="1">
      <alignment horizontal="center" vertical="center" wrapText="1"/>
    </xf>
    <xf numFmtId="0" fontId="4" fillId="4" borderId="1" xfId="279" applyNumberFormat="1" applyFont="1" applyFill="1" applyBorder="1" applyAlignment="1">
      <alignment horizontal="left" vertical="center" wrapText="1"/>
    </xf>
    <xf numFmtId="0" fontId="4" fillId="4" borderId="6" xfId="279" applyNumberFormat="1" applyFont="1" applyFill="1" applyBorder="1" applyAlignment="1">
      <alignment horizontal="center" vertical="center" wrapText="1"/>
    </xf>
    <xf numFmtId="0" fontId="4" fillId="4" borderId="7" xfId="279" applyNumberFormat="1" applyFont="1" applyFill="1" applyBorder="1" applyAlignment="1">
      <alignment horizontal="center" vertical="center" wrapText="1"/>
    </xf>
    <xf numFmtId="0" fontId="4" fillId="4" borderId="7" xfId="279" applyNumberFormat="1" applyFont="1" applyFill="1" applyBorder="1" applyAlignment="1">
      <alignment horizontal="left" vertical="center" wrapText="1"/>
    </xf>
    <xf numFmtId="0" fontId="6" fillId="2" borderId="1" xfId="304" applyNumberFormat="1" applyFont="1" applyFill="1" applyBorder="1" applyAlignment="1">
      <alignment horizontal="center" vertical="center" wrapText="1"/>
    </xf>
    <xf numFmtId="0" fontId="6" fillId="2" borderId="1" xfId="304" applyNumberFormat="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225" fontId="6" fillId="2" borderId="1" xfId="0" applyNumberFormat="1" applyFont="1" applyFill="1" applyBorder="1" applyAlignment="1">
      <alignment horizontal="left" vertical="center" wrapText="1"/>
    </xf>
    <xf numFmtId="225" fontId="6"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xf>
    <xf numFmtId="225" fontId="8" fillId="0" borderId="1" xfId="0" applyNumberFormat="1" applyFont="1" applyFill="1" applyBorder="1" applyAlignment="1">
      <alignment horizontal="left" vertical="center" wrapText="1"/>
    </xf>
    <xf numFmtId="226" fontId="8" fillId="0" borderId="1" xfId="0" applyNumberFormat="1" applyFont="1" applyFill="1" applyBorder="1" applyAlignment="1">
      <alignment horizontal="center" vertical="center"/>
    </xf>
    <xf numFmtId="225" fontId="4" fillId="0" borderId="1" xfId="0" applyNumberFormat="1" applyFont="1" applyFill="1" applyBorder="1" applyAlignment="1">
      <alignment horizontal="center" vertical="center" wrapText="1"/>
    </xf>
    <xf numFmtId="22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225" fontId="4" fillId="0" borderId="1" xfId="0" applyNumberFormat="1" applyFont="1" applyFill="1" applyBorder="1" applyAlignment="1">
      <alignment horizontal="left" vertical="center" wrapText="1"/>
    </xf>
    <xf numFmtId="225" fontId="8" fillId="0" borderId="1" xfId="0" applyNumberFormat="1" applyFont="1" applyFill="1" applyBorder="1" applyAlignment="1">
      <alignment horizontal="center" vertical="center"/>
    </xf>
    <xf numFmtId="226" fontId="4" fillId="0" borderId="1" xfId="0" applyNumberFormat="1" applyFont="1" applyFill="1" applyBorder="1" applyAlignment="1">
      <alignment horizontal="center" vertical="center"/>
    </xf>
    <xf numFmtId="0" fontId="21" fillId="0" borderId="1" xfId="231" applyNumberFormat="1" applyFont="1" applyFill="1" applyBorder="1" applyAlignment="1">
      <alignment vertical="center" wrapText="1"/>
    </xf>
    <xf numFmtId="0" fontId="4" fillId="0" borderId="1" xfId="306" applyNumberFormat="1" applyFont="1" applyFill="1" applyBorder="1" applyAlignment="1">
      <alignment horizontal="center" vertical="center" wrapText="1"/>
    </xf>
    <xf numFmtId="0" fontId="4" fillId="0" borderId="1" xfId="306"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cellXfs>
  <cellStyles count="307">
    <cellStyle name="常规" xfId="0" builtinId="0"/>
    <cellStyle name="货币[0]" xfId="1" builtinId="7"/>
    <cellStyle name="货币" xfId="2" builtinId="4"/>
    <cellStyle name="好_05玉溪" xfId="3"/>
    <cellStyle name="20% - 强调文字颜色 3" xfId="4" builtinId="38"/>
    <cellStyle name="输入" xfId="5" builtinId="20"/>
    <cellStyle name="Normalny_Arkusz1" xfId="6"/>
    <cellStyle name="args.style" xfId="7"/>
    <cellStyle name="千位分隔[0]" xfId="8" builtinId="6"/>
    <cellStyle name="Accent2 - 40%" xfId="9"/>
    <cellStyle name="40% - 强调文字颜色 3" xfId="10" builtinId="39"/>
    <cellStyle name="计算 2" xfId="11"/>
    <cellStyle name="差" xfId="12" builtinId="27"/>
    <cellStyle name="千位分隔" xfId="13" builtinId="3"/>
    <cellStyle name="超链接" xfId="14" builtinId="8"/>
    <cellStyle name="差_奖励补助测算5.23新" xfId="15"/>
    <cellStyle name="日期" xfId="16"/>
    <cellStyle name="Accent2 - 60%" xfId="17"/>
    <cellStyle name="60% - 强调文字颜色 3" xfId="18" builtinId="40"/>
    <cellStyle name="好_1003牟定县" xfId="19"/>
    <cellStyle name="百分比" xfId="20" builtinId="5"/>
    <cellStyle name="已访问的超链接" xfId="21" builtinId="9"/>
    <cellStyle name="注释" xfId="22" builtinId="10"/>
    <cellStyle name="_ET_STYLE_NoName_00__Sheet3" xfId="23"/>
    <cellStyle name="警告文本" xfId="24" builtinId="11"/>
    <cellStyle name="差_指标五" xfId="25"/>
    <cellStyle name="60% - 强调文字颜色 2" xfId="26" builtinId="36"/>
    <cellStyle name="Entered" xfId="27"/>
    <cellStyle name="标题 4" xfId="28" builtinId="19"/>
    <cellStyle name="标题" xfId="29" builtinId="15"/>
    <cellStyle name="解释性文本" xfId="30" builtinId="53"/>
    <cellStyle name="标题 1" xfId="31" builtinId="16"/>
    <cellStyle name="百分比 4" xfId="32"/>
    <cellStyle name="标题 2" xfId="33" builtinId="17"/>
    <cellStyle name="百分比 5" xfId="34"/>
    <cellStyle name="60% - 强调文字颜色 1" xfId="35" builtinId="32"/>
    <cellStyle name="标题 3" xfId="36" builtinId="18"/>
    <cellStyle name="60% - 强调文字颜色 4" xfId="37" builtinId="44"/>
    <cellStyle name="输出" xfId="38" builtinId="21"/>
    <cellStyle name="计算" xfId="39" builtinId="22"/>
    <cellStyle name="Input" xfId="40"/>
    <cellStyle name="40% - 强调文字颜色 4 2" xfId="41"/>
    <cellStyle name="检查单元格" xfId="42" builtinId="23"/>
    <cellStyle name="_ET_STYLE_NoName_00__县公司" xfId="43"/>
    <cellStyle name="20% - 强调文字颜色 6" xfId="44" builtinId="50"/>
    <cellStyle name="_long term loan - others 300504" xfId="45"/>
    <cellStyle name="Currency [0]" xfId="46"/>
    <cellStyle name="强调文字颜色 2" xfId="47" builtinId="33"/>
    <cellStyle name="链接单元格" xfId="48" builtinId="24"/>
    <cellStyle name="差_Book2" xfId="49"/>
    <cellStyle name="汇总" xfId="50" builtinId="25"/>
    <cellStyle name="好" xfId="51" builtinId="26"/>
    <cellStyle name="Heading 3" xfId="52"/>
    <cellStyle name="适中" xfId="53" builtinId="28"/>
    <cellStyle name="20% - 强调文字颜色 5" xfId="54" builtinId="46"/>
    <cellStyle name="强调文字颜色 1" xfId="55" builtinId="29"/>
    <cellStyle name="20% - 强调文字颜色 1" xfId="56" builtinId="30"/>
    <cellStyle name="40% - 强调文字颜色 1" xfId="57" builtinId="31"/>
    <cellStyle name="输出 2" xfId="58"/>
    <cellStyle name="20% - 强调文字颜色 2" xfId="59" builtinId="34"/>
    <cellStyle name="40% - 强调文字颜色 2" xfId="60" builtinId="35"/>
    <cellStyle name="千位分隔[0] 2" xfId="61"/>
    <cellStyle name="强调文字颜色 3" xfId="62" builtinId="37"/>
    <cellStyle name="_Part III.200406.Loan and Liabilities details.(Site Name)_Shenhua PBC package 050530" xfId="63"/>
    <cellStyle name="PSChar" xfId="64"/>
    <cellStyle name="强调文字颜色 4" xfId="65" builtinId="41"/>
    <cellStyle name="20% - 强调文字颜色 4" xfId="66" builtinId="42"/>
    <cellStyle name="40% - 强调文字颜色 4" xfId="67" builtinId="43"/>
    <cellStyle name="强调文字颜色 5" xfId="68" builtinId="45"/>
    <cellStyle name="40% - 强调文字颜色 5" xfId="69" builtinId="47"/>
    <cellStyle name="60% - 强调文字颜色 5" xfId="70" builtinId="48"/>
    <cellStyle name="强调文字颜色 6" xfId="71" builtinId="49"/>
    <cellStyle name="_弱电系统设备配置报价清单" xfId="72"/>
    <cellStyle name="适中 2" xfId="73"/>
    <cellStyle name="40% - 强调文字颜色 6" xfId="74" builtinId="51"/>
    <cellStyle name="60% - 强调文字颜色 6" xfId="75" builtinId="52"/>
    <cellStyle name="InputArea" xfId="76"/>
    <cellStyle name="好_2008年县级公安保障标准落实奖励经费分配测算" xfId="77"/>
    <cellStyle name="??_0N-HANDLING " xfId="78"/>
    <cellStyle name="@_text" xfId="79"/>
    <cellStyle name="??" xfId="80"/>
    <cellStyle name="Accent4 - 60%" xfId="81"/>
    <cellStyle name="捠壿 [0.00]_Region Orders (2)" xfId="82"/>
    <cellStyle name="ColLevel_0" xfId="83"/>
    <cellStyle name="?鹎%U龡&amp;H?_x005f_x0008__x005f_x001c__x005f_x001c_?_x005f_x0007__x005f_x0001__x005f_x0001_" xfId="84"/>
    <cellStyle name="@ET_Style?@font-face" xfId="85"/>
    <cellStyle name="Header2" xfId="86"/>
    <cellStyle name="_Book1_2" xfId="87"/>
    <cellStyle name="Accent2 - 20%" xfId="88"/>
    <cellStyle name="_Book1_3" xfId="89"/>
    <cellStyle name="Heading 1" xfId="90"/>
    <cellStyle name="Accent5 - 20%" xfId="91"/>
    <cellStyle name="好_11大理" xfId="92"/>
    <cellStyle name="40% - 强调文字颜色 3 2" xfId="93"/>
    <cellStyle name="Dezimal [0]_laroux" xfId="94"/>
    <cellStyle name="Format Number Column" xfId="95"/>
    <cellStyle name="60% - 强调文字颜色 6 2" xfId="96"/>
    <cellStyle name="Currency1" xfId="97"/>
    <cellStyle name="{Thousand}" xfId="98"/>
    <cellStyle name="强调文字颜色 4 2" xfId="99"/>
    <cellStyle name="60% - Accent5" xfId="100"/>
    <cellStyle name="20% - 强调文字颜色 6 2" xfId="101"/>
    <cellStyle name="Moneda [0]_96 Risk" xfId="102"/>
    <cellStyle name="烹拳 [0]_ +Foil &amp; -FOIL &amp; PAPER" xfId="103"/>
    <cellStyle name="0,0_x000d_&#10;NA_x000d_&#10;" xfId="104"/>
    <cellStyle name="20% - Accent1" xfId="105"/>
    <cellStyle name="Accent1 - 20%" xfId="106"/>
    <cellStyle name="entry box" xfId="107"/>
    <cellStyle name="Pourcentage_pldt" xfId="108"/>
    <cellStyle name="标题 5" xfId="109"/>
    <cellStyle name="RevList" xfId="110"/>
    <cellStyle name="Tusental (0)_pldt" xfId="111"/>
    <cellStyle name="KPMG Heading 2" xfId="112"/>
    <cellStyle name="差_0605石屏县" xfId="113"/>
    <cellStyle name="{Comma [0]}" xfId="114"/>
    <cellStyle name="{Comma}" xfId="115"/>
    <cellStyle name="{Date}" xfId="116"/>
    <cellStyle name="Hyperlink_AheadBehind.xls Chart 23" xfId="117"/>
    <cellStyle name="{Month}" xfId="118"/>
    <cellStyle name="60% - Accent4" xfId="119"/>
    <cellStyle name="per.style" xfId="120"/>
    <cellStyle name="PSInt" xfId="121"/>
    <cellStyle name="{Thousand [0]}" xfId="122"/>
    <cellStyle name="{Percent}" xfId="123"/>
    <cellStyle name="{Z'0000(1 dec)}" xfId="124"/>
    <cellStyle name="{Z'0000(4 dec)}" xfId="125"/>
    <cellStyle name="常规 2 2 2" xfId="126"/>
    <cellStyle name="20% - Accent2" xfId="127"/>
    <cellStyle name="20% - Accent3" xfId="128"/>
    <cellStyle name="20% - Accent4" xfId="129"/>
    <cellStyle name="20% - Accent5" xfId="130"/>
    <cellStyle name="20% - Accent6" xfId="131"/>
    <cellStyle name="20% - 强调文字颜色 1 2" xfId="132"/>
    <cellStyle name="20% - 强调文字颜色 2 2" xfId="133"/>
    <cellStyle name="20% - 强调文字颜色 3 2" xfId="134"/>
    <cellStyle name="Heading 2" xfId="135"/>
    <cellStyle name="好_03昭通" xfId="136"/>
    <cellStyle name="Mon閠aire_!!!GO" xfId="137"/>
    <cellStyle name="20% - 强调文字颜色 5 2" xfId="138"/>
    <cellStyle name="40% - Accent1" xfId="139"/>
    <cellStyle name="40% - Accent2" xfId="140"/>
    <cellStyle name="40% - Accent3" xfId="141"/>
    <cellStyle name="Normal - Style1" xfId="142"/>
    <cellStyle name="警告文本 2" xfId="143"/>
    <cellStyle name="Black" xfId="144"/>
    <cellStyle name="40% - Accent6" xfId="145"/>
    <cellStyle name="40% - 强调文字颜色 1 2" xfId="146"/>
    <cellStyle name="40% - 强调文字颜色 2 2" xfId="147"/>
    <cellStyle name="差_Book1_银行账户情况表_2010年12月" xfId="148"/>
    <cellStyle name="好_Book1_县公司" xfId="149"/>
    <cellStyle name="40% - 强调文字颜色 6 2" xfId="150"/>
    <cellStyle name="60% - Accent1" xfId="151"/>
    <cellStyle name="强调 2" xfId="152"/>
    <cellStyle name="60% - Accent2" xfId="153"/>
    <cellStyle name="部门" xfId="154"/>
    <cellStyle name="常规 2 2" xfId="155"/>
    <cellStyle name="强调 3" xfId="156"/>
    <cellStyle name="60% - Accent3" xfId="157"/>
    <cellStyle name="常规 2 3" xfId="158"/>
    <cellStyle name="60% - Accent6" xfId="159"/>
    <cellStyle name="t" xfId="160"/>
    <cellStyle name="常规 2 6" xfId="161"/>
    <cellStyle name="60% - 强调文字颜色 1 2" xfId="162"/>
    <cellStyle name="Heading 4" xfId="163"/>
    <cellStyle name="商品名称" xfId="164"/>
    <cellStyle name="60% - 强调文字颜色 2 2" xfId="165"/>
    <cellStyle name="60% - 强调文字颜色 3 2" xfId="166"/>
    <cellStyle name="Neutral" xfId="167"/>
    <cellStyle name="60% - 强调文字颜色 5 2" xfId="168"/>
    <cellStyle name="6mal" xfId="169"/>
    <cellStyle name="Accent1" xfId="170"/>
    <cellStyle name="Accent1 - 60%" xfId="171"/>
    <cellStyle name="Accent1_公安安全支出补充表5.14" xfId="172"/>
    <cellStyle name="Percent [2]" xfId="173"/>
    <cellStyle name="Accent2" xfId="174"/>
    <cellStyle name="Accent2_公安安全支出补充表5.14" xfId="175"/>
    <cellStyle name="Comma  - Style2" xfId="176"/>
    <cellStyle name="Milliers_!!!GO" xfId="177"/>
    <cellStyle name="Accent3 - 40%" xfId="178"/>
    <cellStyle name="Mon閠aire [0]_!!!GO" xfId="179"/>
    <cellStyle name="Accent3_公安安全支出补充表5.14" xfId="180"/>
    <cellStyle name="Border" xfId="181"/>
    <cellStyle name="Header1" xfId="182"/>
    <cellStyle name="Accent5" xfId="183"/>
    <cellStyle name="Accent6" xfId="184"/>
    <cellStyle name="Accent6 - 40%" xfId="185"/>
    <cellStyle name="Accent6 - 60%" xfId="186"/>
    <cellStyle name="Monétaire [0]_!!!GO" xfId="187"/>
    <cellStyle name="Accent6_公安安全支出补充表5.14" xfId="188"/>
    <cellStyle name="Calc Currency (0)" xfId="189"/>
    <cellStyle name="Calculation" xfId="190"/>
    <cellStyle name="PSHeading" xfId="191"/>
    <cellStyle name="差_530623_2006年县级财政报表附表" xfId="192"/>
    <cellStyle name="category" xfId="193"/>
    <cellStyle name="Check Cell" xfId="194"/>
    <cellStyle name="Column Headings" xfId="195"/>
    <cellStyle name="Comma_!!!GO" xfId="196"/>
    <cellStyle name="Column$Headings" xfId="197"/>
    <cellStyle name="Model" xfId="198"/>
    <cellStyle name="Grey" xfId="199"/>
    <cellStyle name="Column_Title" xfId="200"/>
    <cellStyle name="标题 2 2" xfId="201"/>
    <cellStyle name="comma zerodec" xfId="202"/>
    <cellStyle name="comma-d" xfId="203"/>
    <cellStyle name="霓付 [0]_ +Foil &amp; -FOIL &amp; PAPER" xfId="204"/>
    <cellStyle name="Copied" xfId="205"/>
    <cellStyle name="COST1" xfId="206"/>
    <cellStyle name="Currency_!!!GO" xfId="207"/>
    <cellStyle name="Prefilled" xfId="208"/>
    <cellStyle name="分级显示列_1_Book1" xfId="209"/>
    <cellStyle name="Date" xfId="210"/>
    <cellStyle name="货币 2" xfId="211"/>
    <cellStyle name="Dezimal_laroux" xfId="212"/>
    <cellStyle name="Dollar (zero dec)" xfId="213"/>
    <cellStyle name="Euro" xfId="214"/>
    <cellStyle name="差_00省级(定稿)" xfId="215"/>
    <cellStyle name="Explanatory Text" xfId="216"/>
    <cellStyle name="强调文字颜色 1 2" xfId="217"/>
    <cellStyle name="Fixed" xfId="218"/>
    <cellStyle name="Followed Hyperlink_AheadBehind.xls Chart 23" xfId="219"/>
    <cellStyle name="强调 1" xfId="220"/>
    <cellStyle name="HEADER" xfId="221"/>
    <cellStyle name="HEADING1" xfId="222"/>
    <cellStyle name="HEADING2" xfId="223"/>
    <cellStyle name="Input [yellow]" xfId="224"/>
    <cellStyle name="Input Cells" xfId="225"/>
    <cellStyle name="KPMG Heading 1" xfId="226"/>
    <cellStyle name="KPMG Heading 3" xfId="227"/>
    <cellStyle name="KPMG Heading 4" xfId="228"/>
    <cellStyle name="KPMG Normal" xfId="229"/>
    <cellStyle name="Lines Fill" xfId="230"/>
    <cellStyle name="常规 2" xfId="231"/>
    <cellStyle name="Linked Cell" xfId="232"/>
    <cellStyle name="检查单元格 2" xfId="233"/>
    <cellStyle name="Linked Cells" xfId="234"/>
    <cellStyle name="Millares [0]_96 Risk" xfId="235"/>
    <cellStyle name="Valuta_pldt" xfId="236"/>
    <cellStyle name="Millares_96 Risk" xfId="237"/>
    <cellStyle name="Milliers [0]_!!!GO" xfId="238"/>
    <cellStyle name="Moneda_96 Risk" xfId="239"/>
    <cellStyle name="Monétaire_!!!GO" xfId="240"/>
    <cellStyle name="New Times Roman" xfId="241"/>
    <cellStyle name="no dec" xfId="242"/>
    <cellStyle name="Non défini" xfId="243"/>
    <cellStyle name="Norma,_laroux_4_营业在建 (2)_E21" xfId="244"/>
    <cellStyle name="Note" xfId="245"/>
    <cellStyle name="Œ…‹æØ‚è_Region Orders (2)" xfId="246"/>
    <cellStyle name="Output" xfId="247"/>
    <cellStyle name="pricing" xfId="248"/>
    <cellStyle name="PSDate" xfId="249"/>
    <cellStyle name="PSDec" xfId="250"/>
    <cellStyle name="PSSpacer" xfId="251"/>
    <cellStyle name="Red" xfId="252"/>
    <cellStyle name="Sheet Head" xfId="253"/>
    <cellStyle name="style" xfId="254"/>
    <cellStyle name="style1" xfId="255"/>
    <cellStyle name="style2" xfId="256"/>
    <cellStyle name="Warning Text" xfId="257"/>
    <cellStyle name="烹拳_ +Foil &amp; -FOIL &amp; PAPER" xfId="258"/>
    <cellStyle name="subhead" xfId="259"/>
    <cellStyle name="Subtotal" xfId="260"/>
    <cellStyle name="Total" xfId="261"/>
    <cellStyle name="Tusental_pldt" xfId="262"/>
    <cellStyle name="표준_0N-HANDLING " xfId="263"/>
    <cellStyle name="Valuta (0)_pldt" xfId="264"/>
    <cellStyle name="捠壿_Region Orders (2)" xfId="265"/>
    <cellStyle name="编号" xfId="266"/>
    <cellStyle name="未定义" xfId="267"/>
    <cellStyle name="标题 1 2" xfId="268"/>
    <cellStyle name="标题 3 2" xfId="269"/>
    <cellStyle name="千位分隔 3" xfId="270"/>
    <cellStyle name="标题 4 2" xfId="271"/>
    <cellStyle name="标题1" xfId="272"/>
    <cellStyle name="表标题" xfId="273"/>
    <cellStyle name="超级链接" xfId="274"/>
    <cellStyle name="差_530629_2006年县级财政报表附表" xfId="275"/>
    <cellStyle name="差_5334_2006年迪庆县级财政报表附表" xfId="276"/>
    <cellStyle name="差_Book1" xfId="277"/>
    <cellStyle name="差_Book1_甘南州" xfId="278"/>
    <cellStyle name="常规 100" xfId="279"/>
    <cellStyle name="强调文字颜色 6 2" xfId="280"/>
    <cellStyle name="分级显示行_1_13区汇总" xfId="281"/>
    <cellStyle name="输入 2" xfId="282"/>
    <cellStyle name="公司标准表" xfId="283"/>
    <cellStyle name="好_530623_2006年县级财政报表附表" xfId="284"/>
    <cellStyle name="好_530629_2006年县级财政报表附表" xfId="285"/>
    <cellStyle name="好_5334_2006年迪庆县级财政报表附表" xfId="286"/>
    <cellStyle name="好_Book1" xfId="287"/>
    <cellStyle name="好_Book1_甘南州" xfId="288"/>
    <cellStyle name="后继超级链接" xfId="289"/>
    <cellStyle name="汇总 2" xfId="290"/>
    <cellStyle name="貨幣_SGV" xfId="291"/>
    <cellStyle name="解释性文本 2" xfId="292"/>
    <cellStyle name="借出原因" xfId="293"/>
    <cellStyle name="链接单元格 2" xfId="294"/>
    <cellStyle name="霓付_ +Foil &amp; -FOIL &amp; PAPER" xfId="295"/>
    <cellStyle name="钎霖_4岿角利" xfId="296"/>
    <cellStyle name="强调文字颜色 2 2" xfId="297"/>
    <cellStyle name="强调文字颜色 3 2" xfId="298"/>
    <cellStyle name="数量" xfId="299"/>
    <cellStyle name="数字" xfId="300"/>
    <cellStyle name="小数" xfId="301"/>
    <cellStyle name="昗弨_Pacific Region P&amp;L" xfId="302"/>
    <cellStyle name="资产" xfId="303"/>
    <cellStyle name="常规 9" xfId="304"/>
    <cellStyle name="常规 11" xfId="305"/>
    <cellStyle name="常规 10 3" xfId="306"/>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159</xdr:row>
      <xdr:rowOff>161925</xdr:rowOff>
    </xdr:from>
    <xdr:to>
      <xdr:col>12</xdr:col>
      <xdr:colOff>95250</xdr:colOff>
      <xdr:row>159</xdr:row>
      <xdr:rowOff>295275</xdr:rowOff>
    </xdr:to>
    <xdr:pic>
      <xdr:nvPicPr>
        <xdr:cNvPr id="2" name="Picture 617"/>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3" name="Picture 618"/>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4" name="Picture 619"/>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5" name="Picture 620"/>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6" name="Picture 621"/>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 name="Picture 975"/>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 name="Picture 976"/>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9" name="Picture 977"/>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0" name="Picture 978"/>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1" name="Picture 979"/>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2" name="Picture 617"/>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3" name="Picture 618"/>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4" name="Picture 619"/>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5" name="Picture 620"/>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6" name="Picture 621"/>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7" name="Picture 975"/>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8" name="Picture 976"/>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19" name="Picture 977"/>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20" name="Picture 978"/>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21" name="Picture 979"/>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4</xdr:col>
      <xdr:colOff>10795</xdr:colOff>
      <xdr:row>137</xdr:row>
      <xdr:rowOff>0</xdr:rowOff>
    </xdr:from>
    <xdr:to>
      <xdr:col>4</xdr:col>
      <xdr:colOff>96520</xdr:colOff>
      <xdr:row>137</xdr:row>
      <xdr:rowOff>123825</xdr:rowOff>
    </xdr:to>
    <xdr:sp>
      <xdr:nvSpPr>
        <xdr:cNvPr id="2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2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3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3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4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4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5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5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6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6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7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7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7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7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7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7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7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7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7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7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8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81" name="Text Box 1"/>
        <xdr:cNvSpPr txBox="1"/>
      </xdr:nvSpPr>
      <xdr:spPr>
        <a:xfrm>
          <a:off x="1774825" y="84066380"/>
          <a:ext cx="85725" cy="123825"/>
        </a:xfrm>
        <a:prstGeom prst="rect">
          <a:avLst/>
        </a:prstGeom>
        <a:noFill/>
        <a:ln w="0" cap="flat" cmpd="sng">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0</xdr:colOff>
      <xdr:row>159</xdr:row>
      <xdr:rowOff>161925</xdr:rowOff>
    </xdr:from>
    <xdr:to>
      <xdr:col>12</xdr:col>
      <xdr:colOff>95250</xdr:colOff>
      <xdr:row>159</xdr:row>
      <xdr:rowOff>295275</xdr:rowOff>
    </xdr:to>
    <xdr:pic>
      <xdr:nvPicPr>
        <xdr:cNvPr id="7979" name="Picture 617"/>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980" name="Picture 618"/>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981" name="Picture 619"/>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982" name="Picture 620"/>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983" name="Picture 621"/>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984" name="Picture 975"/>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985" name="Picture 976"/>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986" name="Picture 977"/>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987" name="Picture 978"/>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7988" name="Picture 979"/>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22" name="Picture 617"/>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23" name="Picture 618"/>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24" name="Picture 619"/>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25" name="Picture 620"/>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26" name="Picture 621"/>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27" name="Picture 975"/>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28" name="Picture 976"/>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29" name="Picture 977"/>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30" name="Picture 978"/>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12</xdr:col>
      <xdr:colOff>0</xdr:colOff>
      <xdr:row>159</xdr:row>
      <xdr:rowOff>161925</xdr:rowOff>
    </xdr:from>
    <xdr:to>
      <xdr:col>12</xdr:col>
      <xdr:colOff>95250</xdr:colOff>
      <xdr:row>159</xdr:row>
      <xdr:rowOff>295275</xdr:rowOff>
    </xdr:to>
    <xdr:pic>
      <xdr:nvPicPr>
        <xdr:cNvPr id="8731" name="Picture 979"/>
        <xdr:cNvPicPr/>
      </xdr:nvPicPr>
      <xdr:blipFill>
        <a:blip r:embed="rId1" r:link="rId2" cstate="print"/>
        <a:stretch>
          <a:fillRect/>
        </a:stretch>
      </xdr:blipFill>
      <xdr:spPr>
        <a:xfrm>
          <a:off x="9754870" y="97817305"/>
          <a:ext cx="95250" cy="133350"/>
        </a:xfrm>
        <a:prstGeom prst="rect">
          <a:avLst/>
        </a:prstGeom>
        <a:noFill/>
        <a:ln w="9525">
          <a:noFill/>
        </a:ln>
      </xdr:spPr>
    </xdr:pic>
    <xdr:clientData/>
  </xdr:twoCellAnchor>
  <xdr:twoCellAnchor editAs="oneCell">
    <xdr:from>
      <xdr:col>4</xdr:col>
      <xdr:colOff>10795</xdr:colOff>
      <xdr:row>137</xdr:row>
      <xdr:rowOff>0</xdr:rowOff>
    </xdr:from>
    <xdr:to>
      <xdr:col>4</xdr:col>
      <xdr:colOff>96520</xdr:colOff>
      <xdr:row>137</xdr:row>
      <xdr:rowOff>123825</xdr:rowOff>
    </xdr:to>
    <xdr:sp>
      <xdr:nvSpPr>
        <xdr:cNvPr id="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1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1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1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1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1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1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1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1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1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1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2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2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2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3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3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3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4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4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4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1"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52"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10795</xdr:colOff>
      <xdr:row>137</xdr:row>
      <xdr:rowOff>0</xdr:rowOff>
    </xdr:from>
    <xdr:to>
      <xdr:col>4</xdr:col>
      <xdr:colOff>96520</xdr:colOff>
      <xdr:row>137</xdr:row>
      <xdr:rowOff>123825</xdr:rowOff>
    </xdr:to>
    <xdr:sp>
      <xdr:nvSpPr>
        <xdr:cNvPr id="53" name="Text Box 1"/>
        <xdr:cNvSpPr txBox="1"/>
      </xdr:nvSpPr>
      <xdr:spPr>
        <a:xfrm>
          <a:off x="177609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4"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5"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6"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7"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8"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59"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0" name="Text Box 1"/>
        <xdr:cNvSpPr txBox="1"/>
      </xdr:nvSpPr>
      <xdr:spPr>
        <a:xfrm>
          <a:off x="1774825" y="84066380"/>
          <a:ext cx="85725" cy="123825"/>
        </a:xfrm>
        <a:prstGeom prst="rect">
          <a:avLst/>
        </a:prstGeom>
        <a:noFill/>
        <a:ln w="0" cap="flat" cmpd="sng">
          <a:noFill/>
        </a:ln>
      </xdr:spPr>
    </xdr:sp>
    <xdr:clientData/>
  </xdr:twoCellAnchor>
  <xdr:twoCellAnchor editAs="oneCell">
    <xdr:from>
      <xdr:col>4</xdr:col>
      <xdr:colOff>9525</xdr:colOff>
      <xdr:row>137</xdr:row>
      <xdr:rowOff>0</xdr:rowOff>
    </xdr:from>
    <xdr:to>
      <xdr:col>4</xdr:col>
      <xdr:colOff>95250</xdr:colOff>
      <xdr:row>137</xdr:row>
      <xdr:rowOff>123825</xdr:rowOff>
    </xdr:to>
    <xdr:sp>
      <xdr:nvSpPr>
        <xdr:cNvPr id="61" name="Text Box 1"/>
        <xdr:cNvSpPr txBox="1"/>
      </xdr:nvSpPr>
      <xdr:spPr>
        <a:xfrm>
          <a:off x="1774825" y="84066380"/>
          <a:ext cx="85725" cy="123825"/>
        </a:xfrm>
        <a:prstGeom prst="rect">
          <a:avLst/>
        </a:prstGeom>
        <a:noFill/>
        <a:ln w="0" cap="flat" cmpd="sng">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 val="13 铁路配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431"/>
  <sheetViews>
    <sheetView tabSelected="1" zoomScale="120" zoomScaleNormal="120" workbookViewId="0">
      <pane ySplit="4" topLeftCell="A170" activePane="bottomLeft" state="frozen"/>
      <selection/>
      <selection pane="bottomLeft" activeCell="E171" sqref="E171"/>
    </sheetView>
  </sheetViews>
  <sheetFormatPr defaultColWidth="9" defaultRowHeight="10.8"/>
  <cols>
    <col min="1" max="1" width="4.88888888888889" style="23" customWidth="1"/>
    <col min="2" max="2" width="8.44444444444444" style="8" customWidth="1"/>
    <col min="3" max="3" width="4.22222222222222" style="23" customWidth="1"/>
    <col min="4" max="4" width="8.18518518518519" style="23" customWidth="1"/>
    <col min="5" max="5" width="61.9444444444444" style="8" customWidth="1"/>
    <col min="6" max="6" width="8.11111111111111" style="23" customWidth="1"/>
    <col min="7" max="7" width="15.8518518518519" style="24" customWidth="1"/>
    <col min="8" max="8" width="4.53703703703704" style="23" customWidth="1"/>
    <col min="9" max="10" width="6.77777777777778" style="23" customWidth="1"/>
    <col min="11" max="11" width="6.25" style="8" customWidth="1"/>
    <col min="12" max="12" width="6.25" style="23" customWidth="1"/>
    <col min="13" max="16384" width="9" style="8"/>
  </cols>
  <sheetData>
    <row r="1" ht="20.4" spans="1:2">
      <c r="A1" s="25" t="s">
        <v>0</v>
      </c>
      <c r="B1" s="25"/>
    </row>
    <row r="2" ht="27" customHeight="1" spans="1:12">
      <c r="A2" s="26" t="s">
        <v>1</v>
      </c>
      <c r="B2" s="26"/>
      <c r="C2" s="26"/>
      <c r="D2" s="26"/>
      <c r="E2" s="26"/>
      <c r="F2" s="26"/>
      <c r="G2" s="27"/>
      <c r="H2" s="26"/>
      <c r="I2" s="26"/>
      <c r="J2" s="26"/>
      <c r="K2" s="26"/>
      <c r="L2" s="26"/>
    </row>
    <row r="3" s="1" customFormat="1" ht="13" customHeight="1" spans="1:12">
      <c r="A3" s="28" t="s">
        <v>2</v>
      </c>
      <c r="B3" s="28" t="s">
        <v>3</v>
      </c>
      <c r="C3" s="28" t="s">
        <v>4</v>
      </c>
      <c r="D3" s="28" t="s">
        <v>5</v>
      </c>
      <c r="E3" s="29" t="s">
        <v>6</v>
      </c>
      <c r="F3" s="29" t="s">
        <v>7</v>
      </c>
      <c r="G3" s="29" t="s">
        <v>8</v>
      </c>
      <c r="H3" s="29"/>
      <c r="I3" s="29"/>
      <c r="J3" s="29"/>
      <c r="K3" s="29" t="s">
        <v>9</v>
      </c>
      <c r="L3" s="29" t="s">
        <v>10</v>
      </c>
    </row>
    <row r="4" s="1" customFormat="1" ht="37" customHeight="1" spans="1:12">
      <c r="A4" s="28"/>
      <c r="B4" s="28"/>
      <c r="C4" s="28"/>
      <c r="D4" s="28"/>
      <c r="E4" s="29"/>
      <c r="F4" s="29"/>
      <c r="G4" s="29" t="s">
        <v>11</v>
      </c>
      <c r="H4" s="29" t="s">
        <v>12</v>
      </c>
      <c r="I4" s="29" t="s">
        <v>13</v>
      </c>
      <c r="J4" s="29" t="s">
        <v>14</v>
      </c>
      <c r="K4" s="29"/>
      <c r="L4" s="29"/>
    </row>
    <row r="5" s="2" customFormat="1" ht="37" customHeight="1" spans="1:12">
      <c r="A5" s="30" t="s">
        <v>15</v>
      </c>
      <c r="B5" s="31"/>
      <c r="C5" s="31"/>
      <c r="D5" s="31"/>
      <c r="E5" s="32"/>
      <c r="F5" s="32">
        <f>F6+F27+F58+F78+F99+F147+F169+F170+F188+F208+F229+F250+F271+F282+F289+F290+F295+F377+F378+F419+F420+F426</f>
        <v>36621</v>
      </c>
      <c r="G5" s="33"/>
      <c r="H5" s="32"/>
      <c r="I5" s="32"/>
      <c r="J5" s="32"/>
      <c r="K5" s="32"/>
      <c r="L5" s="32"/>
    </row>
    <row r="6" s="3" customFormat="1" ht="45" customHeight="1" spans="1:12">
      <c r="A6" s="34" t="s">
        <v>16</v>
      </c>
      <c r="B6" s="34" t="s">
        <v>17</v>
      </c>
      <c r="C6" s="34" t="s">
        <v>18</v>
      </c>
      <c r="D6" s="34" t="s">
        <v>19</v>
      </c>
      <c r="E6" s="35" t="s">
        <v>20</v>
      </c>
      <c r="F6" s="34">
        <f t="shared" ref="F6:J6" si="0">SUM(F7:F26)</f>
        <v>2445.6</v>
      </c>
      <c r="G6" s="36" t="s">
        <v>21</v>
      </c>
      <c r="H6" s="34">
        <f t="shared" si="0"/>
        <v>251</v>
      </c>
      <c r="I6" s="34">
        <f t="shared" si="0"/>
        <v>2.7066</v>
      </c>
      <c r="J6" s="34">
        <f t="shared" si="0"/>
        <v>10.8813</v>
      </c>
      <c r="K6" s="34" t="s">
        <v>22</v>
      </c>
      <c r="L6" s="34" t="s">
        <v>23</v>
      </c>
    </row>
    <row r="7" s="4" customFormat="1" ht="62" customHeight="1" spans="1:12">
      <c r="A7" s="37">
        <v>1</v>
      </c>
      <c r="B7" s="37" t="s">
        <v>24</v>
      </c>
      <c r="C7" s="37" t="s">
        <v>18</v>
      </c>
      <c r="D7" s="37" t="s">
        <v>25</v>
      </c>
      <c r="E7" s="38" t="s">
        <v>26</v>
      </c>
      <c r="F7" s="37">
        <v>99.9648</v>
      </c>
      <c r="G7" s="39" t="s">
        <v>21</v>
      </c>
      <c r="H7" s="37">
        <v>17</v>
      </c>
      <c r="I7" s="37">
        <v>0.1657</v>
      </c>
      <c r="J7" s="37">
        <f t="shared" ref="J7:J9" si="1">I7*4</f>
        <v>0.6628</v>
      </c>
      <c r="K7" s="37" t="s">
        <v>22</v>
      </c>
      <c r="L7" s="37" t="s">
        <v>27</v>
      </c>
    </row>
    <row r="8" s="4" customFormat="1" ht="45" customHeight="1" spans="1:12">
      <c r="A8" s="37">
        <v>2</v>
      </c>
      <c r="B8" s="37" t="s">
        <v>24</v>
      </c>
      <c r="C8" s="37" t="s">
        <v>18</v>
      </c>
      <c r="D8" s="37" t="s">
        <v>28</v>
      </c>
      <c r="E8" s="38" t="s">
        <v>29</v>
      </c>
      <c r="F8" s="37">
        <v>96.72</v>
      </c>
      <c r="G8" s="39" t="s">
        <v>21</v>
      </c>
      <c r="H8" s="37">
        <v>10</v>
      </c>
      <c r="I8" s="37">
        <v>0.0822</v>
      </c>
      <c r="J8" s="37">
        <f t="shared" si="1"/>
        <v>0.3288</v>
      </c>
      <c r="K8" s="37" t="s">
        <v>22</v>
      </c>
      <c r="L8" s="37" t="s">
        <v>27</v>
      </c>
    </row>
    <row r="9" s="4" customFormat="1" ht="62" customHeight="1" spans="1:12">
      <c r="A9" s="37">
        <v>3</v>
      </c>
      <c r="B9" s="37" t="s">
        <v>24</v>
      </c>
      <c r="C9" s="37" t="s">
        <v>18</v>
      </c>
      <c r="D9" s="37" t="s">
        <v>30</v>
      </c>
      <c r="E9" s="38" t="s">
        <v>31</v>
      </c>
      <c r="F9" s="37">
        <v>195.507</v>
      </c>
      <c r="G9" s="39" t="s">
        <v>21</v>
      </c>
      <c r="H9" s="37">
        <v>17</v>
      </c>
      <c r="I9" s="37">
        <v>0.2211</v>
      </c>
      <c r="J9" s="37">
        <f t="shared" si="1"/>
        <v>0.8844</v>
      </c>
      <c r="K9" s="37" t="s">
        <v>22</v>
      </c>
      <c r="L9" s="37" t="s">
        <v>27</v>
      </c>
    </row>
    <row r="10" s="5" customFormat="1" ht="45" customHeight="1" spans="1:12">
      <c r="A10" s="37">
        <v>4</v>
      </c>
      <c r="B10" s="37" t="s">
        <v>24</v>
      </c>
      <c r="C10" s="37" t="s">
        <v>18</v>
      </c>
      <c r="D10" s="37" t="s">
        <v>32</v>
      </c>
      <c r="E10" s="38" t="s">
        <v>33</v>
      </c>
      <c r="F10" s="37">
        <v>138.3486</v>
      </c>
      <c r="G10" s="39" t="s">
        <v>21</v>
      </c>
      <c r="H10" s="37">
        <v>10</v>
      </c>
      <c r="I10" s="37">
        <v>0.1377</v>
      </c>
      <c r="J10" s="37">
        <v>0.6057</v>
      </c>
      <c r="K10" s="37" t="s">
        <v>22</v>
      </c>
      <c r="L10" s="37" t="s">
        <v>27</v>
      </c>
    </row>
    <row r="11" s="4" customFormat="1" ht="42" customHeight="1" spans="1:12">
      <c r="A11" s="37">
        <v>5</v>
      </c>
      <c r="B11" s="37" t="s">
        <v>24</v>
      </c>
      <c r="C11" s="37" t="s">
        <v>18</v>
      </c>
      <c r="D11" s="37" t="s">
        <v>34</v>
      </c>
      <c r="E11" s="38" t="s">
        <v>35</v>
      </c>
      <c r="F11" s="37">
        <v>128.232</v>
      </c>
      <c r="G11" s="39" t="s">
        <v>21</v>
      </c>
      <c r="H11" s="37">
        <v>10</v>
      </c>
      <c r="I11" s="37">
        <v>0.1008</v>
      </c>
      <c r="J11" s="37">
        <f t="shared" ref="J11:J26" si="2">I11*4</f>
        <v>0.4032</v>
      </c>
      <c r="K11" s="37" t="s">
        <v>22</v>
      </c>
      <c r="L11" s="37" t="s">
        <v>36</v>
      </c>
    </row>
    <row r="12" s="4" customFormat="1" ht="52" customHeight="1" spans="1:12">
      <c r="A12" s="37">
        <v>6</v>
      </c>
      <c r="B12" s="37" t="s">
        <v>24</v>
      </c>
      <c r="C12" s="37" t="s">
        <v>18</v>
      </c>
      <c r="D12" s="37" t="s">
        <v>37</v>
      </c>
      <c r="E12" s="38" t="s">
        <v>38</v>
      </c>
      <c r="F12" s="37">
        <v>111.9612</v>
      </c>
      <c r="G12" s="39" t="s">
        <v>21</v>
      </c>
      <c r="H12" s="37">
        <v>12</v>
      </c>
      <c r="I12" s="37">
        <v>0.1235</v>
      </c>
      <c r="J12" s="37">
        <f t="shared" si="2"/>
        <v>0.494</v>
      </c>
      <c r="K12" s="37" t="s">
        <v>22</v>
      </c>
      <c r="L12" s="37" t="s">
        <v>36</v>
      </c>
    </row>
    <row r="13" s="4" customFormat="1" ht="49" customHeight="1" spans="1:12">
      <c r="A13" s="37">
        <v>7</v>
      </c>
      <c r="B13" s="37" t="s">
        <v>24</v>
      </c>
      <c r="C13" s="37" t="s">
        <v>18</v>
      </c>
      <c r="D13" s="37" t="s">
        <v>39</v>
      </c>
      <c r="E13" s="38" t="s">
        <v>40</v>
      </c>
      <c r="F13" s="37">
        <v>183.9864</v>
      </c>
      <c r="G13" s="39" t="s">
        <v>21</v>
      </c>
      <c r="H13" s="37">
        <v>13</v>
      </c>
      <c r="I13" s="37">
        <v>0.1672</v>
      </c>
      <c r="J13" s="37">
        <f t="shared" si="2"/>
        <v>0.6688</v>
      </c>
      <c r="K13" s="37" t="s">
        <v>22</v>
      </c>
      <c r="L13" s="37" t="s">
        <v>36</v>
      </c>
    </row>
    <row r="14" s="4" customFormat="1" ht="45" customHeight="1" spans="1:12">
      <c r="A14" s="37">
        <v>8</v>
      </c>
      <c r="B14" s="37" t="s">
        <v>24</v>
      </c>
      <c r="C14" s="37" t="s">
        <v>18</v>
      </c>
      <c r="D14" s="37" t="s">
        <v>41</v>
      </c>
      <c r="E14" s="38" t="s">
        <v>42</v>
      </c>
      <c r="F14" s="37">
        <v>93.8262</v>
      </c>
      <c r="G14" s="39" t="s">
        <v>21</v>
      </c>
      <c r="H14" s="37">
        <v>10</v>
      </c>
      <c r="I14" s="37">
        <v>0.1309</v>
      </c>
      <c r="J14" s="37">
        <f t="shared" si="2"/>
        <v>0.5236</v>
      </c>
      <c r="K14" s="37" t="s">
        <v>22</v>
      </c>
      <c r="L14" s="37" t="s">
        <v>36</v>
      </c>
    </row>
    <row r="15" s="4" customFormat="1" ht="53" customHeight="1" spans="1:12">
      <c r="A15" s="37">
        <v>9</v>
      </c>
      <c r="B15" s="37" t="s">
        <v>24</v>
      </c>
      <c r="C15" s="37" t="s">
        <v>18</v>
      </c>
      <c r="D15" s="37" t="s">
        <v>43</v>
      </c>
      <c r="E15" s="38" t="s">
        <v>44</v>
      </c>
      <c r="F15" s="37">
        <v>262.4466</v>
      </c>
      <c r="G15" s="39" t="s">
        <v>21</v>
      </c>
      <c r="H15" s="37">
        <v>16</v>
      </c>
      <c r="I15" s="37">
        <v>0.2202</v>
      </c>
      <c r="J15" s="37">
        <f t="shared" si="2"/>
        <v>0.8808</v>
      </c>
      <c r="K15" s="37" t="s">
        <v>22</v>
      </c>
      <c r="L15" s="37" t="s">
        <v>27</v>
      </c>
    </row>
    <row r="16" s="4" customFormat="1" ht="53" customHeight="1" spans="1:12">
      <c r="A16" s="37">
        <v>10</v>
      </c>
      <c r="B16" s="37" t="s">
        <v>24</v>
      </c>
      <c r="C16" s="37" t="s">
        <v>18</v>
      </c>
      <c r="D16" s="37" t="s">
        <v>45</v>
      </c>
      <c r="E16" s="38" t="s">
        <v>46</v>
      </c>
      <c r="F16" s="37">
        <v>156.3276</v>
      </c>
      <c r="G16" s="39" t="s">
        <v>21</v>
      </c>
      <c r="H16" s="37">
        <v>13</v>
      </c>
      <c r="I16" s="37">
        <v>0.1644</v>
      </c>
      <c r="J16" s="37">
        <f t="shared" si="2"/>
        <v>0.6576</v>
      </c>
      <c r="K16" s="37" t="s">
        <v>22</v>
      </c>
      <c r="L16" s="37" t="s">
        <v>27</v>
      </c>
    </row>
    <row r="17" s="4" customFormat="1" ht="63" customHeight="1" spans="1:12">
      <c r="A17" s="37">
        <v>11</v>
      </c>
      <c r="B17" s="37" t="s">
        <v>24</v>
      </c>
      <c r="C17" s="37" t="s">
        <v>18</v>
      </c>
      <c r="D17" s="37" t="s">
        <v>47</v>
      </c>
      <c r="E17" s="38" t="s">
        <v>48</v>
      </c>
      <c r="F17" s="37">
        <v>204.3756</v>
      </c>
      <c r="G17" s="39" t="s">
        <v>21</v>
      </c>
      <c r="H17" s="37">
        <v>19</v>
      </c>
      <c r="I17" s="37">
        <v>0.271</v>
      </c>
      <c r="J17" s="37">
        <f t="shared" si="2"/>
        <v>1.084</v>
      </c>
      <c r="K17" s="37" t="s">
        <v>22</v>
      </c>
      <c r="L17" s="37" t="s">
        <v>27</v>
      </c>
    </row>
    <row r="18" s="4" customFormat="1" ht="43" customHeight="1" spans="1:12">
      <c r="A18" s="37">
        <v>12</v>
      </c>
      <c r="B18" s="37" t="s">
        <v>24</v>
      </c>
      <c r="C18" s="37" t="s">
        <v>18</v>
      </c>
      <c r="D18" s="37" t="s">
        <v>49</v>
      </c>
      <c r="E18" s="38" t="s">
        <v>50</v>
      </c>
      <c r="F18" s="37">
        <v>87.2898</v>
      </c>
      <c r="G18" s="39" t="s">
        <v>21</v>
      </c>
      <c r="H18" s="37">
        <v>8</v>
      </c>
      <c r="I18" s="37">
        <v>0.1144</v>
      </c>
      <c r="J18" s="37">
        <f t="shared" si="2"/>
        <v>0.4576</v>
      </c>
      <c r="K18" s="37" t="s">
        <v>22</v>
      </c>
      <c r="L18" s="37" t="s">
        <v>27</v>
      </c>
    </row>
    <row r="19" s="4" customFormat="1" ht="43" customHeight="1" spans="1:12">
      <c r="A19" s="37">
        <v>13</v>
      </c>
      <c r="B19" s="37" t="s">
        <v>24</v>
      </c>
      <c r="C19" s="37" t="s">
        <v>18</v>
      </c>
      <c r="D19" s="37" t="s">
        <v>51</v>
      </c>
      <c r="E19" s="38" t="s">
        <v>52</v>
      </c>
      <c r="F19" s="37">
        <v>95.862</v>
      </c>
      <c r="G19" s="39" t="s">
        <v>21</v>
      </c>
      <c r="H19" s="37">
        <v>8</v>
      </c>
      <c r="I19" s="37">
        <v>0.0905</v>
      </c>
      <c r="J19" s="37">
        <f t="shared" si="2"/>
        <v>0.362</v>
      </c>
      <c r="K19" s="37" t="s">
        <v>22</v>
      </c>
      <c r="L19" s="37" t="s">
        <v>36</v>
      </c>
    </row>
    <row r="20" s="4" customFormat="1" ht="43" customHeight="1" spans="1:12">
      <c r="A20" s="37">
        <v>14</v>
      </c>
      <c r="B20" s="37" t="s">
        <v>24</v>
      </c>
      <c r="C20" s="37" t="s">
        <v>18</v>
      </c>
      <c r="D20" s="37" t="s">
        <v>53</v>
      </c>
      <c r="E20" s="38" t="s">
        <v>54</v>
      </c>
      <c r="F20" s="37">
        <v>94.2084</v>
      </c>
      <c r="G20" s="39" t="s">
        <v>21</v>
      </c>
      <c r="H20" s="37">
        <v>8</v>
      </c>
      <c r="I20" s="37">
        <v>0.0701</v>
      </c>
      <c r="J20" s="37">
        <f t="shared" si="2"/>
        <v>0.2804</v>
      </c>
      <c r="K20" s="37" t="s">
        <v>22</v>
      </c>
      <c r="L20" s="37" t="s">
        <v>36</v>
      </c>
    </row>
    <row r="21" s="4" customFormat="1" ht="43" customHeight="1" spans="1:12">
      <c r="A21" s="37">
        <v>15</v>
      </c>
      <c r="B21" s="37" t="s">
        <v>24</v>
      </c>
      <c r="C21" s="37" t="s">
        <v>18</v>
      </c>
      <c r="D21" s="37" t="s">
        <v>55</v>
      </c>
      <c r="E21" s="38" t="s">
        <v>56</v>
      </c>
      <c r="F21" s="37">
        <v>81.4554</v>
      </c>
      <c r="G21" s="39" t="s">
        <v>21</v>
      </c>
      <c r="H21" s="37">
        <v>9</v>
      </c>
      <c r="I21" s="37">
        <v>0.099</v>
      </c>
      <c r="J21" s="37">
        <f t="shared" si="2"/>
        <v>0.396</v>
      </c>
      <c r="K21" s="37" t="s">
        <v>22</v>
      </c>
      <c r="L21" s="37" t="s">
        <v>36</v>
      </c>
    </row>
    <row r="22" s="4" customFormat="1" ht="72" customHeight="1" spans="1:12">
      <c r="A22" s="37">
        <v>16</v>
      </c>
      <c r="B22" s="37" t="s">
        <v>24</v>
      </c>
      <c r="C22" s="37" t="s">
        <v>18</v>
      </c>
      <c r="D22" s="37" t="s">
        <v>57</v>
      </c>
      <c r="E22" s="38" t="s">
        <v>58</v>
      </c>
      <c r="F22" s="37">
        <v>78.5772</v>
      </c>
      <c r="G22" s="39" t="s">
        <v>21</v>
      </c>
      <c r="H22" s="37">
        <v>24</v>
      </c>
      <c r="I22" s="37">
        <v>0.1121</v>
      </c>
      <c r="J22" s="37">
        <f t="shared" si="2"/>
        <v>0.4484</v>
      </c>
      <c r="K22" s="37" t="s">
        <v>22</v>
      </c>
      <c r="L22" s="37" t="s">
        <v>27</v>
      </c>
    </row>
    <row r="23" s="4" customFormat="1" ht="60" customHeight="1" spans="1:12">
      <c r="A23" s="37">
        <v>17</v>
      </c>
      <c r="B23" s="37" t="s">
        <v>24</v>
      </c>
      <c r="C23" s="37" t="s">
        <v>18</v>
      </c>
      <c r="D23" s="37" t="s">
        <v>59</v>
      </c>
      <c r="E23" s="38" t="s">
        <v>60</v>
      </c>
      <c r="F23" s="37">
        <v>149.058</v>
      </c>
      <c r="G23" s="39" t="s">
        <v>21</v>
      </c>
      <c r="H23" s="37">
        <v>16</v>
      </c>
      <c r="I23" s="37">
        <v>0.2081</v>
      </c>
      <c r="J23" s="37">
        <f t="shared" si="2"/>
        <v>0.8324</v>
      </c>
      <c r="K23" s="37" t="s">
        <v>22</v>
      </c>
      <c r="L23" s="37" t="s">
        <v>36</v>
      </c>
    </row>
    <row r="24" s="4" customFormat="1" ht="45" customHeight="1" spans="1:12">
      <c r="A24" s="37">
        <v>18</v>
      </c>
      <c r="B24" s="37" t="s">
        <v>24</v>
      </c>
      <c r="C24" s="37" t="s">
        <v>18</v>
      </c>
      <c r="D24" s="37" t="s">
        <v>61</v>
      </c>
      <c r="E24" s="38" t="s">
        <v>62</v>
      </c>
      <c r="F24" s="37">
        <v>35.5056</v>
      </c>
      <c r="G24" s="39" t="s">
        <v>21</v>
      </c>
      <c r="H24" s="37">
        <v>7</v>
      </c>
      <c r="I24" s="37">
        <v>0.0508</v>
      </c>
      <c r="J24" s="37">
        <f t="shared" si="2"/>
        <v>0.2032</v>
      </c>
      <c r="K24" s="37" t="s">
        <v>22</v>
      </c>
      <c r="L24" s="37" t="s">
        <v>36</v>
      </c>
    </row>
    <row r="25" s="4" customFormat="1" ht="45" customHeight="1" spans="1:12">
      <c r="A25" s="37">
        <v>19</v>
      </c>
      <c r="B25" s="37" t="s">
        <v>24</v>
      </c>
      <c r="C25" s="37" t="s">
        <v>18</v>
      </c>
      <c r="D25" s="37" t="s">
        <v>63</v>
      </c>
      <c r="E25" s="38" t="s">
        <v>64</v>
      </c>
      <c r="F25" s="37">
        <v>114.1218</v>
      </c>
      <c r="G25" s="39" t="s">
        <v>21</v>
      </c>
      <c r="H25" s="37">
        <v>9</v>
      </c>
      <c r="I25" s="37">
        <v>0.118</v>
      </c>
      <c r="J25" s="37">
        <f t="shared" si="2"/>
        <v>0.472</v>
      </c>
      <c r="K25" s="37" t="s">
        <v>22</v>
      </c>
      <c r="L25" s="37" t="s">
        <v>36</v>
      </c>
    </row>
    <row r="26" s="4" customFormat="1" ht="54" customHeight="1" spans="1:12">
      <c r="A26" s="37">
        <v>20</v>
      </c>
      <c r="B26" s="37" t="s">
        <v>24</v>
      </c>
      <c r="C26" s="37" t="s">
        <v>18</v>
      </c>
      <c r="D26" s="37" t="s">
        <v>65</v>
      </c>
      <c r="E26" s="38" t="s">
        <v>66</v>
      </c>
      <c r="F26" s="37">
        <v>37.8258</v>
      </c>
      <c r="G26" s="39" t="s">
        <v>21</v>
      </c>
      <c r="H26" s="37">
        <v>15</v>
      </c>
      <c r="I26" s="37">
        <v>0.0589</v>
      </c>
      <c r="J26" s="37">
        <f t="shared" si="2"/>
        <v>0.2356</v>
      </c>
      <c r="K26" s="37" t="s">
        <v>22</v>
      </c>
      <c r="L26" s="37" t="s">
        <v>27</v>
      </c>
    </row>
    <row r="27" s="6" customFormat="1" ht="45" customHeight="1" spans="1:12">
      <c r="A27" s="34" t="s">
        <v>67</v>
      </c>
      <c r="B27" s="34" t="s">
        <v>68</v>
      </c>
      <c r="C27" s="34" t="s">
        <v>18</v>
      </c>
      <c r="D27" s="34" t="s">
        <v>69</v>
      </c>
      <c r="E27" s="35" t="s">
        <v>70</v>
      </c>
      <c r="F27" s="34">
        <f t="shared" ref="F27:J27" si="3">F28+F41+F47+F52</f>
        <v>254.05</v>
      </c>
      <c r="G27" s="36" t="s">
        <v>71</v>
      </c>
      <c r="H27" s="34">
        <f t="shared" si="3"/>
        <v>72</v>
      </c>
      <c r="I27" s="34">
        <f t="shared" si="3"/>
        <v>0.0837</v>
      </c>
      <c r="J27" s="34">
        <f t="shared" si="3"/>
        <v>0.3348</v>
      </c>
      <c r="K27" s="56" t="s">
        <v>22</v>
      </c>
      <c r="L27" s="57" t="s">
        <v>23</v>
      </c>
    </row>
    <row r="28" s="7" customFormat="1" ht="45" customHeight="1" spans="1:12">
      <c r="A28" s="40" t="s">
        <v>72</v>
      </c>
      <c r="B28" s="41" t="s">
        <v>73</v>
      </c>
      <c r="C28" s="40" t="s">
        <v>18</v>
      </c>
      <c r="D28" s="40" t="s">
        <v>74</v>
      </c>
      <c r="E28" s="42" t="s">
        <v>75</v>
      </c>
      <c r="F28" s="43">
        <f t="shared" ref="F28:J28" si="4">SUM(F29:F40)</f>
        <v>240</v>
      </c>
      <c r="G28" s="44" t="s">
        <v>76</v>
      </c>
      <c r="H28" s="43">
        <f t="shared" si="4"/>
        <v>52</v>
      </c>
      <c r="I28" s="43">
        <f t="shared" si="4"/>
        <v>0.08</v>
      </c>
      <c r="J28" s="43">
        <f t="shared" si="4"/>
        <v>0.32</v>
      </c>
      <c r="K28" s="41" t="s">
        <v>22</v>
      </c>
      <c r="L28" s="40" t="s">
        <v>23</v>
      </c>
    </row>
    <row r="29" s="8" customFormat="1" ht="41" customHeight="1" spans="1:12">
      <c r="A29" s="45">
        <v>1</v>
      </c>
      <c r="B29" s="46" t="s">
        <v>77</v>
      </c>
      <c r="C29" s="46" t="s">
        <v>18</v>
      </c>
      <c r="D29" s="46" t="s">
        <v>25</v>
      </c>
      <c r="E29" s="47" t="s">
        <v>78</v>
      </c>
      <c r="F29" s="46">
        <v>12</v>
      </c>
      <c r="G29" s="48" t="s">
        <v>76</v>
      </c>
      <c r="H29" s="46">
        <v>3</v>
      </c>
      <c r="I29" s="46">
        <v>0.004</v>
      </c>
      <c r="J29" s="46">
        <f t="shared" ref="J29:J40" si="5">I29*4</f>
        <v>0.016</v>
      </c>
      <c r="K29" s="58" t="s">
        <v>22</v>
      </c>
      <c r="L29" s="46" t="s">
        <v>27</v>
      </c>
    </row>
    <row r="30" s="8" customFormat="1" ht="41" customHeight="1" spans="1:12">
      <c r="A30" s="45">
        <v>2</v>
      </c>
      <c r="B30" s="46" t="s">
        <v>77</v>
      </c>
      <c r="C30" s="46" t="s">
        <v>18</v>
      </c>
      <c r="D30" s="46" t="s">
        <v>49</v>
      </c>
      <c r="E30" s="49" t="s">
        <v>79</v>
      </c>
      <c r="F30" s="46">
        <v>10.5</v>
      </c>
      <c r="G30" s="48" t="s">
        <v>76</v>
      </c>
      <c r="H30" s="46">
        <v>3</v>
      </c>
      <c r="I30" s="46">
        <v>0.0035</v>
      </c>
      <c r="J30" s="46">
        <f t="shared" si="5"/>
        <v>0.014</v>
      </c>
      <c r="K30" s="58" t="s">
        <v>22</v>
      </c>
      <c r="L30" s="46" t="s">
        <v>27</v>
      </c>
    </row>
    <row r="31" s="8" customFormat="1" ht="45" customHeight="1" spans="1:12">
      <c r="A31" s="45">
        <v>3</v>
      </c>
      <c r="B31" s="46" t="s">
        <v>77</v>
      </c>
      <c r="C31" s="46" t="s">
        <v>18</v>
      </c>
      <c r="D31" s="46" t="s">
        <v>30</v>
      </c>
      <c r="E31" s="49" t="s">
        <v>80</v>
      </c>
      <c r="F31" s="46">
        <v>63.9</v>
      </c>
      <c r="G31" s="48" t="s">
        <v>76</v>
      </c>
      <c r="H31" s="46">
        <v>13</v>
      </c>
      <c r="I31" s="46">
        <v>0.0213</v>
      </c>
      <c r="J31" s="46">
        <f t="shared" si="5"/>
        <v>0.0852</v>
      </c>
      <c r="K31" s="58" t="s">
        <v>22</v>
      </c>
      <c r="L31" s="46" t="s">
        <v>27</v>
      </c>
    </row>
    <row r="32" s="8" customFormat="1" ht="39" customHeight="1" spans="1:12">
      <c r="A32" s="45">
        <v>4</v>
      </c>
      <c r="B32" s="46" t="s">
        <v>77</v>
      </c>
      <c r="C32" s="46" t="s">
        <v>18</v>
      </c>
      <c r="D32" s="46" t="s">
        <v>32</v>
      </c>
      <c r="E32" s="49" t="s">
        <v>81</v>
      </c>
      <c r="F32" s="46">
        <v>29.4</v>
      </c>
      <c r="G32" s="48" t="s">
        <v>76</v>
      </c>
      <c r="H32" s="46">
        <v>4</v>
      </c>
      <c r="I32" s="46">
        <v>0.0098</v>
      </c>
      <c r="J32" s="46">
        <f t="shared" si="5"/>
        <v>0.0392</v>
      </c>
      <c r="K32" s="58" t="s">
        <v>22</v>
      </c>
      <c r="L32" s="46" t="s">
        <v>27</v>
      </c>
    </row>
    <row r="33" s="8" customFormat="1" ht="45" customHeight="1" spans="1:12">
      <c r="A33" s="45">
        <v>5</v>
      </c>
      <c r="B33" s="46" t="s">
        <v>77</v>
      </c>
      <c r="C33" s="46" t="s">
        <v>18</v>
      </c>
      <c r="D33" s="46" t="s">
        <v>57</v>
      </c>
      <c r="E33" s="49" t="s">
        <v>82</v>
      </c>
      <c r="F33" s="46">
        <v>9.3</v>
      </c>
      <c r="G33" s="48" t="s">
        <v>76</v>
      </c>
      <c r="H33" s="46">
        <v>4</v>
      </c>
      <c r="I33" s="46">
        <v>0.0031</v>
      </c>
      <c r="J33" s="46">
        <f t="shared" si="5"/>
        <v>0.0124</v>
      </c>
      <c r="K33" s="58" t="s">
        <v>22</v>
      </c>
      <c r="L33" s="46" t="s">
        <v>27</v>
      </c>
    </row>
    <row r="34" s="8" customFormat="1" ht="45" customHeight="1" spans="1:12">
      <c r="A34" s="45">
        <v>6</v>
      </c>
      <c r="B34" s="46" t="s">
        <v>77</v>
      </c>
      <c r="C34" s="46" t="s">
        <v>18</v>
      </c>
      <c r="D34" s="46" t="s">
        <v>34</v>
      </c>
      <c r="E34" s="49" t="s">
        <v>83</v>
      </c>
      <c r="F34" s="46">
        <v>21</v>
      </c>
      <c r="G34" s="48" t="s">
        <v>76</v>
      </c>
      <c r="H34" s="46">
        <v>5</v>
      </c>
      <c r="I34" s="46">
        <v>0.007</v>
      </c>
      <c r="J34" s="46">
        <f t="shared" si="5"/>
        <v>0.028</v>
      </c>
      <c r="K34" s="58" t="s">
        <v>22</v>
      </c>
      <c r="L34" s="46" t="s">
        <v>36</v>
      </c>
    </row>
    <row r="35" s="8" customFormat="1" ht="45" customHeight="1" spans="1:12">
      <c r="A35" s="45">
        <v>7</v>
      </c>
      <c r="B35" s="46" t="s">
        <v>77</v>
      </c>
      <c r="C35" s="46" t="s">
        <v>18</v>
      </c>
      <c r="D35" s="46" t="s">
        <v>53</v>
      </c>
      <c r="E35" s="49" t="s">
        <v>84</v>
      </c>
      <c r="F35" s="46">
        <v>6.3</v>
      </c>
      <c r="G35" s="48" t="s">
        <v>76</v>
      </c>
      <c r="H35" s="46">
        <v>2</v>
      </c>
      <c r="I35" s="46">
        <v>0.0021</v>
      </c>
      <c r="J35" s="46">
        <f t="shared" si="5"/>
        <v>0.0084</v>
      </c>
      <c r="K35" s="58" t="s">
        <v>22</v>
      </c>
      <c r="L35" s="46" t="s">
        <v>36</v>
      </c>
    </row>
    <row r="36" s="8" customFormat="1" ht="45" customHeight="1" spans="1:12">
      <c r="A36" s="45">
        <v>8</v>
      </c>
      <c r="B36" s="46" t="s">
        <v>77</v>
      </c>
      <c r="C36" s="46" t="s">
        <v>18</v>
      </c>
      <c r="D36" s="46" t="s">
        <v>65</v>
      </c>
      <c r="E36" s="49" t="s">
        <v>85</v>
      </c>
      <c r="F36" s="46">
        <v>30.6</v>
      </c>
      <c r="G36" s="48" t="s">
        <v>76</v>
      </c>
      <c r="H36" s="46">
        <v>7</v>
      </c>
      <c r="I36" s="46">
        <v>0.0102</v>
      </c>
      <c r="J36" s="46">
        <f t="shared" si="5"/>
        <v>0.0408</v>
      </c>
      <c r="K36" s="58" t="s">
        <v>22</v>
      </c>
      <c r="L36" s="46" t="s">
        <v>27</v>
      </c>
    </row>
    <row r="37" s="8" customFormat="1" ht="45" customHeight="1" spans="1:12">
      <c r="A37" s="45">
        <v>9</v>
      </c>
      <c r="B37" s="46" t="s">
        <v>77</v>
      </c>
      <c r="C37" s="46" t="s">
        <v>18</v>
      </c>
      <c r="D37" s="46" t="s">
        <v>55</v>
      </c>
      <c r="E37" s="49" t="s">
        <v>86</v>
      </c>
      <c r="F37" s="46">
        <v>10.8</v>
      </c>
      <c r="G37" s="48" t="s">
        <v>76</v>
      </c>
      <c r="H37" s="46">
        <v>2</v>
      </c>
      <c r="I37" s="46">
        <v>0.0036</v>
      </c>
      <c r="J37" s="46">
        <f t="shared" si="5"/>
        <v>0.0144</v>
      </c>
      <c r="K37" s="58" t="s">
        <v>22</v>
      </c>
      <c r="L37" s="46" t="s">
        <v>36</v>
      </c>
    </row>
    <row r="38" s="8" customFormat="1" ht="45" customHeight="1" spans="1:12">
      <c r="A38" s="45">
        <v>10</v>
      </c>
      <c r="B38" s="46" t="s">
        <v>77</v>
      </c>
      <c r="C38" s="46" t="s">
        <v>18</v>
      </c>
      <c r="D38" s="46" t="s">
        <v>59</v>
      </c>
      <c r="E38" s="49" t="s">
        <v>87</v>
      </c>
      <c r="F38" s="46">
        <v>10.2</v>
      </c>
      <c r="G38" s="48" t="s">
        <v>76</v>
      </c>
      <c r="H38" s="46">
        <v>3</v>
      </c>
      <c r="I38" s="46">
        <v>0.0034</v>
      </c>
      <c r="J38" s="46">
        <f t="shared" si="5"/>
        <v>0.0136</v>
      </c>
      <c r="K38" s="58" t="s">
        <v>22</v>
      </c>
      <c r="L38" s="46" t="s">
        <v>36</v>
      </c>
    </row>
    <row r="39" s="8" customFormat="1" ht="45" customHeight="1" spans="1:12">
      <c r="A39" s="45">
        <v>11</v>
      </c>
      <c r="B39" s="46" t="s">
        <v>77</v>
      </c>
      <c r="C39" s="46" t="s">
        <v>18</v>
      </c>
      <c r="D39" s="46" t="s">
        <v>28</v>
      </c>
      <c r="E39" s="49" t="s">
        <v>88</v>
      </c>
      <c r="F39" s="46">
        <v>27</v>
      </c>
      <c r="G39" s="48" t="s">
        <v>76</v>
      </c>
      <c r="H39" s="46">
        <v>4</v>
      </c>
      <c r="I39" s="46">
        <v>0.009</v>
      </c>
      <c r="J39" s="46">
        <f t="shared" si="5"/>
        <v>0.036</v>
      </c>
      <c r="K39" s="58" t="s">
        <v>22</v>
      </c>
      <c r="L39" s="46" t="s">
        <v>27</v>
      </c>
    </row>
    <row r="40" s="8" customFormat="1" ht="45" customHeight="1" spans="1:12">
      <c r="A40" s="45">
        <v>12</v>
      </c>
      <c r="B40" s="46" t="s">
        <v>77</v>
      </c>
      <c r="C40" s="46" t="s">
        <v>18</v>
      </c>
      <c r="D40" s="46" t="s">
        <v>63</v>
      </c>
      <c r="E40" s="49" t="s">
        <v>89</v>
      </c>
      <c r="F40" s="46">
        <v>9</v>
      </c>
      <c r="G40" s="48" t="s">
        <v>76</v>
      </c>
      <c r="H40" s="46">
        <v>2</v>
      </c>
      <c r="I40" s="46">
        <v>0.003</v>
      </c>
      <c r="J40" s="46">
        <f t="shared" si="5"/>
        <v>0.012</v>
      </c>
      <c r="K40" s="58" t="s">
        <v>22</v>
      </c>
      <c r="L40" s="46" t="s">
        <v>36</v>
      </c>
    </row>
    <row r="41" s="9" customFormat="1" ht="45" customHeight="1" spans="1:12">
      <c r="A41" s="40" t="s">
        <v>90</v>
      </c>
      <c r="B41" s="43" t="s">
        <v>91</v>
      </c>
      <c r="C41" s="43" t="s">
        <v>18</v>
      </c>
      <c r="D41" s="43" t="s">
        <v>92</v>
      </c>
      <c r="E41" s="42" t="s">
        <v>93</v>
      </c>
      <c r="F41" s="43">
        <f t="shared" ref="F41:J41" si="6">SUM(F42:F46)</f>
        <v>5.05</v>
      </c>
      <c r="G41" s="44" t="s">
        <v>94</v>
      </c>
      <c r="H41" s="43">
        <f t="shared" si="6"/>
        <v>7</v>
      </c>
      <c r="I41" s="43">
        <f t="shared" si="6"/>
        <v>0.0015</v>
      </c>
      <c r="J41" s="43">
        <f t="shared" si="6"/>
        <v>0.006</v>
      </c>
      <c r="K41" s="43" t="s">
        <v>95</v>
      </c>
      <c r="L41" s="43" t="s">
        <v>23</v>
      </c>
    </row>
    <row r="42" s="10" customFormat="1" ht="45" customHeight="1" spans="1:12">
      <c r="A42" s="50">
        <v>1</v>
      </c>
      <c r="B42" s="50" t="s">
        <v>96</v>
      </c>
      <c r="C42" s="50" t="s">
        <v>18</v>
      </c>
      <c r="D42" s="50" t="s">
        <v>65</v>
      </c>
      <c r="E42" s="51" t="s">
        <v>97</v>
      </c>
      <c r="F42" s="50">
        <v>0.3</v>
      </c>
      <c r="G42" s="52" t="s">
        <v>94</v>
      </c>
      <c r="H42" s="50">
        <v>1</v>
      </c>
      <c r="I42" s="50">
        <v>0.0001</v>
      </c>
      <c r="J42" s="50">
        <f t="shared" ref="J42:J46" si="7">I42*4</f>
        <v>0.0004</v>
      </c>
      <c r="K42" s="50" t="s">
        <v>95</v>
      </c>
      <c r="L42" s="50" t="s">
        <v>27</v>
      </c>
    </row>
    <row r="43" s="10" customFormat="1" ht="41" customHeight="1" spans="1:12">
      <c r="A43" s="50">
        <v>2</v>
      </c>
      <c r="B43" s="50" t="s">
        <v>96</v>
      </c>
      <c r="C43" s="50" t="s">
        <v>18</v>
      </c>
      <c r="D43" s="50" t="s">
        <v>59</v>
      </c>
      <c r="E43" s="51" t="s">
        <v>98</v>
      </c>
      <c r="F43" s="50">
        <v>4.18</v>
      </c>
      <c r="G43" s="52" t="s">
        <v>94</v>
      </c>
      <c r="H43" s="50">
        <v>3</v>
      </c>
      <c r="I43" s="50">
        <v>0.0011</v>
      </c>
      <c r="J43" s="50">
        <f t="shared" si="7"/>
        <v>0.0044</v>
      </c>
      <c r="K43" s="50" t="s">
        <v>95</v>
      </c>
      <c r="L43" s="50" t="s">
        <v>36</v>
      </c>
    </row>
    <row r="44" s="10" customFormat="1" ht="41" customHeight="1" spans="1:12">
      <c r="A44" s="50">
        <v>3</v>
      </c>
      <c r="B44" s="50" t="s">
        <v>96</v>
      </c>
      <c r="C44" s="50" t="s">
        <v>18</v>
      </c>
      <c r="D44" s="50" t="s">
        <v>28</v>
      </c>
      <c r="E44" s="51" t="s">
        <v>99</v>
      </c>
      <c r="F44" s="50">
        <v>0.23</v>
      </c>
      <c r="G44" s="52" t="s">
        <v>94</v>
      </c>
      <c r="H44" s="50">
        <v>1</v>
      </c>
      <c r="I44" s="50">
        <v>0.0001</v>
      </c>
      <c r="J44" s="50">
        <f t="shared" si="7"/>
        <v>0.0004</v>
      </c>
      <c r="K44" s="50" t="s">
        <v>95</v>
      </c>
      <c r="L44" s="50" t="s">
        <v>27</v>
      </c>
    </row>
    <row r="45" s="10" customFormat="1" ht="41" customHeight="1" spans="1:12">
      <c r="A45" s="50">
        <v>4</v>
      </c>
      <c r="B45" s="50" t="s">
        <v>96</v>
      </c>
      <c r="C45" s="50" t="s">
        <v>18</v>
      </c>
      <c r="D45" s="50" t="s">
        <v>43</v>
      </c>
      <c r="E45" s="51" t="s">
        <v>100</v>
      </c>
      <c r="F45" s="50">
        <v>0.05</v>
      </c>
      <c r="G45" s="52" t="s">
        <v>94</v>
      </c>
      <c r="H45" s="50">
        <v>1</v>
      </c>
      <c r="I45" s="50">
        <v>0.0001</v>
      </c>
      <c r="J45" s="50">
        <f t="shared" si="7"/>
        <v>0.0004</v>
      </c>
      <c r="K45" s="50" t="s">
        <v>95</v>
      </c>
      <c r="L45" s="50" t="s">
        <v>27</v>
      </c>
    </row>
    <row r="46" s="10" customFormat="1" ht="41" customHeight="1" spans="1:12">
      <c r="A46" s="50">
        <v>5</v>
      </c>
      <c r="B46" s="50" t="s">
        <v>96</v>
      </c>
      <c r="C46" s="50" t="s">
        <v>18</v>
      </c>
      <c r="D46" s="50" t="s">
        <v>49</v>
      </c>
      <c r="E46" s="51" t="s">
        <v>101</v>
      </c>
      <c r="F46" s="50">
        <v>0.29</v>
      </c>
      <c r="G46" s="52" t="s">
        <v>94</v>
      </c>
      <c r="H46" s="50">
        <v>1</v>
      </c>
      <c r="I46" s="50">
        <v>0.0001</v>
      </c>
      <c r="J46" s="50">
        <f t="shared" si="7"/>
        <v>0.0004</v>
      </c>
      <c r="K46" s="50" t="s">
        <v>95</v>
      </c>
      <c r="L46" s="50" t="s">
        <v>27</v>
      </c>
    </row>
    <row r="47" s="9" customFormat="1" ht="41" customHeight="1" spans="1:12">
      <c r="A47" s="40" t="s">
        <v>102</v>
      </c>
      <c r="B47" s="43" t="s">
        <v>103</v>
      </c>
      <c r="C47" s="43" t="s">
        <v>18</v>
      </c>
      <c r="D47" s="43" t="s">
        <v>104</v>
      </c>
      <c r="E47" s="42" t="s">
        <v>105</v>
      </c>
      <c r="F47" s="43">
        <f t="shared" ref="F47:J47" si="8">SUM(F48:F51)</f>
        <v>1.8</v>
      </c>
      <c r="G47" s="44" t="s">
        <v>106</v>
      </c>
      <c r="H47" s="43">
        <f t="shared" si="8"/>
        <v>5</v>
      </c>
      <c r="I47" s="43">
        <f t="shared" si="8"/>
        <v>0.0006</v>
      </c>
      <c r="J47" s="43">
        <f t="shared" si="8"/>
        <v>0.0024</v>
      </c>
      <c r="K47" s="43" t="s">
        <v>107</v>
      </c>
      <c r="L47" s="43" t="s">
        <v>23</v>
      </c>
    </row>
    <row r="48" s="8" customFormat="1" ht="41" customHeight="1" spans="1:12">
      <c r="A48" s="53">
        <v>1</v>
      </c>
      <c r="B48" s="53" t="s">
        <v>108</v>
      </c>
      <c r="C48" s="53" t="s">
        <v>18</v>
      </c>
      <c r="D48" s="53" t="s">
        <v>49</v>
      </c>
      <c r="E48" s="49" t="s">
        <v>109</v>
      </c>
      <c r="F48" s="53">
        <v>0.3</v>
      </c>
      <c r="G48" s="48" t="s">
        <v>106</v>
      </c>
      <c r="H48" s="53">
        <v>1</v>
      </c>
      <c r="I48" s="53">
        <v>0.0001</v>
      </c>
      <c r="J48" s="53">
        <f t="shared" ref="J48:J51" si="9">I48*4</f>
        <v>0.0004</v>
      </c>
      <c r="K48" s="53" t="s">
        <v>110</v>
      </c>
      <c r="L48" s="53" t="s">
        <v>27</v>
      </c>
    </row>
    <row r="49" s="8" customFormat="1" ht="41" customHeight="1" spans="1:12">
      <c r="A49" s="53">
        <v>2</v>
      </c>
      <c r="B49" s="53" t="s">
        <v>108</v>
      </c>
      <c r="C49" s="53" t="s">
        <v>18</v>
      </c>
      <c r="D49" s="53" t="s">
        <v>57</v>
      </c>
      <c r="E49" s="49" t="s">
        <v>111</v>
      </c>
      <c r="F49" s="53">
        <v>0.3</v>
      </c>
      <c r="G49" s="48" t="s">
        <v>106</v>
      </c>
      <c r="H49" s="53">
        <v>1</v>
      </c>
      <c r="I49" s="53">
        <v>0.0001</v>
      </c>
      <c r="J49" s="53">
        <f t="shared" si="9"/>
        <v>0.0004</v>
      </c>
      <c r="K49" s="53" t="s">
        <v>110</v>
      </c>
      <c r="L49" s="53" t="s">
        <v>27</v>
      </c>
    </row>
    <row r="50" s="8" customFormat="1" ht="41" customHeight="1" spans="1:12">
      <c r="A50" s="53">
        <v>3</v>
      </c>
      <c r="B50" s="53" t="s">
        <v>108</v>
      </c>
      <c r="C50" s="53" t="s">
        <v>18</v>
      </c>
      <c r="D50" s="53" t="s">
        <v>53</v>
      </c>
      <c r="E50" s="49" t="s">
        <v>112</v>
      </c>
      <c r="F50" s="53">
        <v>0.3</v>
      </c>
      <c r="G50" s="48" t="s">
        <v>106</v>
      </c>
      <c r="H50" s="53">
        <v>1</v>
      </c>
      <c r="I50" s="53">
        <v>0.0001</v>
      </c>
      <c r="J50" s="53">
        <f t="shared" si="9"/>
        <v>0.0004</v>
      </c>
      <c r="K50" s="53" t="s">
        <v>110</v>
      </c>
      <c r="L50" s="53" t="s">
        <v>36</v>
      </c>
    </row>
    <row r="51" s="8" customFormat="1" ht="41" customHeight="1" spans="1:12">
      <c r="A51" s="53">
        <v>4</v>
      </c>
      <c r="B51" s="53" t="s">
        <v>108</v>
      </c>
      <c r="C51" s="53" t="s">
        <v>18</v>
      </c>
      <c r="D51" s="53" t="s">
        <v>59</v>
      </c>
      <c r="E51" s="49" t="s">
        <v>113</v>
      </c>
      <c r="F51" s="53">
        <v>0.9</v>
      </c>
      <c r="G51" s="48" t="s">
        <v>106</v>
      </c>
      <c r="H51" s="53">
        <v>2</v>
      </c>
      <c r="I51" s="53">
        <v>0.0003</v>
      </c>
      <c r="J51" s="53">
        <f t="shared" si="9"/>
        <v>0.0012</v>
      </c>
      <c r="K51" s="53" t="s">
        <v>110</v>
      </c>
      <c r="L51" s="53" t="s">
        <v>36</v>
      </c>
    </row>
    <row r="52" s="9" customFormat="1" ht="41" customHeight="1" spans="1:12">
      <c r="A52" s="40" t="s">
        <v>114</v>
      </c>
      <c r="B52" s="43" t="s">
        <v>115</v>
      </c>
      <c r="C52" s="43" t="s">
        <v>18</v>
      </c>
      <c r="D52" s="43" t="s">
        <v>116</v>
      </c>
      <c r="E52" s="42" t="s">
        <v>117</v>
      </c>
      <c r="F52" s="43">
        <f t="shared" ref="F52:J52" si="10">SUM(F53:F57)</f>
        <v>7.2</v>
      </c>
      <c r="G52" s="44" t="s">
        <v>118</v>
      </c>
      <c r="H52" s="43">
        <f t="shared" si="10"/>
        <v>8</v>
      </c>
      <c r="I52" s="43">
        <f t="shared" si="10"/>
        <v>0.0016</v>
      </c>
      <c r="J52" s="43">
        <f t="shared" si="10"/>
        <v>0.0064</v>
      </c>
      <c r="K52" s="40" t="s">
        <v>119</v>
      </c>
      <c r="L52" s="43" t="s">
        <v>23</v>
      </c>
    </row>
    <row r="53" s="8" customFormat="1" ht="41" customHeight="1" spans="1:12">
      <c r="A53" s="53">
        <v>1</v>
      </c>
      <c r="B53" s="53" t="s">
        <v>120</v>
      </c>
      <c r="C53" s="53" t="s">
        <v>18</v>
      </c>
      <c r="D53" s="53" t="s">
        <v>25</v>
      </c>
      <c r="E53" s="49" t="s">
        <v>121</v>
      </c>
      <c r="F53" s="53">
        <v>0.8</v>
      </c>
      <c r="G53" s="48" t="s">
        <v>118</v>
      </c>
      <c r="H53" s="53">
        <v>2</v>
      </c>
      <c r="I53" s="53">
        <v>0.0002</v>
      </c>
      <c r="J53" s="53">
        <f t="shared" ref="J53:J57" si="11">I53*4</f>
        <v>0.0008</v>
      </c>
      <c r="K53" s="46" t="s">
        <v>119</v>
      </c>
      <c r="L53" s="53" t="s">
        <v>27</v>
      </c>
    </row>
    <row r="54" s="8" customFormat="1" ht="42" customHeight="1" spans="1:12">
      <c r="A54" s="53">
        <v>2</v>
      </c>
      <c r="B54" s="53" t="s">
        <v>120</v>
      </c>
      <c r="C54" s="53" t="s">
        <v>18</v>
      </c>
      <c r="D54" s="53" t="s">
        <v>49</v>
      </c>
      <c r="E54" s="49" t="s">
        <v>122</v>
      </c>
      <c r="F54" s="53">
        <v>2.4</v>
      </c>
      <c r="G54" s="48" t="s">
        <v>118</v>
      </c>
      <c r="H54" s="53">
        <v>2</v>
      </c>
      <c r="I54" s="53">
        <v>0.0006</v>
      </c>
      <c r="J54" s="53">
        <f t="shared" si="11"/>
        <v>0.0024</v>
      </c>
      <c r="K54" s="46" t="s">
        <v>119</v>
      </c>
      <c r="L54" s="53" t="s">
        <v>27</v>
      </c>
    </row>
    <row r="55" s="8" customFormat="1" ht="42" customHeight="1" spans="1:12">
      <c r="A55" s="53">
        <v>3</v>
      </c>
      <c r="B55" s="53" t="s">
        <v>120</v>
      </c>
      <c r="C55" s="53" t="s">
        <v>18</v>
      </c>
      <c r="D55" s="53" t="s">
        <v>30</v>
      </c>
      <c r="E55" s="49" t="s">
        <v>123</v>
      </c>
      <c r="F55" s="53">
        <v>0.4</v>
      </c>
      <c r="G55" s="48" t="s">
        <v>118</v>
      </c>
      <c r="H55" s="53">
        <v>1</v>
      </c>
      <c r="I55" s="53">
        <v>0.0001</v>
      </c>
      <c r="J55" s="53">
        <f t="shared" si="11"/>
        <v>0.0004</v>
      </c>
      <c r="K55" s="46" t="s">
        <v>119</v>
      </c>
      <c r="L55" s="53" t="s">
        <v>27</v>
      </c>
    </row>
    <row r="56" s="8" customFormat="1" ht="42" customHeight="1" spans="1:12">
      <c r="A56" s="53">
        <v>4</v>
      </c>
      <c r="B56" s="53" t="s">
        <v>120</v>
      </c>
      <c r="C56" s="53" t="s">
        <v>18</v>
      </c>
      <c r="D56" s="53" t="s">
        <v>53</v>
      </c>
      <c r="E56" s="49" t="s">
        <v>124</v>
      </c>
      <c r="F56" s="53">
        <v>0.6</v>
      </c>
      <c r="G56" s="48" t="s">
        <v>118</v>
      </c>
      <c r="H56" s="53">
        <v>1</v>
      </c>
      <c r="I56" s="53">
        <v>0.0001</v>
      </c>
      <c r="J56" s="53">
        <f t="shared" si="11"/>
        <v>0.0004</v>
      </c>
      <c r="K56" s="46" t="s">
        <v>119</v>
      </c>
      <c r="L56" s="53" t="s">
        <v>36</v>
      </c>
    </row>
    <row r="57" s="8" customFormat="1" ht="42" customHeight="1" spans="1:12">
      <c r="A57" s="53">
        <v>5</v>
      </c>
      <c r="B57" s="53" t="s">
        <v>120</v>
      </c>
      <c r="C57" s="53" t="s">
        <v>18</v>
      </c>
      <c r="D57" s="53" t="s">
        <v>59</v>
      </c>
      <c r="E57" s="49" t="s">
        <v>125</v>
      </c>
      <c r="F57" s="53">
        <v>3</v>
      </c>
      <c r="G57" s="48" t="s">
        <v>118</v>
      </c>
      <c r="H57" s="53">
        <v>2</v>
      </c>
      <c r="I57" s="53">
        <v>0.0006</v>
      </c>
      <c r="J57" s="53">
        <f t="shared" si="11"/>
        <v>0.0024</v>
      </c>
      <c r="K57" s="46" t="s">
        <v>119</v>
      </c>
      <c r="L57" s="53" t="s">
        <v>36</v>
      </c>
    </row>
    <row r="58" s="11" customFormat="1" ht="36" customHeight="1" spans="1:12">
      <c r="A58" s="54" t="s">
        <v>126</v>
      </c>
      <c r="B58" s="54" t="s">
        <v>127</v>
      </c>
      <c r="C58" s="54" t="s">
        <v>18</v>
      </c>
      <c r="D58" s="54" t="s">
        <v>128</v>
      </c>
      <c r="E58" s="55" t="s">
        <v>129</v>
      </c>
      <c r="F58" s="54">
        <f t="shared" ref="F58:J58" si="12">SUM(F59:F77)</f>
        <v>1138.2</v>
      </c>
      <c r="G58" s="55" t="s">
        <v>130</v>
      </c>
      <c r="H58" s="54">
        <f t="shared" si="12"/>
        <v>135</v>
      </c>
      <c r="I58" s="54">
        <f t="shared" si="12"/>
        <v>0.202</v>
      </c>
      <c r="J58" s="54">
        <f t="shared" si="12"/>
        <v>0.8285</v>
      </c>
      <c r="K58" s="54" t="s">
        <v>131</v>
      </c>
      <c r="L58" s="54" t="s">
        <v>132</v>
      </c>
    </row>
    <row r="59" s="8" customFormat="1" ht="45" customHeight="1" spans="1:12">
      <c r="A59" s="53">
        <v>1</v>
      </c>
      <c r="B59" s="53" t="s">
        <v>133</v>
      </c>
      <c r="C59" s="53" t="s">
        <v>18</v>
      </c>
      <c r="D59" s="53" t="s">
        <v>37</v>
      </c>
      <c r="E59" s="48" t="s">
        <v>134</v>
      </c>
      <c r="F59" s="53">
        <v>57.571</v>
      </c>
      <c r="G59" s="48" t="s">
        <v>135</v>
      </c>
      <c r="H59" s="53">
        <v>2</v>
      </c>
      <c r="I59" s="53">
        <v>0.0106</v>
      </c>
      <c r="J59" s="53">
        <v>0.0435</v>
      </c>
      <c r="K59" s="53" t="s">
        <v>131</v>
      </c>
      <c r="L59" s="53" t="s">
        <v>36</v>
      </c>
    </row>
    <row r="60" s="8" customFormat="1" ht="53" customHeight="1" spans="1:12">
      <c r="A60" s="53">
        <v>2</v>
      </c>
      <c r="B60" s="53" t="s">
        <v>133</v>
      </c>
      <c r="C60" s="53" t="s">
        <v>18</v>
      </c>
      <c r="D60" s="53" t="s">
        <v>59</v>
      </c>
      <c r="E60" s="48" t="s">
        <v>136</v>
      </c>
      <c r="F60" s="53">
        <v>134.011</v>
      </c>
      <c r="G60" s="48" t="s">
        <v>137</v>
      </c>
      <c r="H60" s="53">
        <v>14</v>
      </c>
      <c r="I60" s="53">
        <v>0.0202</v>
      </c>
      <c r="J60" s="53">
        <v>0.0828</v>
      </c>
      <c r="K60" s="53" t="s">
        <v>131</v>
      </c>
      <c r="L60" s="53" t="s">
        <v>36</v>
      </c>
    </row>
    <row r="61" s="8" customFormat="1" ht="45" customHeight="1" spans="1:12">
      <c r="A61" s="53">
        <v>3</v>
      </c>
      <c r="B61" s="53" t="s">
        <v>133</v>
      </c>
      <c r="C61" s="53" t="s">
        <v>18</v>
      </c>
      <c r="D61" s="53" t="s">
        <v>45</v>
      </c>
      <c r="E61" s="48" t="s">
        <v>138</v>
      </c>
      <c r="F61" s="53">
        <v>100.5895</v>
      </c>
      <c r="G61" s="48" t="s">
        <v>139</v>
      </c>
      <c r="H61" s="53">
        <v>4</v>
      </c>
      <c r="I61" s="53">
        <v>0.0155</v>
      </c>
      <c r="J61" s="53">
        <v>0.0635</v>
      </c>
      <c r="K61" s="53" t="s">
        <v>131</v>
      </c>
      <c r="L61" s="53" t="s">
        <v>27</v>
      </c>
    </row>
    <row r="62" s="8" customFormat="1" ht="45" customHeight="1" spans="1:12">
      <c r="A62" s="53">
        <v>4</v>
      </c>
      <c r="B62" s="53" t="s">
        <v>133</v>
      </c>
      <c r="C62" s="53" t="s">
        <v>18</v>
      </c>
      <c r="D62" s="53" t="s">
        <v>41</v>
      </c>
      <c r="E62" s="48" t="s">
        <v>140</v>
      </c>
      <c r="F62" s="53">
        <v>76.0385</v>
      </c>
      <c r="G62" s="48" t="s">
        <v>141</v>
      </c>
      <c r="H62" s="53">
        <v>9</v>
      </c>
      <c r="I62" s="53">
        <v>0.0132</v>
      </c>
      <c r="J62" s="53">
        <v>0.0541</v>
      </c>
      <c r="K62" s="53" t="s">
        <v>131</v>
      </c>
      <c r="L62" s="53" t="s">
        <v>36</v>
      </c>
    </row>
    <row r="63" s="8" customFormat="1" ht="45" customHeight="1" spans="1:12">
      <c r="A63" s="53">
        <v>5</v>
      </c>
      <c r="B63" s="53" t="s">
        <v>133</v>
      </c>
      <c r="C63" s="53" t="s">
        <v>18</v>
      </c>
      <c r="D63" s="53" t="s">
        <v>47</v>
      </c>
      <c r="E63" s="48" t="s">
        <v>142</v>
      </c>
      <c r="F63" s="53">
        <v>17.717</v>
      </c>
      <c r="G63" s="48" t="s">
        <v>143</v>
      </c>
      <c r="H63" s="53">
        <v>7</v>
      </c>
      <c r="I63" s="53">
        <v>0.0045</v>
      </c>
      <c r="J63" s="53">
        <v>0.0184</v>
      </c>
      <c r="K63" s="53" t="s">
        <v>131</v>
      </c>
      <c r="L63" s="53" t="s">
        <v>27</v>
      </c>
    </row>
    <row r="64" s="8" customFormat="1" ht="45" customHeight="1" spans="1:12">
      <c r="A64" s="53">
        <v>6</v>
      </c>
      <c r="B64" s="53" t="s">
        <v>133</v>
      </c>
      <c r="C64" s="53" t="s">
        <v>18</v>
      </c>
      <c r="D64" s="53" t="s">
        <v>25</v>
      </c>
      <c r="E64" s="48" t="s">
        <v>144</v>
      </c>
      <c r="F64" s="53">
        <v>33.6635</v>
      </c>
      <c r="G64" s="48" t="s">
        <v>145</v>
      </c>
      <c r="H64" s="53">
        <v>11</v>
      </c>
      <c r="I64" s="53">
        <v>0.0081</v>
      </c>
      <c r="J64" s="53">
        <v>0.0332</v>
      </c>
      <c r="K64" s="53" t="s">
        <v>131</v>
      </c>
      <c r="L64" s="53" t="s">
        <v>27</v>
      </c>
    </row>
    <row r="65" s="8" customFormat="1" ht="45" customHeight="1" spans="1:12">
      <c r="A65" s="53">
        <v>7</v>
      </c>
      <c r="B65" s="53" t="s">
        <v>133</v>
      </c>
      <c r="C65" s="53" t="s">
        <v>18</v>
      </c>
      <c r="D65" s="53" t="s">
        <v>53</v>
      </c>
      <c r="E65" s="48" t="s">
        <v>146</v>
      </c>
      <c r="F65" s="53">
        <v>59.2135</v>
      </c>
      <c r="G65" s="48" t="s">
        <v>147</v>
      </c>
      <c r="H65" s="53">
        <v>4</v>
      </c>
      <c r="I65" s="53">
        <v>0.0122</v>
      </c>
      <c r="J65" s="53">
        <v>0.0501</v>
      </c>
      <c r="K65" s="53" t="s">
        <v>131</v>
      </c>
      <c r="L65" s="53" t="s">
        <v>36</v>
      </c>
    </row>
    <row r="66" s="8" customFormat="1" ht="45" customHeight="1" spans="1:12">
      <c r="A66" s="53">
        <v>8</v>
      </c>
      <c r="B66" s="53" t="s">
        <v>133</v>
      </c>
      <c r="C66" s="53" t="s">
        <v>18</v>
      </c>
      <c r="D66" s="53" t="s">
        <v>49</v>
      </c>
      <c r="E66" s="48" t="s">
        <v>148</v>
      </c>
      <c r="F66" s="53">
        <v>93.6345</v>
      </c>
      <c r="G66" s="48" t="s">
        <v>149</v>
      </c>
      <c r="H66" s="53">
        <v>7</v>
      </c>
      <c r="I66" s="53">
        <v>0.0154</v>
      </c>
      <c r="J66" s="53">
        <v>0.0631</v>
      </c>
      <c r="K66" s="53" t="s">
        <v>131</v>
      </c>
      <c r="L66" s="53" t="s">
        <v>27</v>
      </c>
    </row>
    <row r="67" s="8" customFormat="1" ht="45" customHeight="1" spans="1:12">
      <c r="A67" s="53">
        <v>9</v>
      </c>
      <c r="B67" s="53" t="s">
        <v>133</v>
      </c>
      <c r="C67" s="53" t="s">
        <v>18</v>
      </c>
      <c r="D67" s="53" t="s">
        <v>28</v>
      </c>
      <c r="E67" s="48" t="s">
        <v>150</v>
      </c>
      <c r="F67" s="53">
        <v>103.6675</v>
      </c>
      <c r="G67" s="48" t="s">
        <v>151</v>
      </c>
      <c r="H67" s="53">
        <v>7</v>
      </c>
      <c r="I67" s="53">
        <v>0.0175</v>
      </c>
      <c r="J67" s="53">
        <v>0.0718</v>
      </c>
      <c r="K67" s="53" t="s">
        <v>131</v>
      </c>
      <c r="L67" s="53" t="s">
        <v>27</v>
      </c>
    </row>
    <row r="68" s="8" customFormat="1" ht="45" customHeight="1" spans="1:12">
      <c r="A68" s="53">
        <v>10</v>
      </c>
      <c r="B68" s="53" t="s">
        <v>133</v>
      </c>
      <c r="C68" s="53" t="s">
        <v>18</v>
      </c>
      <c r="D68" s="53" t="s">
        <v>57</v>
      </c>
      <c r="E68" s="48" t="s">
        <v>152</v>
      </c>
      <c r="F68" s="53">
        <v>13.423</v>
      </c>
      <c r="G68" s="48" t="s">
        <v>153</v>
      </c>
      <c r="H68" s="53">
        <v>10</v>
      </c>
      <c r="I68" s="53">
        <v>0.0041</v>
      </c>
      <c r="J68" s="53">
        <v>0.0168</v>
      </c>
      <c r="K68" s="53" t="s">
        <v>131</v>
      </c>
      <c r="L68" s="53" t="s">
        <v>27</v>
      </c>
    </row>
    <row r="69" s="8" customFormat="1" ht="45" customHeight="1" spans="1:12">
      <c r="A69" s="53">
        <v>11</v>
      </c>
      <c r="B69" s="53" t="s">
        <v>133</v>
      </c>
      <c r="C69" s="53" t="s">
        <v>18</v>
      </c>
      <c r="D69" s="53" t="s">
        <v>61</v>
      </c>
      <c r="E69" s="48" t="s">
        <v>154</v>
      </c>
      <c r="F69" s="53">
        <v>26.5815</v>
      </c>
      <c r="G69" s="48" t="s">
        <v>155</v>
      </c>
      <c r="H69" s="53">
        <v>6</v>
      </c>
      <c r="I69" s="53">
        <v>0.0061</v>
      </c>
      <c r="J69" s="53">
        <v>0.0252</v>
      </c>
      <c r="K69" s="53" t="s">
        <v>131</v>
      </c>
      <c r="L69" s="53" t="s">
        <v>36</v>
      </c>
    </row>
    <row r="70" s="8" customFormat="1" ht="45" customHeight="1" spans="1:12">
      <c r="A70" s="53">
        <v>12</v>
      </c>
      <c r="B70" s="53" t="s">
        <v>133</v>
      </c>
      <c r="C70" s="53" t="s">
        <v>18</v>
      </c>
      <c r="D70" s="53" t="s">
        <v>39</v>
      </c>
      <c r="E70" s="48" t="s">
        <v>156</v>
      </c>
      <c r="F70" s="53">
        <v>92.7375</v>
      </c>
      <c r="G70" s="48" t="s">
        <v>157</v>
      </c>
      <c r="H70" s="53">
        <v>11</v>
      </c>
      <c r="I70" s="53">
        <v>0.0142</v>
      </c>
      <c r="J70" s="53">
        <v>0.0582</v>
      </c>
      <c r="K70" s="53" t="s">
        <v>131</v>
      </c>
      <c r="L70" s="53" t="s">
        <v>36</v>
      </c>
    </row>
    <row r="71" s="8" customFormat="1" ht="45" customHeight="1" spans="1:12">
      <c r="A71" s="53">
        <v>13</v>
      </c>
      <c r="B71" s="53" t="s">
        <v>133</v>
      </c>
      <c r="C71" s="53" t="s">
        <v>18</v>
      </c>
      <c r="D71" s="53" t="s">
        <v>63</v>
      </c>
      <c r="E71" s="48" t="s">
        <v>158</v>
      </c>
      <c r="F71" s="53">
        <v>56.6325</v>
      </c>
      <c r="G71" s="48" t="s">
        <v>159</v>
      </c>
      <c r="H71" s="53">
        <v>6</v>
      </c>
      <c r="I71" s="53">
        <v>0.0112</v>
      </c>
      <c r="J71" s="53">
        <v>0.0459</v>
      </c>
      <c r="K71" s="53" t="s">
        <v>131</v>
      </c>
      <c r="L71" s="53" t="s">
        <v>36</v>
      </c>
    </row>
    <row r="72" s="8" customFormat="1" ht="45" customHeight="1" spans="1:12">
      <c r="A72" s="53">
        <v>14</v>
      </c>
      <c r="B72" s="53" t="s">
        <v>133</v>
      </c>
      <c r="C72" s="53" t="s">
        <v>18</v>
      </c>
      <c r="D72" s="53" t="s">
        <v>65</v>
      </c>
      <c r="E72" s="48" t="s">
        <v>160</v>
      </c>
      <c r="F72" s="53">
        <v>4.1705</v>
      </c>
      <c r="G72" s="48" t="s">
        <v>161</v>
      </c>
      <c r="H72" s="53">
        <v>7</v>
      </c>
      <c r="I72" s="53">
        <v>0.0018</v>
      </c>
      <c r="J72" s="53">
        <v>0.0074</v>
      </c>
      <c r="K72" s="53" t="s">
        <v>131</v>
      </c>
      <c r="L72" s="53" t="s">
        <v>27</v>
      </c>
    </row>
    <row r="73" s="8" customFormat="1" ht="45" customHeight="1" spans="1:12">
      <c r="A73" s="53">
        <v>15</v>
      </c>
      <c r="B73" s="53" t="s">
        <v>133</v>
      </c>
      <c r="C73" s="53" t="s">
        <v>18</v>
      </c>
      <c r="D73" s="53" t="s">
        <v>43</v>
      </c>
      <c r="E73" s="48" t="s">
        <v>162</v>
      </c>
      <c r="F73" s="53">
        <v>57.1975</v>
      </c>
      <c r="G73" s="48" t="s">
        <v>163</v>
      </c>
      <c r="H73" s="53">
        <v>3</v>
      </c>
      <c r="I73" s="53">
        <v>0.0102</v>
      </c>
      <c r="J73" s="53">
        <v>0.0419</v>
      </c>
      <c r="K73" s="53" t="s">
        <v>131</v>
      </c>
      <c r="L73" s="53" t="s">
        <v>27</v>
      </c>
    </row>
    <row r="74" s="8" customFormat="1" ht="45" customHeight="1" spans="1:12">
      <c r="A74" s="53">
        <v>16</v>
      </c>
      <c r="B74" s="53" t="s">
        <v>133</v>
      </c>
      <c r="C74" s="53" t="s">
        <v>18</v>
      </c>
      <c r="D74" s="53" t="s">
        <v>30</v>
      </c>
      <c r="E74" s="48" t="s">
        <v>164</v>
      </c>
      <c r="F74" s="53">
        <v>14.608</v>
      </c>
      <c r="G74" s="48" t="s">
        <v>165</v>
      </c>
      <c r="H74" s="53">
        <v>6</v>
      </c>
      <c r="I74" s="53">
        <v>0.0038</v>
      </c>
      <c r="J74" s="53">
        <v>0.0156</v>
      </c>
      <c r="K74" s="53" t="s">
        <v>131</v>
      </c>
      <c r="L74" s="53" t="s">
        <v>27</v>
      </c>
    </row>
    <row r="75" s="8" customFormat="1" ht="45" customHeight="1" spans="1:12">
      <c r="A75" s="53">
        <v>17</v>
      </c>
      <c r="B75" s="53" t="s">
        <v>133</v>
      </c>
      <c r="C75" s="53" t="s">
        <v>18</v>
      </c>
      <c r="D75" s="53" t="s">
        <v>55</v>
      </c>
      <c r="E75" s="48" t="s">
        <v>166</v>
      </c>
      <c r="F75" s="53">
        <v>66.207</v>
      </c>
      <c r="G75" s="48" t="s">
        <v>159</v>
      </c>
      <c r="H75" s="53">
        <v>6</v>
      </c>
      <c r="I75" s="53">
        <v>0.0112</v>
      </c>
      <c r="J75" s="53">
        <v>0.0459</v>
      </c>
      <c r="K75" s="53" t="s">
        <v>131</v>
      </c>
      <c r="L75" s="53" t="s">
        <v>36</v>
      </c>
    </row>
    <row r="76" s="8" customFormat="1" ht="45" customHeight="1" spans="1:12">
      <c r="A76" s="53">
        <v>18</v>
      </c>
      <c r="B76" s="53" t="s">
        <v>133</v>
      </c>
      <c r="C76" s="53" t="s">
        <v>18</v>
      </c>
      <c r="D76" s="53" t="s">
        <v>34</v>
      </c>
      <c r="E76" s="48" t="s">
        <v>167</v>
      </c>
      <c r="F76" s="53">
        <v>71.1455</v>
      </c>
      <c r="G76" s="48" t="s">
        <v>168</v>
      </c>
      <c r="H76" s="53">
        <v>7</v>
      </c>
      <c r="I76" s="53">
        <v>0.0113</v>
      </c>
      <c r="J76" s="53">
        <v>0.0464</v>
      </c>
      <c r="K76" s="53" t="s">
        <v>131</v>
      </c>
      <c r="L76" s="53" t="s">
        <v>36</v>
      </c>
    </row>
    <row r="77" s="8" customFormat="1" ht="45" customHeight="1" spans="1:12">
      <c r="A77" s="53">
        <v>19</v>
      </c>
      <c r="B77" s="53" t="s">
        <v>133</v>
      </c>
      <c r="C77" s="53" t="s">
        <v>18</v>
      </c>
      <c r="D77" s="53" t="s">
        <v>32</v>
      </c>
      <c r="E77" s="48" t="s">
        <v>169</v>
      </c>
      <c r="F77" s="53">
        <v>59.391</v>
      </c>
      <c r="G77" s="48" t="s">
        <v>170</v>
      </c>
      <c r="H77" s="53">
        <v>8</v>
      </c>
      <c r="I77" s="53">
        <v>0.0109</v>
      </c>
      <c r="J77" s="53">
        <v>0.0447</v>
      </c>
      <c r="K77" s="53" t="s">
        <v>131</v>
      </c>
      <c r="L77" s="53" t="s">
        <v>36</v>
      </c>
    </row>
    <row r="78" s="11" customFormat="1" ht="54" customHeight="1" spans="1:12">
      <c r="A78" s="57" t="s">
        <v>171</v>
      </c>
      <c r="B78" s="57" t="s">
        <v>172</v>
      </c>
      <c r="C78" s="57" t="s">
        <v>18</v>
      </c>
      <c r="D78" s="57" t="s">
        <v>19</v>
      </c>
      <c r="E78" s="55" t="s">
        <v>173</v>
      </c>
      <c r="F78" s="54">
        <f t="shared" ref="F78:J78" si="13">SUM(F79:F98)</f>
        <v>1370</v>
      </c>
      <c r="G78" s="59" t="s">
        <v>174</v>
      </c>
      <c r="H78" s="57">
        <f t="shared" si="13"/>
        <v>221</v>
      </c>
      <c r="I78" s="57">
        <f t="shared" si="13"/>
        <v>0.3761</v>
      </c>
      <c r="J78" s="57">
        <f t="shared" si="13"/>
        <v>1.7228</v>
      </c>
      <c r="K78" s="57" t="s">
        <v>175</v>
      </c>
      <c r="L78" s="54" t="s">
        <v>23</v>
      </c>
    </row>
    <row r="79" s="8" customFormat="1" ht="67" customHeight="1" spans="1:12">
      <c r="A79" s="60">
        <v>1</v>
      </c>
      <c r="B79" s="60" t="s">
        <v>176</v>
      </c>
      <c r="C79" s="60" t="s">
        <v>18</v>
      </c>
      <c r="D79" s="60" t="s">
        <v>57</v>
      </c>
      <c r="E79" s="61" t="s">
        <v>177</v>
      </c>
      <c r="F79" s="60">
        <v>69.5843</v>
      </c>
      <c r="G79" s="61" t="s">
        <v>178</v>
      </c>
      <c r="H79" s="60">
        <v>23</v>
      </c>
      <c r="I79" s="60">
        <v>0.021</v>
      </c>
      <c r="J79" s="79">
        <v>0.306</v>
      </c>
      <c r="K79" s="46" t="s">
        <v>175</v>
      </c>
      <c r="L79" s="46" t="s">
        <v>27</v>
      </c>
    </row>
    <row r="80" s="4" customFormat="1" ht="63" customHeight="1" spans="1:12">
      <c r="A80" s="53">
        <v>2</v>
      </c>
      <c r="B80" s="53" t="s">
        <v>176</v>
      </c>
      <c r="C80" s="53" t="s">
        <v>18</v>
      </c>
      <c r="D80" s="53" t="s">
        <v>65</v>
      </c>
      <c r="E80" s="48" t="s">
        <v>179</v>
      </c>
      <c r="F80" s="53">
        <v>41.1239</v>
      </c>
      <c r="G80" s="48" t="s">
        <v>180</v>
      </c>
      <c r="H80" s="53">
        <v>15</v>
      </c>
      <c r="I80" s="53">
        <v>0.0127</v>
      </c>
      <c r="J80" s="80">
        <v>0.047</v>
      </c>
      <c r="K80" s="53" t="s">
        <v>175</v>
      </c>
      <c r="L80" s="53" t="s">
        <v>27</v>
      </c>
    </row>
    <row r="81" s="8" customFormat="1" ht="63" customHeight="1" spans="1:12">
      <c r="A81" s="60">
        <v>3</v>
      </c>
      <c r="B81" s="60" t="s">
        <v>176</v>
      </c>
      <c r="C81" s="60" t="s">
        <v>18</v>
      </c>
      <c r="D81" s="60" t="s">
        <v>25</v>
      </c>
      <c r="E81" s="61" t="s">
        <v>181</v>
      </c>
      <c r="F81" s="60">
        <v>88.8605</v>
      </c>
      <c r="G81" s="61" t="s">
        <v>182</v>
      </c>
      <c r="H81" s="60">
        <v>17</v>
      </c>
      <c r="I81" s="60">
        <v>0.028</v>
      </c>
      <c r="J81" s="79">
        <v>0.12</v>
      </c>
      <c r="K81" s="46" t="s">
        <v>175</v>
      </c>
      <c r="L81" s="46" t="s">
        <v>27</v>
      </c>
    </row>
    <row r="82" s="8" customFormat="1" ht="63" customHeight="1" spans="1:12">
      <c r="A82" s="60">
        <v>4</v>
      </c>
      <c r="B82" s="60" t="s">
        <v>176</v>
      </c>
      <c r="C82" s="60" t="s">
        <v>18</v>
      </c>
      <c r="D82" s="60" t="s">
        <v>41</v>
      </c>
      <c r="E82" s="61" t="s">
        <v>183</v>
      </c>
      <c r="F82" s="60">
        <v>104.235</v>
      </c>
      <c r="G82" s="61" t="s">
        <v>184</v>
      </c>
      <c r="H82" s="60">
        <v>10</v>
      </c>
      <c r="I82" s="60">
        <v>0.0297</v>
      </c>
      <c r="J82" s="79">
        <v>0.1188</v>
      </c>
      <c r="K82" s="46" t="s">
        <v>175</v>
      </c>
      <c r="L82" s="46" t="s">
        <v>36</v>
      </c>
    </row>
    <row r="83" s="8" customFormat="1" ht="63" customHeight="1" spans="1:12">
      <c r="A83" s="60">
        <v>5</v>
      </c>
      <c r="B83" s="60" t="s">
        <v>176</v>
      </c>
      <c r="C83" s="60" t="s">
        <v>18</v>
      </c>
      <c r="D83" s="60" t="s">
        <v>30</v>
      </c>
      <c r="E83" s="61" t="s">
        <v>185</v>
      </c>
      <c r="F83" s="60">
        <v>95.4321</v>
      </c>
      <c r="G83" s="61" t="s">
        <v>186</v>
      </c>
      <c r="H83" s="60">
        <v>17</v>
      </c>
      <c r="I83" s="60">
        <v>0.0262</v>
      </c>
      <c r="J83" s="79">
        <v>0.0786</v>
      </c>
      <c r="K83" s="46" t="s">
        <v>175</v>
      </c>
      <c r="L83" s="46" t="s">
        <v>27</v>
      </c>
    </row>
    <row r="84" s="8" customFormat="1" ht="65" customHeight="1" spans="1:12">
      <c r="A84" s="60">
        <v>6</v>
      </c>
      <c r="B84" s="60" t="s">
        <v>176</v>
      </c>
      <c r="C84" s="60" t="s">
        <v>18</v>
      </c>
      <c r="D84" s="60" t="s">
        <v>34</v>
      </c>
      <c r="E84" s="61" t="s">
        <v>187</v>
      </c>
      <c r="F84" s="60">
        <v>22.363</v>
      </c>
      <c r="G84" s="61" t="s">
        <v>188</v>
      </c>
      <c r="H84" s="53">
        <v>9</v>
      </c>
      <c r="I84" s="60">
        <v>0.006</v>
      </c>
      <c r="J84" s="79">
        <v>0.024</v>
      </c>
      <c r="K84" s="46" t="s">
        <v>175</v>
      </c>
      <c r="L84" s="46" t="s">
        <v>36</v>
      </c>
    </row>
    <row r="85" s="8" customFormat="1" ht="65" customHeight="1" spans="1:12">
      <c r="A85" s="60">
        <v>7</v>
      </c>
      <c r="B85" s="60" t="s">
        <v>176</v>
      </c>
      <c r="C85" s="60" t="s">
        <v>18</v>
      </c>
      <c r="D85" s="60" t="s">
        <v>45</v>
      </c>
      <c r="E85" s="61" t="s">
        <v>189</v>
      </c>
      <c r="F85" s="60">
        <v>113.5514</v>
      </c>
      <c r="G85" s="61" t="s">
        <v>190</v>
      </c>
      <c r="H85" s="60">
        <v>13</v>
      </c>
      <c r="I85" s="60">
        <v>0.0313</v>
      </c>
      <c r="J85" s="79">
        <v>0.1252</v>
      </c>
      <c r="K85" s="46" t="s">
        <v>175</v>
      </c>
      <c r="L85" s="46" t="s">
        <v>27</v>
      </c>
    </row>
    <row r="86" s="8" customFormat="1" ht="65" customHeight="1" spans="1:12">
      <c r="A86" s="60">
        <v>8</v>
      </c>
      <c r="B86" s="60" t="s">
        <v>176</v>
      </c>
      <c r="C86" s="60" t="s">
        <v>18</v>
      </c>
      <c r="D86" s="60" t="s">
        <v>47</v>
      </c>
      <c r="E86" s="61" t="s">
        <v>191</v>
      </c>
      <c r="F86" s="60">
        <v>84.8657</v>
      </c>
      <c r="G86" s="61" t="s">
        <v>182</v>
      </c>
      <c r="H86" s="60">
        <v>15</v>
      </c>
      <c r="I86" s="60">
        <v>0.028</v>
      </c>
      <c r="J86" s="79">
        <v>0.084</v>
      </c>
      <c r="K86" s="46" t="s">
        <v>175</v>
      </c>
      <c r="L86" s="46" t="s">
        <v>27</v>
      </c>
    </row>
    <row r="87" s="8" customFormat="1" ht="65" customHeight="1" spans="1:12">
      <c r="A87" s="60">
        <v>9</v>
      </c>
      <c r="B87" s="60" t="s">
        <v>176</v>
      </c>
      <c r="C87" s="60" t="s">
        <v>18</v>
      </c>
      <c r="D87" s="60" t="s">
        <v>32</v>
      </c>
      <c r="E87" s="61" t="s">
        <v>192</v>
      </c>
      <c r="F87" s="60">
        <v>17.99</v>
      </c>
      <c r="G87" s="61" t="s">
        <v>193</v>
      </c>
      <c r="H87" s="60">
        <v>10</v>
      </c>
      <c r="I87" s="60">
        <v>0.005</v>
      </c>
      <c r="J87" s="79">
        <v>0.02</v>
      </c>
      <c r="K87" s="46" t="s">
        <v>175</v>
      </c>
      <c r="L87" s="46" t="s">
        <v>27</v>
      </c>
    </row>
    <row r="88" s="8" customFormat="1" ht="65" customHeight="1" spans="1:12">
      <c r="A88" s="60">
        <v>10</v>
      </c>
      <c r="B88" s="60" t="s">
        <v>176</v>
      </c>
      <c r="C88" s="60" t="s">
        <v>18</v>
      </c>
      <c r="D88" s="60" t="s">
        <v>59</v>
      </c>
      <c r="E88" s="61" t="s">
        <v>194</v>
      </c>
      <c r="F88" s="60">
        <v>143.72</v>
      </c>
      <c r="G88" s="61" t="s">
        <v>195</v>
      </c>
      <c r="H88" s="60">
        <v>15</v>
      </c>
      <c r="I88" s="60">
        <v>0.0395</v>
      </c>
      <c r="J88" s="79">
        <v>0.1185</v>
      </c>
      <c r="K88" s="46" t="s">
        <v>175</v>
      </c>
      <c r="L88" s="46" t="s">
        <v>36</v>
      </c>
    </row>
    <row r="89" s="8" customFormat="1" ht="59" customHeight="1" spans="1:12">
      <c r="A89" s="60">
        <v>11</v>
      </c>
      <c r="B89" s="60" t="s">
        <v>176</v>
      </c>
      <c r="C89" s="60" t="s">
        <v>18</v>
      </c>
      <c r="D89" s="60" t="s">
        <v>51</v>
      </c>
      <c r="E89" s="61" t="s">
        <v>196</v>
      </c>
      <c r="F89" s="60">
        <v>57.6775</v>
      </c>
      <c r="G89" s="61" t="s">
        <v>197</v>
      </c>
      <c r="H89" s="60">
        <v>8</v>
      </c>
      <c r="I89" s="60">
        <v>0.0164</v>
      </c>
      <c r="J89" s="79">
        <v>0.0738</v>
      </c>
      <c r="K89" s="46" t="s">
        <v>175</v>
      </c>
      <c r="L89" s="46" t="s">
        <v>36</v>
      </c>
    </row>
    <row r="90" s="8" customFormat="1" ht="59" customHeight="1" spans="1:12">
      <c r="A90" s="60">
        <v>12</v>
      </c>
      <c r="B90" s="60" t="s">
        <v>176</v>
      </c>
      <c r="C90" s="60" t="s">
        <v>18</v>
      </c>
      <c r="D90" s="60" t="s">
        <v>37</v>
      </c>
      <c r="E90" s="61" t="s">
        <v>198</v>
      </c>
      <c r="F90" s="60">
        <v>143.02</v>
      </c>
      <c r="G90" s="61" t="s">
        <v>199</v>
      </c>
      <c r="H90" s="60">
        <v>12</v>
      </c>
      <c r="I90" s="60">
        <v>0.0311</v>
      </c>
      <c r="J90" s="79">
        <v>0.1568</v>
      </c>
      <c r="K90" s="46" t="s">
        <v>175</v>
      </c>
      <c r="L90" s="46" t="s">
        <v>36</v>
      </c>
    </row>
    <row r="91" s="8" customFormat="1" ht="56" customHeight="1" spans="1:12">
      <c r="A91" s="60">
        <v>13</v>
      </c>
      <c r="B91" s="60" t="s">
        <v>176</v>
      </c>
      <c r="C91" s="60" t="s">
        <v>18</v>
      </c>
      <c r="D91" s="60" t="s">
        <v>53</v>
      </c>
      <c r="E91" s="61" t="s">
        <v>200</v>
      </c>
      <c r="F91" s="60">
        <v>55.249</v>
      </c>
      <c r="G91" s="61" t="s">
        <v>201</v>
      </c>
      <c r="H91" s="60">
        <v>7</v>
      </c>
      <c r="I91" s="60">
        <v>0.0118</v>
      </c>
      <c r="J91" s="60">
        <v>0.0525</v>
      </c>
      <c r="K91" s="46" t="s">
        <v>175</v>
      </c>
      <c r="L91" s="46" t="s">
        <v>36</v>
      </c>
    </row>
    <row r="92" s="8" customFormat="1" ht="56" customHeight="1" spans="1:12">
      <c r="A92" s="60">
        <v>14</v>
      </c>
      <c r="B92" s="60" t="s">
        <v>176</v>
      </c>
      <c r="C92" s="46" t="s">
        <v>18</v>
      </c>
      <c r="D92" s="46" t="s">
        <v>28</v>
      </c>
      <c r="E92" s="62" t="s">
        <v>202</v>
      </c>
      <c r="F92" s="46">
        <v>21.047</v>
      </c>
      <c r="G92" s="61" t="s">
        <v>203</v>
      </c>
      <c r="H92" s="46">
        <v>8</v>
      </c>
      <c r="I92" s="46">
        <v>0.0054</v>
      </c>
      <c r="J92" s="81">
        <v>0.0324</v>
      </c>
      <c r="K92" s="46" t="s">
        <v>175</v>
      </c>
      <c r="L92" s="46" t="s">
        <v>27</v>
      </c>
    </row>
    <row r="93" s="8" customFormat="1" ht="56" customHeight="1" spans="1:12">
      <c r="A93" s="60">
        <v>15</v>
      </c>
      <c r="B93" s="60" t="s">
        <v>176</v>
      </c>
      <c r="C93" s="46" t="s">
        <v>18</v>
      </c>
      <c r="D93" s="46" t="s">
        <v>55</v>
      </c>
      <c r="E93" s="62" t="s">
        <v>204</v>
      </c>
      <c r="F93" s="46">
        <v>80.5515</v>
      </c>
      <c r="G93" s="61" t="s">
        <v>205</v>
      </c>
      <c r="H93" s="46">
        <v>9</v>
      </c>
      <c r="I93" s="46">
        <v>0.0226</v>
      </c>
      <c r="J93" s="81">
        <v>0.1015</v>
      </c>
      <c r="K93" s="46" t="s">
        <v>175</v>
      </c>
      <c r="L93" s="46" t="s">
        <v>36</v>
      </c>
    </row>
    <row r="94" s="8" customFormat="1" ht="56" customHeight="1" spans="1:12">
      <c r="A94" s="60">
        <v>16</v>
      </c>
      <c r="B94" s="60" t="s">
        <v>176</v>
      </c>
      <c r="C94" s="46" t="s">
        <v>18</v>
      </c>
      <c r="D94" s="46" t="s">
        <v>39</v>
      </c>
      <c r="E94" s="62" t="s">
        <v>206</v>
      </c>
      <c r="F94" s="46">
        <v>57.1</v>
      </c>
      <c r="G94" s="61" t="s">
        <v>207</v>
      </c>
      <c r="H94" s="46">
        <v>13</v>
      </c>
      <c r="I94" s="46">
        <v>0.0166</v>
      </c>
      <c r="J94" s="81">
        <v>0.0843</v>
      </c>
      <c r="K94" s="46" t="s">
        <v>175</v>
      </c>
      <c r="L94" s="46" t="s">
        <v>36</v>
      </c>
    </row>
    <row r="95" s="8" customFormat="1" ht="56" customHeight="1" spans="1:12">
      <c r="A95" s="60">
        <v>17</v>
      </c>
      <c r="B95" s="60" t="s">
        <v>176</v>
      </c>
      <c r="C95" s="60" t="s">
        <v>18</v>
      </c>
      <c r="D95" s="60" t="s">
        <v>63</v>
      </c>
      <c r="E95" s="61" t="s">
        <v>208</v>
      </c>
      <c r="F95" s="60">
        <v>21.37</v>
      </c>
      <c r="G95" s="61" t="s">
        <v>209</v>
      </c>
      <c r="H95" s="60">
        <v>1</v>
      </c>
      <c r="I95" s="60">
        <v>0.0069</v>
      </c>
      <c r="J95" s="79">
        <v>0.0276</v>
      </c>
      <c r="K95" s="46" t="s">
        <v>175</v>
      </c>
      <c r="L95" s="46" t="s">
        <v>36</v>
      </c>
    </row>
    <row r="96" s="8" customFormat="1" ht="56" customHeight="1" spans="1:12">
      <c r="A96" s="60">
        <v>18</v>
      </c>
      <c r="B96" s="60" t="s">
        <v>176</v>
      </c>
      <c r="C96" s="60" t="s">
        <v>18</v>
      </c>
      <c r="D96" s="60" t="s">
        <v>49</v>
      </c>
      <c r="E96" s="61" t="s">
        <v>210</v>
      </c>
      <c r="F96" s="60">
        <v>122.8498</v>
      </c>
      <c r="G96" s="61" t="s">
        <v>184</v>
      </c>
      <c r="H96" s="60">
        <v>7</v>
      </c>
      <c r="I96" s="60">
        <v>0.0297</v>
      </c>
      <c r="J96" s="60">
        <v>0.1176</v>
      </c>
      <c r="K96" s="46" t="s">
        <v>175</v>
      </c>
      <c r="L96" s="46" t="s">
        <v>27</v>
      </c>
    </row>
    <row r="97" s="8" customFormat="1" ht="56" customHeight="1" spans="1:12">
      <c r="A97" s="60">
        <v>19</v>
      </c>
      <c r="B97" s="60" t="s">
        <v>176</v>
      </c>
      <c r="C97" s="60" t="s">
        <v>18</v>
      </c>
      <c r="D97" s="60" t="s">
        <v>61</v>
      </c>
      <c r="E97" s="61" t="s">
        <v>211</v>
      </c>
      <c r="F97" s="60">
        <v>0.5</v>
      </c>
      <c r="G97" s="61" t="s">
        <v>212</v>
      </c>
      <c r="H97" s="60">
        <v>2</v>
      </c>
      <c r="I97" s="60">
        <v>0.0002</v>
      </c>
      <c r="J97" s="79">
        <v>0.0008</v>
      </c>
      <c r="K97" s="46" t="s">
        <v>175</v>
      </c>
      <c r="L97" s="46" t="s">
        <v>36</v>
      </c>
    </row>
    <row r="98" s="8" customFormat="1" ht="56" customHeight="1" spans="1:12">
      <c r="A98" s="60">
        <v>20</v>
      </c>
      <c r="B98" s="60" t="s">
        <v>176</v>
      </c>
      <c r="C98" s="60" t="s">
        <v>18</v>
      </c>
      <c r="D98" s="60" t="s">
        <v>43</v>
      </c>
      <c r="E98" s="61" t="s">
        <v>213</v>
      </c>
      <c r="F98" s="60">
        <v>28.9093</v>
      </c>
      <c r="G98" s="61" t="s">
        <v>214</v>
      </c>
      <c r="H98" s="60">
        <v>10</v>
      </c>
      <c r="I98" s="60">
        <v>0.008</v>
      </c>
      <c r="J98" s="79">
        <v>0.0334</v>
      </c>
      <c r="K98" s="46" t="s">
        <v>175</v>
      </c>
      <c r="L98" s="46" t="s">
        <v>27</v>
      </c>
    </row>
    <row r="99" s="12" customFormat="1" ht="45" customHeight="1" spans="1:12">
      <c r="A99" s="63" t="s">
        <v>215</v>
      </c>
      <c r="B99" s="63" t="s">
        <v>216</v>
      </c>
      <c r="C99" s="63" t="s">
        <v>18</v>
      </c>
      <c r="D99" s="63" t="s">
        <v>19</v>
      </c>
      <c r="E99" s="59" t="s">
        <v>217</v>
      </c>
      <c r="F99" s="63">
        <f t="shared" ref="F99:J99" si="14">F100+F121+F126</f>
        <v>2521.45</v>
      </c>
      <c r="G99" s="59" t="s">
        <v>218</v>
      </c>
      <c r="H99" s="63">
        <v>251</v>
      </c>
      <c r="I99" s="63">
        <f t="shared" si="14"/>
        <v>0.6616</v>
      </c>
      <c r="J99" s="63">
        <f t="shared" si="14"/>
        <v>2.6464</v>
      </c>
      <c r="K99" s="63" t="s">
        <v>219</v>
      </c>
      <c r="L99" s="63" t="s">
        <v>23</v>
      </c>
    </row>
    <row r="100" s="13" customFormat="1" ht="45" customHeight="1" spans="1:12">
      <c r="A100" s="40" t="s">
        <v>72</v>
      </c>
      <c r="B100" s="64" t="s">
        <v>220</v>
      </c>
      <c r="C100" s="64" t="s">
        <v>18</v>
      </c>
      <c r="D100" s="64" t="s">
        <v>19</v>
      </c>
      <c r="E100" s="65" t="s">
        <v>221</v>
      </c>
      <c r="F100" s="43">
        <f t="shared" ref="F100:J100" si="15">SUM(F101:F120)</f>
        <v>1894</v>
      </c>
      <c r="G100" s="66" t="s">
        <v>222</v>
      </c>
      <c r="H100" s="64">
        <f t="shared" si="15"/>
        <v>203</v>
      </c>
      <c r="I100" s="64">
        <f t="shared" si="15"/>
        <v>0.3788</v>
      </c>
      <c r="J100" s="64">
        <f t="shared" si="15"/>
        <v>1.5152</v>
      </c>
      <c r="K100" s="64" t="s">
        <v>219</v>
      </c>
      <c r="L100" s="64" t="s">
        <v>223</v>
      </c>
    </row>
    <row r="101" s="14" customFormat="1" ht="45" customHeight="1" spans="1:12">
      <c r="A101" s="67">
        <v>1</v>
      </c>
      <c r="B101" s="53" t="s">
        <v>224</v>
      </c>
      <c r="C101" s="53" t="s">
        <v>18</v>
      </c>
      <c r="D101" s="60" t="s">
        <v>51</v>
      </c>
      <c r="E101" s="61" t="s">
        <v>225</v>
      </c>
      <c r="F101" s="60">
        <f t="shared" ref="F101:F104" si="16">300*0.5</f>
        <v>150</v>
      </c>
      <c r="G101" s="61" t="s">
        <v>226</v>
      </c>
      <c r="H101" s="60">
        <v>8</v>
      </c>
      <c r="I101" s="60">
        <v>0.03</v>
      </c>
      <c r="J101" s="60">
        <f t="shared" ref="J101:J125" si="17">I101*4</f>
        <v>0.12</v>
      </c>
      <c r="K101" s="60" t="s">
        <v>219</v>
      </c>
      <c r="L101" s="53" t="s">
        <v>36</v>
      </c>
    </row>
    <row r="102" s="14" customFormat="1" ht="45" customHeight="1" spans="1:12">
      <c r="A102" s="67">
        <v>2</v>
      </c>
      <c r="B102" s="53" t="s">
        <v>224</v>
      </c>
      <c r="C102" s="53" t="s">
        <v>18</v>
      </c>
      <c r="D102" s="60" t="s">
        <v>28</v>
      </c>
      <c r="E102" s="61" t="s">
        <v>227</v>
      </c>
      <c r="F102" s="68">
        <f>48*0.5</f>
        <v>24</v>
      </c>
      <c r="G102" s="61" t="s">
        <v>226</v>
      </c>
      <c r="H102" s="60">
        <v>6</v>
      </c>
      <c r="I102" s="60">
        <v>0.0048</v>
      </c>
      <c r="J102" s="60">
        <f t="shared" si="17"/>
        <v>0.0192</v>
      </c>
      <c r="K102" s="60" t="s">
        <v>219</v>
      </c>
      <c r="L102" s="53" t="s">
        <v>27</v>
      </c>
    </row>
    <row r="103" s="14" customFormat="1" ht="60" customHeight="1" spans="1:12">
      <c r="A103" s="67">
        <v>3</v>
      </c>
      <c r="B103" s="53" t="s">
        <v>224</v>
      </c>
      <c r="C103" s="53" t="s">
        <v>18</v>
      </c>
      <c r="D103" s="60" t="s">
        <v>47</v>
      </c>
      <c r="E103" s="61" t="s">
        <v>228</v>
      </c>
      <c r="F103" s="60">
        <f t="shared" si="16"/>
        <v>150</v>
      </c>
      <c r="G103" s="61" t="s">
        <v>226</v>
      </c>
      <c r="H103" s="60">
        <v>19</v>
      </c>
      <c r="I103" s="60">
        <v>0.03</v>
      </c>
      <c r="J103" s="60">
        <f t="shared" si="17"/>
        <v>0.12</v>
      </c>
      <c r="K103" s="60" t="s">
        <v>219</v>
      </c>
      <c r="L103" s="53" t="s">
        <v>27</v>
      </c>
    </row>
    <row r="104" s="14" customFormat="1" ht="60" customHeight="1" spans="1:12">
      <c r="A104" s="67">
        <v>4</v>
      </c>
      <c r="B104" s="53" t="s">
        <v>224</v>
      </c>
      <c r="C104" s="53" t="s">
        <v>18</v>
      </c>
      <c r="D104" s="60" t="s">
        <v>43</v>
      </c>
      <c r="E104" s="61" t="s">
        <v>229</v>
      </c>
      <c r="F104" s="60">
        <f t="shared" si="16"/>
        <v>150</v>
      </c>
      <c r="G104" s="61" t="s">
        <v>226</v>
      </c>
      <c r="H104" s="60">
        <v>16</v>
      </c>
      <c r="I104" s="60">
        <v>0.03</v>
      </c>
      <c r="J104" s="60">
        <f t="shared" si="17"/>
        <v>0.12</v>
      </c>
      <c r="K104" s="60" t="s">
        <v>219</v>
      </c>
      <c r="L104" s="53" t="s">
        <v>27</v>
      </c>
    </row>
    <row r="105" s="14" customFormat="1" ht="45" customHeight="1" spans="1:12">
      <c r="A105" s="67">
        <v>5</v>
      </c>
      <c r="B105" s="53" t="s">
        <v>224</v>
      </c>
      <c r="C105" s="53" t="s">
        <v>18</v>
      </c>
      <c r="D105" s="60" t="s">
        <v>39</v>
      </c>
      <c r="E105" s="61" t="s">
        <v>230</v>
      </c>
      <c r="F105" s="60">
        <f>212*0.5</f>
        <v>106</v>
      </c>
      <c r="G105" s="61" t="s">
        <v>226</v>
      </c>
      <c r="H105" s="60">
        <v>12</v>
      </c>
      <c r="I105" s="60">
        <v>0.0212</v>
      </c>
      <c r="J105" s="60">
        <f t="shared" si="17"/>
        <v>0.0848</v>
      </c>
      <c r="K105" s="60" t="s">
        <v>219</v>
      </c>
      <c r="L105" s="53" t="s">
        <v>36</v>
      </c>
    </row>
    <row r="106" s="14" customFormat="1" ht="45" customHeight="1" spans="1:12">
      <c r="A106" s="67">
        <v>6</v>
      </c>
      <c r="B106" s="53" t="s">
        <v>224</v>
      </c>
      <c r="C106" s="53" t="s">
        <v>18</v>
      </c>
      <c r="D106" s="60" t="s">
        <v>45</v>
      </c>
      <c r="E106" s="61" t="s">
        <v>231</v>
      </c>
      <c r="F106" s="60">
        <f>121*0.5</f>
        <v>60.5</v>
      </c>
      <c r="G106" s="61" t="s">
        <v>226</v>
      </c>
      <c r="H106" s="60">
        <v>5</v>
      </c>
      <c r="I106" s="60">
        <v>0.0121</v>
      </c>
      <c r="J106" s="60">
        <f t="shared" si="17"/>
        <v>0.0484</v>
      </c>
      <c r="K106" s="60" t="s">
        <v>219</v>
      </c>
      <c r="L106" s="53" t="s">
        <v>27</v>
      </c>
    </row>
    <row r="107" s="14" customFormat="1" ht="45" customHeight="1" spans="1:12">
      <c r="A107" s="67">
        <v>7</v>
      </c>
      <c r="B107" s="53" t="s">
        <v>224</v>
      </c>
      <c r="C107" s="53" t="s">
        <v>18</v>
      </c>
      <c r="D107" s="60" t="s">
        <v>32</v>
      </c>
      <c r="E107" s="61" t="s">
        <v>232</v>
      </c>
      <c r="F107" s="60">
        <f>64*0.5</f>
        <v>32</v>
      </c>
      <c r="G107" s="61" t="s">
        <v>226</v>
      </c>
      <c r="H107" s="60">
        <v>6</v>
      </c>
      <c r="I107" s="60">
        <v>0.0064</v>
      </c>
      <c r="J107" s="60">
        <f t="shared" si="17"/>
        <v>0.0256</v>
      </c>
      <c r="K107" s="60" t="s">
        <v>219</v>
      </c>
      <c r="L107" s="53" t="s">
        <v>27</v>
      </c>
    </row>
    <row r="108" s="14" customFormat="1" ht="67" customHeight="1" spans="1:12">
      <c r="A108" s="67">
        <v>8</v>
      </c>
      <c r="B108" s="53" t="s">
        <v>224</v>
      </c>
      <c r="C108" s="53" t="s">
        <v>18</v>
      </c>
      <c r="D108" s="69" t="s">
        <v>57</v>
      </c>
      <c r="E108" s="61" t="s">
        <v>233</v>
      </c>
      <c r="F108" s="60">
        <f>150*0.5</f>
        <v>75</v>
      </c>
      <c r="G108" s="61" t="s">
        <v>226</v>
      </c>
      <c r="H108" s="60">
        <v>21</v>
      </c>
      <c r="I108" s="60">
        <v>0.015</v>
      </c>
      <c r="J108" s="60">
        <f t="shared" si="17"/>
        <v>0.06</v>
      </c>
      <c r="K108" s="60" t="s">
        <v>219</v>
      </c>
      <c r="L108" s="53" t="s">
        <v>27</v>
      </c>
    </row>
    <row r="109" s="14" customFormat="1" ht="48" customHeight="1" spans="1:12">
      <c r="A109" s="67">
        <v>9</v>
      </c>
      <c r="B109" s="53" t="s">
        <v>224</v>
      </c>
      <c r="C109" s="53" t="s">
        <v>18</v>
      </c>
      <c r="D109" s="60" t="s">
        <v>49</v>
      </c>
      <c r="E109" s="70" t="s">
        <v>234</v>
      </c>
      <c r="F109" s="69">
        <f>60*0.5</f>
        <v>30</v>
      </c>
      <c r="G109" s="61" t="s">
        <v>226</v>
      </c>
      <c r="H109" s="69">
        <v>6</v>
      </c>
      <c r="I109" s="69">
        <v>0.006</v>
      </c>
      <c r="J109" s="60">
        <f t="shared" si="17"/>
        <v>0.024</v>
      </c>
      <c r="K109" s="60" t="s">
        <v>219</v>
      </c>
      <c r="L109" s="53" t="s">
        <v>27</v>
      </c>
    </row>
    <row r="110" s="14" customFormat="1" ht="48" customHeight="1" spans="1:12">
      <c r="A110" s="67">
        <v>10</v>
      </c>
      <c r="B110" s="53" t="s">
        <v>224</v>
      </c>
      <c r="C110" s="53" t="s">
        <v>18</v>
      </c>
      <c r="D110" s="60" t="s">
        <v>55</v>
      </c>
      <c r="E110" s="61" t="s">
        <v>235</v>
      </c>
      <c r="F110" s="60">
        <f>102*0.5</f>
        <v>51</v>
      </c>
      <c r="G110" s="61" t="s">
        <v>226</v>
      </c>
      <c r="H110" s="60">
        <v>8</v>
      </c>
      <c r="I110" s="60">
        <v>0.0102</v>
      </c>
      <c r="J110" s="60">
        <f t="shared" si="17"/>
        <v>0.0408</v>
      </c>
      <c r="K110" s="60" t="s">
        <v>219</v>
      </c>
      <c r="L110" s="53" t="s">
        <v>36</v>
      </c>
    </row>
    <row r="111" s="14" customFormat="1" ht="48" customHeight="1" spans="1:12">
      <c r="A111" s="67">
        <v>11</v>
      </c>
      <c r="B111" s="53" t="s">
        <v>224</v>
      </c>
      <c r="C111" s="53" t="s">
        <v>18</v>
      </c>
      <c r="D111" s="60" t="s">
        <v>34</v>
      </c>
      <c r="E111" s="61" t="s">
        <v>236</v>
      </c>
      <c r="F111" s="60">
        <f>100*0.5</f>
        <v>50</v>
      </c>
      <c r="G111" s="61" t="s">
        <v>226</v>
      </c>
      <c r="H111" s="67">
        <v>9</v>
      </c>
      <c r="I111" s="67">
        <v>0.01</v>
      </c>
      <c r="J111" s="60">
        <f t="shared" si="17"/>
        <v>0.04</v>
      </c>
      <c r="K111" s="60" t="s">
        <v>219</v>
      </c>
      <c r="L111" s="53" t="s">
        <v>36</v>
      </c>
    </row>
    <row r="112" s="14" customFormat="1" ht="48" customHeight="1" spans="1:12">
      <c r="A112" s="67">
        <v>12</v>
      </c>
      <c r="B112" s="53" t="s">
        <v>224</v>
      </c>
      <c r="C112" s="53" t="s">
        <v>18</v>
      </c>
      <c r="D112" s="60" t="s">
        <v>61</v>
      </c>
      <c r="E112" s="61" t="s">
        <v>237</v>
      </c>
      <c r="F112" s="60">
        <f>105*0.5</f>
        <v>52.5</v>
      </c>
      <c r="G112" s="61" t="s">
        <v>226</v>
      </c>
      <c r="H112" s="60">
        <v>7</v>
      </c>
      <c r="I112" s="60">
        <v>0.0105</v>
      </c>
      <c r="J112" s="60">
        <f t="shared" si="17"/>
        <v>0.042</v>
      </c>
      <c r="K112" s="60" t="s">
        <v>219</v>
      </c>
      <c r="L112" s="53" t="s">
        <v>36</v>
      </c>
    </row>
    <row r="113" s="14" customFormat="1" ht="48" customHeight="1" spans="1:12">
      <c r="A113" s="67">
        <v>13</v>
      </c>
      <c r="B113" s="53" t="s">
        <v>224</v>
      </c>
      <c r="C113" s="53" t="s">
        <v>18</v>
      </c>
      <c r="D113" s="60" t="s">
        <v>53</v>
      </c>
      <c r="E113" s="61" t="s">
        <v>238</v>
      </c>
      <c r="F113" s="60">
        <f>148*0.5</f>
        <v>74</v>
      </c>
      <c r="G113" s="61" t="s">
        <v>226</v>
      </c>
      <c r="H113" s="71">
        <v>7</v>
      </c>
      <c r="I113" s="60">
        <v>0.0148</v>
      </c>
      <c r="J113" s="60">
        <f t="shared" si="17"/>
        <v>0.0592</v>
      </c>
      <c r="K113" s="60" t="s">
        <v>219</v>
      </c>
      <c r="L113" s="53" t="s">
        <v>36</v>
      </c>
    </row>
    <row r="114" s="14" customFormat="1" ht="48" customHeight="1" spans="1:12">
      <c r="A114" s="67">
        <v>14</v>
      </c>
      <c r="B114" s="53" t="s">
        <v>224</v>
      </c>
      <c r="C114" s="53" t="s">
        <v>18</v>
      </c>
      <c r="D114" s="60" t="s">
        <v>65</v>
      </c>
      <c r="E114" s="61" t="s">
        <v>239</v>
      </c>
      <c r="F114" s="60">
        <f>49*0.5</f>
        <v>24.5</v>
      </c>
      <c r="G114" s="61" t="s">
        <v>226</v>
      </c>
      <c r="H114" s="60">
        <v>8</v>
      </c>
      <c r="I114" s="60">
        <v>0.0049</v>
      </c>
      <c r="J114" s="60">
        <f t="shared" si="17"/>
        <v>0.0196</v>
      </c>
      <c r="K114" s="60" t="s">
        <v>219</v>
      </c>
      <c r="L114" s="53" t="s">
        <v>27</v>
      </c>
    </row>
    <row r="115" s="14" customFormat="1" ht="48" customHeight="1" spans="1:12">
      <c r="A115" s="67">
        <v>15</v>
      </c>
      <c r="B115" s="53" t="s">
        <v>224</v>
      </c>
      <c r="C115" s="53" t="s">
        <v>18</v>
      </c>
      <c r="D115" s="72" t="s">
        <v>59</v>
      </c>
      <c r="E115" s="73" t="s">
        <v>240</v>
      </c>
      <c r="F115" s="72">
        <f>526*0.5</f>
        <v>263</v>
      </c>
      <c r="G115" s="61" t="s">
        <v>226</v>
      </c>
      <c r="H115" s="72">
        <v>8</v>
      </c>
      <c r="I115" s="72">
        <v>0.0526</v>
      </c>
      <c r="J115" s="60">
        <f t="shared" si="17"/>
        <v>0.2104</v>
      </c>
      <c r="K115" s="60" t="s">
        <v>219</v>
      </c>
      <c r="L115" s="53" t="s">
        <v>36</v>
      </c>
    </row>
    <row r="116" s="14" customFormat="1" ht="48" customHeight="1" spans="1:12">
      <c r="A116" s="67">
        <v>16</v>
      </c>
      <c r="B116" s="53" t="s">
        <v>224</v>
      </c>
      <c r="C116" s="53" t="s">
        <v>18</v>
      </c>
      <c r="D116" s="60" t="s">
        <v>63</v>
      </c>
      <c r="E116" s="61" t="s">
        <v>241</v>
      </c>
      <c r="F116" s="60">
        <f>36*0.5</f>
        <v>18</v>
      </c>
      <c r="G116" s="61" t="s">
        <v>226</v>
      </c>
      <c r="H116" s="60">
        <v>6</v>
      </c>
      <c r="I116" s="60">
        <v>0.0036</v>
      </c>
      <c r="J116" s="60">
        <f t="shared" si="17"/>
        <v>0.0144</v>
      </c>
      <c r="K116" s="60" t="s">
        <v>219</v>
      </c>
      <c r="L116" s="53" t="s">
        <v>36</v>
      </c>
    </row>
    <row r="117" s="14" customFormat="1" ht="55" customHeight="1" spans="1:12">
      <c r="A117" s="67">
        <v>17</v>
      </c>
      <c r="B117" s="53" t="s">
        <v>224</v>
      </c>
      <c r="C117" s="53" t="s">
        <v>18</v>
      </c>
      <c r="D117" s="60" t="s">
        <v>30</v>
      </c>
      <c r="E117" s="61" t="s">
        <v>242</v>
      </c>
      <c r="F117" s="74">
        <f>582*0.5</f>
        <v>291</v>
      </c>
      <c r="G117" s="61" t="s">
        <v>226</v>
      </c>
      <c r="H117" s="60">
        <v>17</v>
      </c>
      <c r="I117" s="60">
        <v>0.0582</v>
      </c>
      <c r="J117" s="60">
        <f t="shared" si="17"/>
        <v>0.2328</v>
      </c>
      <c r="K117" s="60" t="s">
        <v>219</v>
      </c>
      <c r="L117" s="53" t="s">
        <v>27</v>
      </c>
    </row>
    <row r="118" s="14" customFormat="1" ht="45" customHeight="1" spans="1:12">
      <c r="A118" s="67">
        <v>18</v>
      </c>
      <c r="B118" s="53" t="s">
        <v>224</v>
      </c>
      <c r="C118" s="53" t="s">
        <v>18</v>
      </c>
      <c r="D118" s="60" t="s">
        <v>37</v>
      </c>
      <c r="E118" s="61" t="s">
        <v>243</v>
      </c>
      <c r="F118" s="60">
        <f>74*0.5</f>
        <v>37</v>
      </c>
      <c r="G118" s="61" t="s">
        <v>226</v>
      </c>
      <c r="H118" s="60">
        <v>7</v>
      </c>
      <c r="I118" s="60">
        <v>0.0074</v>
      </c>
      <c r="J118" s="60">
        <f t="shared" si="17"/>
        <v>0.0296</v>
      </c>
      <c r="K118" s="60" t="s">
        <v>219</v>
      </c>
      <c r="L118" s="53" t="s">
        <v>36</v>
      </c>
    </row>
    <row r="119" s="14" customFormat="1" ht="54" customHeight="1" spans="1:12">
      <c r="A119" s="67">
        <v>19</v>
      </c>
      <c r="B119" s="53" t="s">
        <v>224</v>
      </c>
      <c r="C119" s="53" t="s">
        <v>18</v>
      </c>
      <c r="D119" s="60" t="s">
        <v>25</v>
      </c>
      <c r="E119" s="61" t="s">
        <v>244</v>
      </c>
      <c r="F119" s="60">
        <f>92*0.5</f>
        <v>46</v>
      </c>
      <c r="G119" s="61" t="s">
        <v>226</v>
      </c>
      <c r="H119" s="60">
        <v>17</v>
      </c>
      <c r="I119" s="60">
        <v>0.0092</v>
      </c>
      <c r="J119" s="60">
        <f t="shared" si="17"/>
        <v>0.0368</v>
      </c>
      <c r="K119" s="60" t="s">
        <v>219</v>
      </c>
      <c r="L119" s="53" t="s">
        <v>27</v>
      </c>
    </row>
    <row r="120" s="14" customFormat="1" ht="45" customHeight="1" spans="1:12">
      <c r="A120" s="67">
        <v>20</v>
      </c>
      <c r="B120" s="53" t="s">
        <v>224</v>
      </c>
      <c r="C120" s="53" t="s">
        <v>18</v>
      </c>
      <c r="D120" s="60" t="s">
        <v>41</v>
      </c>
      <c r="E120" s="61" t="s">
        <v>245</v>
      </c>
      <c r="F120" s="60">
        <f>419*0.5</f>
        <v>209.5</v>
      </c>
      <c r="G120" s="61" t="s">
        <v>226</v>
      </c>
      <c r="H120" s="60">
        <v>10</v>
      </c>
      <c r="I120" s="67">
        <v>0.0419</v>
      </c>
      <c r="J120" s="60">
        <f t="shared" si="17"/>
        <v>0.1676</v>
      </c>
      <c r="K120" s="60" t="s">
        <v>219</v>
      </c>
      <c r="L120" s="53" t="s">
        <v>36</v>
      </c>
    </row>
    <row r="121" s="15" customFormat="1" ht="49" customHeight="1" spans="1:12">
      <c r="A121" s="40" t="s">
        <v>90</v>
      </c>
      <c r="B121" s="64" t="s">
        <v>246</v>
      </c>
      <c r="C121" s="43" t="s">
        <v>18</v>
      </c>
      <c r="D121" s="64" t="s">
        <v>247</v>
      </c>
      <c r="E121" s="66" t="s">
        <v>248</v>
      </c>
      <c r="F121" s="64">
        <f t="shared" ref="F121:I121" si="18">SUM(F122:F125)</f>
        <v>104.25</v>
      </c>
      <c r="G121" s="66" t="s">
        <v>249</v>
      </c>
      <c r="H121" s="64">
        <f t="shared" si="18"/>
        <v>43</v>
      </c>
      <c r="I121" s="64">
        <f t="shared" si="18"/>
        <v>0.1148</v>
      </c>
      <c r="J121" s="82">
        <f t="shared" si="17"/>
        <v>0.4592</v>
      </c>
      <c r="K121" s="64" t="s">
        <v>219</v>
      </c>
      <c r="L121" s="43" t="s">
        <v>27</v>
      </c>
    </row>
    <row r="122" s="14" customFormat="1" ht="45" customHeight="1" spans="1:12">
      <c r="A122" s="67">
        <v>1</v>
      </c>
      <c r="B122" s="53" t="s">
        <v>250</v>
      </c>
      <c r="C122" s="53" t="s">
        <v>18</v>
      </c>
      <c r="D122" s="53" t="s">
        <v>28</v>
      </c>
      <c r="E122" s="48" t="s">
        <v>251</v>
      </c>
      <c r="F122" s="37">
        <f>897*0.05</f>
        <v>44.85</v>
      </c>
      <c r="G122" s="48" t="s">
        <v>249</v>
      </c>
      <c r="H122" s="75">
        <v>8</v>
      </c>
      <c r="I122" s="53">
        <v>0.0897</v>
      </c>
      <c r="J122" s="60">
        <f t="shared" si="17"/>
        <v>0.3588</v>
      </c>
      <c r="K122" s="60" t="s">
        <v>219</v>
      </c>
      <c r="L122" s="53" t="s">
        <v>27</v>
      </c>
    </row>
    <row r="123" s="14" customFormat="1" ht="53" customHeight="1" spans="1:12">
      <c r="A123" s="67">
        <v>2</v>
      </c>
      <c r="B123" s="53" t="s">
        <v>250</v>
      </c>
      <c r="C123" s="53" t="s">
        <v>18</v>
      </c>
      <c r="D123" s="60" t="s">
        <v>30</v>
      </c>
      <c r="E123" s="61" t="s">
        <v>252</v>
      </c>
      <c r="F123" s="60">
        <v>29.4</v>
      </c>
      <c r="G123" s="48" t="s">
        <v>249</v>
      </c>
      <c r="H123" s="60">
        <v>17</v>
      </c>
      <c r="I123" s="60">
        <v>0.0098</v>
      </c>
      <c r="J123" s="60">
        <f t="shared" si="17"/>
        <v>0.0392</v>
      </c>
      <c r="K123" s="60" t="s">
        <v>219</v>
      </c>
      <c r="L123" s="53" t="s">
        <v>27</v>
      </c>
    </row>
    <row r="124" s="14" customFormat="1" ht="45" customHeight="1" spans="1:12">
      <c r="A124" s="67">
        <v>3</v>
      </c>
      <c r="B124" s="53" t="s">
        <v>250</v>
      </c>
      <c r="C124" s="53" t="s">
        <v>18</v>
      </c>
      <c r="D124" s="53" t="s">
        <v>39</v>
      </c>
      <c r="E124" s="48" t="s">
        <v>253</v>
      </c>
      <c r="F124" s="53">
        <f>500*0.05</f>
        <v>25</v>
      </c>
      <c r="G124" s="48" t="s">
        <v>249</v>
      </c>
      <c r="H124" s="53">
        <v>1</v>
      </c>
      <c r="I124" s="53">
        <v>0.0103</v>
      </c>
      <c r="J124" s="60">
        <f t="shared" si="17"/>
        <v>0.0412</v>
      </c>
      <c r="K124" s="60" t="s">
        <v>219</v>
      </c>
      <c r="L124" s="53" t="s">
        <v>36</v>
      </c>
    </row>
    <row r="125" s="14" customFormat="1" ht="55" customHeight="1" spans="1:12">
      <c r="A125" s="67">
        <v>4</v>
      </c>
      <c r="B125" s="53" t="s">
        <v>254</v>
      </c>
      <c r="C125" s="53" t="s">
        <v>18</v>
      </c>
      <c r="D125" s="53" t="s">
        <v>30</v>
      </c>
      <c r="E125" s="48" t="s">
        <v>255</v>
      </c>
      <c r="F125" s="53">
        <f>50*0.1</f>
        <v>5</v>
      </c>
      <c r="G125" s="48" t="s">
        <v>249</v>
      </c>
      <c r="H125" s="53">
        <v>17</v>
      </c>
      <c r="I125" s="53">
        <v>0.005</v>
      </c>
      <c r="J125" s="60">
        <f t="shared" si="17"/>
        <v>0.02</v>
      </c>
      <c r="K125" s="60" t="s">
        <v>219</v>
      </c>
      <c r="L125" s="53" t="s">
        <v>27</v>
      </c>
    </row>
    <row r="126" s="13" customFormat="1" ht="45" customHeight="1" spans="1:12">
      <c r="A126" s="40" t="s">
        <v>102</v>
      </c>
      <c r="B126" s="43" t="s">
        <v>256</v>
      </c>
      <c r="C126" s="43" t="s">
        <v>18</v>
      </c>
      <c r="D126" s="64" t="s">
        <v>257</v>
      </c>
      <c r="E126" s="66" t="s">
        <v>258</v>
      </c>
      <c r="F126" s="64">
        <f t="shared" ref="F126:J126" si="19">SUM(F127:F146)</f>
        <v>523.2</v>
      </c>
      <c r="G126" s="66" t="s">
        <v>259</v>
      </c>
      <c r="H126" s="76">
        <f t="shared" si="19"/>
        <v>188</v>
      </c>
      <c r="I126" s="76">
        <f t="shared" si="19"/>
        <v>0.168</v>
      </c>
      <c r="J126" s="64">
        <f t="shared" si="19"/>
        <v>0.672</v>
      </c>
      <c r="K126" s="82" t="s">
        <v>219</v>
      </c>
      <c r="L126" s="83" t="s">
        <v>27</v>
      </c>
    </row>
    <row r="127" s="16" customFormat="1" ht="49" customHeight="1" spans="1:12">
      <c r="A127" s="77">
        <v>1</v>
      </c>
      <c r="B127" s="53" t="s">
        <v>260</v>
      </c>
      <c r="C127" s="53" t="s">
        <v>18</v>
      </c>
      <c r="D127" s="53" t="s">
        <v>43</v>
      </c>
      <c r="E127" s="48" t="s">
        <v>261</v>
      </c>
      <c r="F127" s="78">
        <f>77*0.3</f>
        <v>23.1</v>
      </c>
      <c r="G127" s="48" t="s">
        <v>259</v>
      </c>
      <c r="H127" s="53">
        <v>8</v>
      </c>
      <c r="I127" s="84">
        <v>0.007</v>
      </c>
      <c r="J127" s="84">
        <f t="shared" ref="J127:J146" si="20">I127*4</f>
        <v>0.028</v>
      </c>
      <c r="K127" s="53" t="s">
        <v>219</v>
      </c>
      <c r="L127" s="53" t="s">
        <v>27</v>
      </c>
    </row>
    <row r="128" s="16" customFormat="1" ht="45" customHeight="1" spans="1:12">
      <c r="A128" s="77">
        <v>2</v>
      </c>
      <c r="B128" s="53" t="s">
        <v>260</v>
      </c>
      <c r="C128" s="53" t="s">
        <v>18</v>
      </c>
      <c r="D128" s="53" t="s">
        <v>65</v>
      </c>
      <c r="E128" s="48" t="s">
        <v>262</v>
      </c>
      <c r="F128" s="78">
        <v>4.8</v>
      </c>
      <c r="G128" s="48" t="s">
        <v>259</v>
      </c>
      <c r="H128" s="53">
        <v>7</v>
      </c>
      <c r="I128" s="84">
        <v>0.0012</v>
      </c>
      <c r="J128" s="84">
        <f t="shared" si="20"/>
        <v>0.0048</v>
      </c>
      <c r="K128" s="53" t="s">
        <v>219</v>
      </c>
      <c r="L128" s="53" t="s">
        <v>27</v>
      </c>
    </row>
    <row r="129" s="16" customFormat="1" ht="45" customHeight="1" spans="1:12">
      <c r="A129" s="77">
        <v>3</v>
      </c>
      <c r="B129" s="53" t="s">
        <v>260</v>
      </c>
      <c r="C129" s="53" t="s">
        <v>18</v>
      </c>
      <c r="D129" s="53" t="s">
        <v>28</v>
      </c>
      <c r="E129" s="48" t="s">
        <v>263</v>
      </c>
      <c r="F129" s="85">
        <f>36*0.3</f>
        <v>10.8</v>
      </c>
      <c r="G129" s="48" t="s">
        <v>259</v>
      </c>
      <c r="H129" s="75">
        <v>3</v>
      </c>
      <c r="I129" s="84">
        <v>0.0036</v>
      </c>
      <c r="J129" s="84">
        <f t="shared" si="20"/>
        <v>0.0144</v>
      </c>
      <c r="K129" s="53" t="s">
        <v>219</v>
      </c>
      <c r="L129" s="53" t="s">
        <v>27</v>
      </c>
    </row>
    <row r="130" s="16" customFormat="1" ht="58" customHeight="1" spans="1:12">
      <c r="A130" s="77">
        <v>4</v>
      </c>
      <c r="B130" s="53" t="s">
        <v>260</v>
      </c>
      <c r="C130" s="53" t="s">
        <v>18</v>
      </c>
      <c r="D130" s="53" t="s">
        <v>30</v>
      </c>
      <c r="E130" s="48" t="s">
        <v>264</v>
      </c>
      <c r="F130" s="78">
        <f>96*0.3</f>
        <v>28.8</v>
      </c>
      <c r="G130" s="48" t="s">
        <v>259</v>
      </c>
      <c r="H130" s="53">
        <v>17</v>
      </c>
      <c r="I130" s="84">
        <v>0.0096</v>
      </c>
      <c r="J130" s="84">
        <f t="shared" si="20"/>
        <v>0.0384</v>
      </c>
      <c r="K130" s="53" t="s">
        <v>219</v>
      </c>
      <c r="L130" s="53" t="s">
        <v>27</v>
      </c>
    </row>
    <row r="131" s="14" customFormat="1" ht="45" customHeight="1" spans="1:12">
      <c r="A131" s="67">
        <v>5</v>
      </c>
      <c r="B131" s="53" t="s">
        <v>260</v>
      </c>
      <c r="C131" s="53" t="s">
        <v>18</v>
      </c>
      <c r="D131" s="60" t="s">
        <v>41</v>
      </c>
      <c r="E131" s="61" t="s">
        <v>265</v>
      </c>
      <c r="F131" s="86">
        <f>100*0.3</f>
        <v>30</v>
      </c>
      <c r="G131" s="48" t="s">
        <v>259</v>
      </c>
      <c r="H131" s="60">
        <v>10</v>
      </c>
      <c r="I131" s="100">
        <v>0.01</v>
      </c>
      <c r="J131" s="84">
        <f t="shared" si="20"/>
        <v>0.04</v>
      </c>
      <c r="K131" s="60" t="s">
        <v>219</v>
      </c>
      <c r="L131" s="53" t="s">
        <v>36</v>
      </c>
    </row>
    <row r="132" s="14" customFormat="1" ht="45" customHeight="1" spans="1:12">
      <c r="A132" s="67">
        <v>6</v>
      </c>
      <c r="B132" s="53" t="s">
        <v>260</v>
      </c>
      <c r="C132" s="53" t="s">
        <v>18</v>
      </c>
      <c r="D132" s="60" t="s">
        <v>49</v>
      </c>
      <c r="E132" s="70" t="s">
        <v>266</v>
      </c>
      <c r="F132" s="86">
        <f>80*0.3</f>
        <v>24</v>
      </c>
      <c r="G132" s="48" t="s">
        <v>259</v>
      </c>
      <c r="H132" s="60">
        <v>8</v>
      </c>
      <c r="I132" s="100">
        <v>0.008</v>
      </c>
      <c r="J132" s="84">
        <f t="shared" si="20"/>
        <v>0.032</v>
      </c>
      <c r="K132" s="60" t="s">
        <v>219</v>
      </c>
      <c r="L132" s="53" t="s">
        <v>27</v>
      </c>
    </row>
    <row r="133" s="14" customFormat="1" ht="45" customHeight="1" spans="1:12">
      <c r="A133" s="67">
        <v>7</v>
      </c>
      <c r="B133" s="53" t="s">
        <v>260</v>
      </c>
      <c r="C133" s="53" t="s">
        <v>18</v>
      </c>
      <c r="D133" s="87" t="s">
        <v>39</v>
      </c>
      <c r="E133" s="88" t="s">
        <v>267</v>
      </c>
      <c r="F133" s="86">
        <f>120*0.3</f>
        <v>36</v>
      </c>
      <c r="G133" s="48" t="s">
        <v>259</v>
      </c>
      <c r="H133" s="60">
        <v>12</v>
      </c>
      <c r="I133" s="100">
        <v>0.012</v>
      </c>
      <c r="J133" s="84">
        <f t="shared" si="20"/>
        <v>0.048</v>
      </c>
      <c r="K133" s="60" t="s">
        <v>219</v>
      </c>
      <c r="L133" s="53" t="s">
        <v>36</v>
      </c>
    </row>
    <row r="134" s="14" customFormat="1" ht="63" customHeight="1" spans="1:12">
      <c r="A134" s="67">
        <v>8</v>
      </c>
      <c r="B134" s="53" t="s">
        <v>260</v>
      </c>
      <c r="C134" s="53" t="s">
        <v>18</v>
      </c>
      <c r="D134" s="60" t="s">
        <v>47</v>
      </c>
      <c r="E134" s="61" t="s">
        <v>268</v>
      </c>
      <c r="F134" s="86">
        <f>190*0.3</f>
        <v>57</v>
      </c>
      <c r="G134" s="48" t="s">
        <v>259</v>
      </c>
      <c r="H134" s="60">
        <v>19</v>
      </c>
      <c r="I134" s="100">
        <v>0.019</v>
      </c>
      <c r="J134" s="84">
        <f t="shared" si="20"/>
        <v>0.076</v>
      </c>
      <c r="K134" s="60" t="s">
        <v>219</v>
      </c>
      <c r="L134" s="53" t="s">
        <v>27</v>
      </c>
    </row>
    <row r="135" s="14" customFormat="1" ht="45" customHeight="1" spans="1:12">
      <c r="A135" s="67">
        <v>9</v>
      </c>
      <c r="B135" s="53" t="s">
        <v>260</v>
      </c>
      <c r="C135" s="53" t="s">
        <v>18</v>
      </c>
      <c r="D135" s="60" t="s">
        <v>32</v>
      </c>
      <c r="E135" s="61" t="s">
        <v>269</v>
      </c>
      <c r="F135" s="86">
        <f>90*0.3</f>
        <v>27</v>
      </c>
      <c r="G135" s="48" t="s">
        <v>259</v>
      </c>
      <c r="H135" s="60">
        <v>9</v>
      </c>
      <c r="I135" s="100">
        <v>0.009</v>
      </c>
      <c r="J135" s="84">
        <f t="shared" si="20"/>
        <v>0.036</v>
      </c>
      <c r="K135" s="60" t="s">
        <v>219</v>
      </c>
      <c r="L135" s="53" t="s">
        <v>27</v>
      </c>
    </row>
    <row r="136" s="14" customFormat="1" ht="71" customHeight="1" spans="1:12">
      <c r="A136" s="67">
        <v>10</v>
      </c>
      <c r="B136" s="53" t="s">
        <v>260</v>
      </c>
      <c r="C136" s="53" t="s">
        <v>18</v>
      </c>
      <c r="D136" s="69" t="s">
        <v>57</v>
      </c>
      <c r="E136" s="88" t="s">
        <v>270</v>
      </c>
      <c r="F136" s="86">
        <f>210*0.3</f>
        <v>63</v>
      </c>
      <c r="G136" s="48" t="s">
        <v>259</v>
      </c>
      <c r="H136" s="60">
        <v>21</v>
      </c>
      <c r="I136" s="100">
        <v>0.021</v>
      </c>
      <c r="J136" s="84">
        <f t="shared" si="20"/>
        <v>0.084</v>
      </c>
      <c r="K136" s="60" t="s">
        <v>219</v>
      </c>
      <c r="L136" s="53" t="s">
        <v>27</v>
      </c>
    </row>
    <row r="137" s="14" customFormat="1" ht="45" customHeight="1" spans="1:12">
      <c r="A137" s="67">
        <v>11</v>
      </c>
      <c r="B137" s="53" t="s">
        <v>260</v>
      </c>
      <c r="C137" s="53" t="s">
        <v>18</v>
      </c>
      <c r="D137" s="60" t="s">
        <v>34</v>
      </c>
      <c r="E137" s="88" t="s">
        <v>271</v>
      </c>
      <c r="F137" s="86">
        <f>85*0.3</f>
        <v>25.5</v>
      </c>
      <c r="G137" s="48" t="s">
        <v>259</v>
      </c>
      <c r="H137" s="60">
        <v>9</v>
      </c>
      <c r="I137" s="100">
        <v>0.008</v>
      </c>
      <c r="J137" s="84">
        <f t="shared" si="20"/>
        <v>0.032</v>
      </c>
      <c r="K137" s="60" t="s">
        <v>219</v>
      </c>
      <c r="L137" s="53" t="s">
        <v>36</v>
      </c>
    </row>
    <row r="138" s="14" customFormat="1" ht="45" customHeight="1" spans="1:12">
      <c r="A138" s="67">
        <v>12</v>
      </c>
      <c r="B138" s="53" t="s">
        <v>260</v>
      </c>
      <c r="C138" s="53" t="s">
        <v>18</v>
      </c>
      <c r="D138" s="89" t="s">
        <v>51</v>
      </c>
      <c r="E138" s="88" t="s">
        <v>272</v>
      </c>
      <c r="F138" s="86">
        <f>80*0.3</f>
        <v>24</v>
      </c>
      <c r="G138" s="48" t="s">
        <v>259</v>
      </c>
      <c r="H138" s="60">
        <v>8</v>
      </c>
      <c r="I138" s="100">
        <v>0.008</v>
      </c>
      <c r="J138" s="84">
        <f t="shared" si="20"/>
        <v>0.032</v>
      </c>
      <c r="K138" s="60" t="s">
        <v>219</v>
      </c>
      <c r="L138" s="53" t="s">
        <v>36</v>
      </c>
    </row>
    <row r="139" s="14" customFormat="1" ht="45" customHeight="1" spans="1:12">
      <c r="A139" s="67">
        <v>13</v>
      </c>
      <c r="B139" s="53" t="s">
        <v>260</v>
      </c>
      <c r="C139" s="53" t="s">
        <v>18</v>
      </c>
      <c r="D139" s="60" t="s">
        <v>45</v>
      </c>
      <c r="E139" s="61" t="s">
        <v>273</v>
      </c>
      <c r="F139" s="86">
        <f>22*0.3</f>
        <v>6.6</v>
      </c>
      <c r="G139" s="48" t="s">
        <v>259</v>
      </c>
      <c r="H139" s="60">
        <v>2</v>
      </c>
      <c r="I139" s="100">
        <v>0.0014</v>
      </c>
      <c r="J139" s="84">
        <f t="shared" si="20"/>
        <v>0.0056</v>
      </c>
      <c r="K139" s="60" t="s">
        <v>219</v>
      </c>
      <c r="L139" s="53" t="s">
        <v>27</v>
      </c>
    </row>
    <row r="140" s="14" customFormat="1" ht="59" customHeight="1" spans="1:12">
      <c r="A140" s="67">
        <v>14</v>
      </c>
      <c r="B140" s="53" t="s">
        <v>260</v>
      </c>
      <c r="C140" s="53" t="s">
        <v>18</v>
      </c>
      <c r="D140" s="60" t="s">
        <v>25</v>
      </c>
      <c r="E140" s="61" t="s">
        <v>274</v>
      </c>
      <c r="F140" s="86">
        <f>170*0.3</f>
        <v>51</v>
      </c>
      <c r="G140" s="48" t="s">
        <v>259</v>
      </c>
      <c r="H140" s="60">
        <v>17</v>
      </c>
      <c r="I140" s="100">
        <v>0.017</v>
      </c>
      <c r="J140" s="84">
        <f t="shared" si="20"/>
        <v>0.068</v>
      </c>
      <c r="K140" s="60" t="s">
        <v>219</v>
      </c>
      <c r="L140" s="53" t="s">
        <v>27</v>
      </c>
    </row>
    <row r="141" s="14" customFormat="1" ht="45" customHeight="1" spans="1:12">
      <c r="A141" s="77">
        <v>15</v>
      </c>
      <c r="B141" s="53" t="s">
        <v>260</v>
      </c>
      <c r="C141" s="53" t="s">
        <v>18</v>
      </c>
      <c r="D141" s="60" t="s">
        <v>53</v>
      </c>
      <c r="E141" s="61" t="s">
        <v>275</v>
      </c>
      <c r="F141" s="86">
        <f>7*0.3</f>
        <v>2.1</v>
      </c>
      <c r="G141" s="48" t="s">
        <v>259</v>
      </c>
      <c r="H141" s="60">
        <v>2</v>
      </c>
      <c r="I141" s="100">
        <v>0.0003</v>
      </c>
      <c r="J141" s="84">
        <f t="shared" si="20"/>
        <v>0.0012</v>
      </c>
      <c r="K141" s="60" t="s">
        <v>219</v>
      </c>
      <c r="L141" s="53" t="s">
        <v>36</v>
      </c>
    </row>
    <row r="142" s="14" customFormat="1" ht="45" customHeight="1" spans="1:12">
      <c r="A142" s="67">
        <v>16</v>
      </c>
      <c r="B142" s="53" t="s">
        <v>260</v>
      </c>
      <c r="C142" s="53" t="s">
        <v>18</v>
      </c>
      <c r="D142" s="60" t="s">
        <v>55</v>
      </c>
      <c r="E142" s="61" t="s">
        <v>276</v>
      </c>
      <c r="F142" s="86">
        <f>35*0.3</f>
        <v>10.5</v>
      </c>
      <c r="G142" s="48" t="s">
        <v>259</v>
      </c>
      <c r="H142" s="60">
        <v>4</v>
      </c>
      <c r="I142" s="100">
        <v>0.0018</v>
      </c>
      <c r="J142" s="84">
        <f t="shared" si="20"/>
        <v>0.0072</v>
      </c>
      <c r="K142" s="60" t="s">
        <v>219</v>
      </c>
      <c r="L142" s="53" t="s">
        <v>36</v>
      </c>
    </row>
    <row r="143" s="14" customFormat="1" ht="45" customHeight="1" spans="1:12">
      <c r="A143" s="67">
        <v>17</v>
      </c>
      <c r="B143" s="53" t="s">
        <v>260</v>
      </c>
      <c r="C143" s="53" t="s">
        <v>18</v>
      </c>
      <c r="D143" s="60" t="s">
        <v>61</v>
      </c>
      <c r="E143" s="61" t="s">
        <v>277</v>
      </c>
      <c r="F143" s="86">
        <f>5*0.3</f>
        <v>1.5</v>
      </c>
      <c r="G143" s="48" t="s">
        <v>259</v>
      </c>
      <c r="H143" s="60">
        <v>2</v>
      </c>
      <c r="I143" s="100">
        <v>0.0002</v>
      </c>
      <c r="J143" s="84">
        <f t="shared" si="20"/>
        <v>0.0008</v>
      </c>
      <c r="K143" s="60" t="s">
        <v>219</v>
      </c>
      <c r="L143" s="53" t="s">
        <v>36</v>
      </c>
    </row>
    <row r="144" s="14" customFormat="1" ht="45" customHeight="1" spans="1:12">
      <c r="A144" s="67">
        <v>18</v>
      </c>
      <c r="B144" s="53" t="s">
        <v>260</v>
      </c>
      <c r="C144" s="53" t="s">
        <v>18</v>
      </c>
      <c r="D144" s="60" t="s">
        <v>37</v>
      </c>
      <c r="E144" s="61" t="s">
        <v>278</v>
      </c>
      <c r="F144" s="86">
        <f>43*0.3</f>
        <v>12.9</v>
      </c>
      <c r="G144" s="48" t="s">
        <v>259</v>
      </c>
      <c r="H144" s="60">
        <v>6</v>
      </c>
      <c r="I144" s="100">
        <v>0.0027</v>
      </c>
      <c r="J144" s="84">
        <f t="shared" si="20"/>
        <v>0.0108</v>
      </c>
      <c r="K144" s="60" t="s">
        <v>219</v>
      </c>
      <c r="L144" s="53" t="s">
        <v>36</v>
      </c>
    </row>
    <row r="145" s="14" customFormat="1" ht="45" customHeight="1" spans="1:12">
      <c r="A145" s="67">
        <v>19</v>
      </c>
      <c r="B145" s="53" t="s">
        <v>260</v>
      </c>
      <c r="C145" s="53" t="s">
        <v>18</v>
      </c>
      <c r="D145" s="60" t="s">
        <v>63</v>
      </c>
      <c r="E145" s="48" t="s">
        <v>279</v>
      </c>
      <c r="F145" s="86">
        <f>90*0.3</f>
        <v>27</v>
      </c>
      <c r="G145" s="48" t="s">
        <v>259</v>
      </c>
      <c r="H145" s="60">
        <v>9</v>
      </c>
      <c r="I145" s="100">
        <v>0.009</v>
      </c>
      <c r="J145" s="84">
        <f t="shared" si="20"/>
        <v>0.036</v>
      </c>
      <c r="K145" s="60" t="s">
        <v>219</v>
      </c>
      <c r="L145" s="53" t="s">
        <v>36</v>
      </c>
    </row>
    <row r="146" s="14" customFormat="1" ht="67" customHeight="1" spans="1:12">
      <c r="A146" s="67">
        <v>20</v>
      </c>
      <c r="B146" s="53" t="s">
        <v>260</v>
      </c>
      <c r="C146" s="53" t="s">
        <v>18</v>
      </c>
      <c r="D146" s="60" t="s">
        <v>59</v>
      </c>
      <c r="E146" s="61" t="s">
        <v>280</v>
      </c>
      <c r="F146" s="86">
        <f>192*0.3</f>
        <v>57.6</v>
      </c>
      <c r="G146" s="48" t="s">
        <v>259</v>
      </c>
      <c r="H146" s="60">
        <v>15</v>
      </c>
      <c r="I146" s="100">
        <v>0.0192</v>
      </c>
      <c r="J146" s="84">
        <f t="shared" si="20"/>
        <v>0.0768</v>
      </c>
      <c r="K146" s="60" t="s">
        <v>219</v>
      </c>
      <c r="L146" s="53" t="s">
        <v>36</v>
      </c>
    </row>
    <row r="147" s="17" customFormat="1" ht="45" customHeight="1" spans="1:12">
      <c r="A147" s="57" t="s">
        <v>281</v>
      </c>
      <c r="B147" s="57" t="s">
        <v>282</v>
      </c>
      <c r="C147" s="57" t="s">
        <v>18</v>
      </c>
      <c r="D147" s="57" t="s">
        <v>19</v>
      </c>
      <c r="E147" s="55" t="s">
        <v>283</v>
      </c>
      <c r="F147" s="54">
        <f>SUM(F148:F168)</f>
        <v>2874.7</v>
      </c>
      <c r="G147" s="55" t="s">
        <v>284</v>
      </c>
      <c r="H147" s="54">
        <f>SUM(H148:H167)</f>
        <v>199</v>
      </c>
      <c r="I147" s="54">
        <f>SUM(I148:I167)</f>
        <v>0.3821</v>
      </c>
      <c r="J147" s="54">
        <f>SUM(J148:J165)</f>
        <v>1.2857</v>
      </c>
      <c r="K147" s="54" t="s">
        <v>219</v>
      </c>
      <c r="L147" s="54" t="s">
        <v>23</v>
      </c>
    </row>
    <row r="148" s="14" customFormat="1" ht="45" customHeight="1" spans="1:12">
      <c r="A148" s="53">
        <v>1</v>
      </c>
      <c r="B148" s="53" t="s">
        <v>285</v>
      </c>
      <c r="C148" s="53" t="s">
        <v>18</v>
      </c>
      <c r="D148" s="53" t="s">
        <v>41</v>
      </c>
      <c r="E148" s="48" t="s">
        <v>286</v>
      </c>
      <c r="F148" s="53">
        <v>189.7</v>
      </c>
      <c r="G148" s="48" t="s">
        <v>284</v>
      </c>
      <c r="H148" s="53">
        <v>10</v>
      </c>
      <c r="I148" s="53">
        <v>0.0271</v>
      </c>
      <c r="J148" s="53">
        <v>0.1138</v>
      </c>
      <c r="K148" s="60" t="s">
        <v>219</v>
      </c>
      <c r="L148" s="53" t="s">
        <v>36</v>
      </c>
    </row>
    <row r="149" s="14" customFormat="1" ht="45" customHeight="1" spans="1:12">
      <c r="A149" s="53">
        <v>2</v>
      </c>
      <c r="B149" s="53" t="s">
        <v>285</v>
      </c>
      <c r="C149" s="53" t="s">
        <v>18</v>
      </c>
      <c r="D149" s="53" t="s">
        <v>65</v>
      </c>
      <c r="E149" s="48" t="s">
        <v>287</v>
      </c>
      <c r="F149" s="53">
        <f>60*0.7</f>
        <v>42</v>
      </c>
      <c r="G149" s="48" t="s">
        <v>284</v>
      </c>
      <c r="H149" s="53">
        <v>7</v>
      </c>
      <c r="I149" s="53">
        <v>0.006</v>
      </c>
      <c r="J149" s="53">
        <v>0.0214</v>
      </c>
      <c r="K149" s="60" t="s">
        <v>219</v>
      </c>
      <c r="L149" s="53" t="s">
        <v>27</v>
      </c>
    </row>
    <row r="150" s="14" customFormat="1" ht="49" customHeight="1" spans="1:12">
      <c r="A150" s="53">
        <v>3</v>
      </c>
      <c r="B150" s="53" t="s">
        <v>285</v>
      </c>
      <c r="C150" s="53" t="s">
        <v>18</v>
      </c>
      <c r="D150" s="53" t="s">
        <v>43</v>
      </c>
      <c r="E150" s="48" t="s">
        <v>288</v>
      </c>
      <c r="F150" s="53">
        <f>338*0.7</f>
        <v>236.6</v>
      </c>
      <c r="G150" s="48" t="s">
        <v>284</v>
      </c>
      <c r="H150" s="53">
        <v>14</v>
      </c>
      <c r="I150" s="53">
        <v>0.0338</v>
      </c>
      <c r="J150" s="53">
        <v>0.1418</v>
      </c>
      <c r="K150" s="60" t="s">
        <v>219</v>
      </c>
      <c r="L150" s="53" t="s">
        <v>27</v>
      </c>
    </row>
    <row r="151" s="14" customFormat="1" ht="49" customHeight="1" spans="1:12">
      <c r="A151" s="53">
        <v>4</v>
      </c>
      <c r="B151" s="53" t="s">
        <v>285</v>
      </c>
      <c r="C151" s="53" t="s">
        <v>18</v>
      </c>
      <c r="D151" s="53" t="s">
        <v>37</v>
      </c>
      <c r="E151" s="48" t="s">
        <v>289</v>
      </c>
      <c r="F151" s="53">
        <f>263*0.7</f>
        <v>184.1</v>
      </c>
      <c r="G151" s="48" t="s">
        <v>284</v>
      </c>
      <c r="H151" s="53">
        <v>10</v>
      </c>
      <c r="I151" s="53">
        <v>0.0263</v>
      </c>
      <c r="J151" s="53">
        <v>0.1052</v>
      </c>
      <c r="K151" s="60" t="s">
        <v>219</v>
      </c>
      <c r="L151" s="53" t="s">
        <v>36</v>
      </c>
    </row>
    <row r="152" s="14" customFormat="1" ht="45" customHeight="1" spans="1:12">
      <c r="A152" s="53">
        <v>5</v>
      </c>
      <c r="B152" s="53" t="s">
        <v>285</v>
      </c>
      <c r="C152" s="53" t="s">
        <v>18</v>
      </c>
      <c r="D152" s="53" t="s">
        <v>49</v>
      </c>
      <c r="E152" s="48" t="s">
        <v>290</v>
      </c>
      <c r="F152" s="53">
        <v>86.1</v>
      </c>
      <c r="G152" s="48" t="s">
        <v>284</v>
      </c>
      <c r="H152" s="53">
        <v>8</v>
      </c>
      <c r="I152" s="53">
        <v>0.0123</v>
      </c>
      <c r="J152" s="53">
        <v>0.0504</v>
      </c>
      <c r="K152" s="60" t="s">
        <v>219</v>
      </c>
      <c r="L152" s="53" t="s">
        <v>27</v>
      </c>
    </row>
    <row r="153" s="14" customFormat="1" ht="50" customHeight="1" spans="1:12">
      <c r="A153" s="53">
        <v>6</v>
      </c>
      <c r="B153" s="53" t="s">
        <v>285</v>
      </c>
      <c r="C153" s="53" t="s">
        <v>18</v>
      </c>
      <c r="D153" s="53" t="s">
        <v>39</v>
      </c>
      <c r="E153" s="48" t="s">
        <v>291</v>
      </c>
      <c r="F153" s="53">
        <v>119</v>
      </c>
      <c r="G153" s="48" t="s">
        <v>284</v>
      </c>
      <c r="H153" s="53">
        <v>13</v>
      </c>
      <c r="I153" s="53">
        <v>0.017</v>
      </c>
      <c r="J153" s="53">
        <v>0.0697</v>
      </c>
      <c r="K153" s="60" t="s">
        <v>219</v>
      </c>
      <c r="L153" s="53" t="s">
        <v>36</v>
      </c>
    </row>
    <row r="154" s="14" customFormat="1" ht="50" customHeight="1" spans="1:12">
      <c r="A154" s="53">
        <v>7</v>
      </c>
      <c r="B154" s="53" t="s">
        <v>285</v>
      </c>
      <c r="C154" s="53" t="s">
        <v>18</v>
      </c>
      <c r="D154" s="53" t="s">
        <v>45</v>
      </c>
      <c r="E154" s="48" t="s">
        <v>292</v>
      </c>
      <c r="F154" s="53">
        <v>75.6</v>
      </c>
      <c r="G154" s="48" t="s">
        <v>284</v>
      </c>
      <c r="H154" s="53">
        <v>10</v>
      </c>
      <c r="I154" s="53">
        <v>0.0108</v>
      </c>
      <c r="J154" s="53">
        <v>0.0443</v>
      </c>
      <c r="K154" s="60" t="s">
        <v>219</v>
      </c>
      <c r="L154" s="53" t="s">
        <v>27</v>
      </c>
    </row>
    <row r="155" s="14" customFormat="1" ht="45" customHeight="1" spans="1:12">
      <c r="A155" s="53">
        <v>8</v>
      </c>
      <c r="B155" s="53" t="s">
        <v>285</v>
      </c>
      <c r="C155" s="53" t="s">
        <v>18</v>
      </c>
      <c r="D155" s="53" t="s">
        <v>28</v>
      </c>
      <c r="E155" s="48" t="s">
        <v>293</v>
      </c>
      <c r="F155" s="53">
        <v>46.2</v>
      </c>
      <c r="G155" s="48" t="s">
        <v>284</v>
      </c>
      <c r="H155" s="53">
        <v>9</v>
      </c>
      <c r="I155" s="53">
        <v>0.0066</v>
      </c>
      <c r="J155" s="53">
        <v>0.0264</v>
      </c>
      <c r="K155" s="60" t="s">
        <v>219</v>
      </c>
      <c r="L155" s="53" t="s">
        <v>27</v>
      </c>
    </row>
    <row r="156" s="14" customFormat="1" ht="45" customHeight="1" spans="1:12">
      <c r="A156" s="53">
        <v>9</v>
      </c>
      <c r="B156" s="53" t="s">
        <v>285</v>
      </c>
      <c r="C156" s="53" t="s">
        <v>18</v>
      </c>
      <c r="D156" s="53" t="s">
        <v>55</v>
      </c>
      <c r="E156" s="48" t="s">
        <v>294</v>
      </c>
      <c r="F156" s="53">
        <v>56.7</v>
      </c>
      <c r="G156" s="48" t="s">
        <v>284</v>
      </c>
      <c r="H156" s="53">
        <v>5</v>
      </c>
      <c r="I156" s="53">
        <v>0.0081</v>
      </c>
      <c r="J156" s="53">
        <v>0.0324</v>
      </c>
      <c r="K156" s="60" t="s">
        <v>219</v>
      </c>
      <c r="L156" s="53" t="s">
        <v>36</v>
      </c>
    </row>
    <row r="157" s="14" customFormat="1" ht="58" customHeight="1" spans="1:12">
      <c r="A157" s="53">
        <v>10</v>
      </c>
      <c r="B157" s="53" t="s">
        <v>285</v>
      </c>
      <c r="C157" s="53" t="s">
        <v>18</v>
      </c>
      <c r="D157" s="53" t="s">
        <v>30</v>
      </c>
      <c r="E157" s="48" t="s">
        <v>295</v>
      </c>
      <c r="F157" s="53">
        <v>284.2</v>
      </c>
      <c r="G157" s="48" t="s">
        <v>284</v>
      </c>
      <c r="H157" s="53">
        <v>16</v>
      </c>
      <c r="I157" s="53">
        <v>0.0406</v>
      </c>
      <c r="J157" s="53">
        <v>0.1705</v>
      </c>
      <c r="K157" s="60" t="s">
        <v>219</v>
      </c>
      <c r="L157" s="53" t="s">
        <v>27</v>
      </c>
    </row>
    <row r="158" s="14" customFormat="1" ht="58" customHeight="1" spans="1:12">
      <c r="A158" s="53">
        <v>11</v>
      </c>
      <c r="B158" s="53" t="s">
        <v>285</v>
      </c>
      <c r="C158" s="53" t="s">
        <v>18</v>
      </c>
      <c r="D158" s="53" t="s">
        <v>47</v>
      </c>
      <c r="E158" s="48" t="s">
        <v>296</v>
      </c>
      <c r="F158" s="53">
        <v>202.3</v>
      </c>
      <c r="G158" s="48" t="s">
        <v>284</v>
      </c>
      <c r="H158" s="53">
        <v>19</v>
      </c>
      <c r="I158" s="53">
        <v>0.0289</v>
      </c>
      <c r="J158" s="53">
        <v>0.1156</v>
      </c>
      <c r="K158" s="60" t="s">
        <v>219</v>
      </c>
      <c r="L158" s="53" t="s">
        <v>27</v>
      </c>
    </row>
    <row r="159" s="14" customFormat="1" ht="45" customHeight="1" spans="1:12">
      <c r="A159" s="53">
        <v>12</v>
      </c>
      <c r="B159" s="53" t="s">
        <v>285</v>
      </c>
      <c r="C159" s="53" t="s">
        <v>18</v>
      </c>
      <c r="D159" s="53" t="s">
        <v>51</v>
      </c>
      <c r="E159" s="48" t="s">
        <v>297</v>
      </c>
      <c r="F159" s="53">
        <f>418*0.7</f>
        <v>292.6</v>
      </c>
      <c r="G159" s="48" t="s">
        <v>284</v>
      </c>
      <c r="H159" s="53">
        <v>8</v>
      </c>
      <c r="I159" s="53">
        <v>0.0418</v>
      </c>
      <c r="J159" s="53">
        <v>0.0472</v>
      </c>
      <c r="K159" s="60" t="s">
        <v>219</v>
      </c>
      <c r="L159" s="53" t="s">
        <v>36</v>
      </c>
    </row>
    <row r="160" s="14" customFormat="1" ht="49" customHeight="1" spans="1:12">
      <c r="A160" s="53">
        <v>13</v>
      </c>
      <c r="B160" s="53" t="s">
        <v>285</v>
      </c>
      <c r="C160" s="53" t="s">
        <v>18</v>
      </c>
      <c r="D160" s="53" t="s">
        <v>25</v>
      </c>
      <c r="E160" s="48" t="s">
        <v>298</v>
      </c>
      <c r="F160" s="53">
        <v>170.8</v>
      </c>
      <c r="G160" s="48" t="s">
        <v>284</v>
      </c>
      <c r="H160" s="53">
        <v>10</v>
      </c>
      <c r="I160" s="53">
        <v>0.0244</v>
      </c>
      <c r="J160" s="53">
        <v>0.0976</v>
      </c>
      <c r="K160" s="60" t="s">
        <v>219</v>
      </c>
      <c r="L160" s="53" t="s">
        <v>27</v>
      </c>
    </row>
    <row r="161" s="14" customFormat="1" ht="45" customHeight="1" spans="1:12">
      <c r="A161" s="53">
        <v>14</v>
      </c>
      <c r="B161" s="53" t="s">
        <v>285</v>
      </c>
      <c r="C161" s="53" t="s">
        <v>18</v>
      </c>
      <c r="D161" s="53" t="s">
        <v>34</v>
      </c>
      <c r="E161" s="48" t="s">
        <v>299</v>
      </c>
      <c r="F161" s="53">
        <v>46.2</v>
      </c>
      <c r="G161" s="48" t="s">
        <v>284</v>
      </c>
      <c r="H161" s="53">
        <v>7</v>
      </c>
      <c r="I161" s="53">
        <v>0.0066</v>
      </c>
      <c r="J161" s="53">
        <v>0.0264</v>
      </c>
      <c r="K161" s="60" t="s">
        <v>219</v>
      </c>
      <c r="L161" s="53" t="s">
        <v>36</v>
      </c>
    </row>
    <row r="162" s="14" customFormat="1" ht="39" customHeight="1" spans="1:12">
      <c r="A162" s="53">
        <v>15</v>
      </c>
      <c r="B162" s="53" t="s">
        <v>285</v>
      </c>
      <c r="C162" s="53" t="s">
        <v>18</v>
      </c>
      <c r="D162" s="53" t="s">
        <v>53</v>
      </c>
      <c r="E162" s="48" t="s">
        <v>300</v>
      </c>
      <c r="F162" s="53">
        <v>44.1</v>
      </c>
      <c r="G162" s="48" t="s">
        <v>284</v>
      </c>
      <c r="H162" s="53">
        <v>7</v>
      </c>
      <c r="I162" s="53">
        <v>0.0063</v>
      </c>
      <c r="J162" s="53">
        <v>0.0252</v>
      </c>
      <c r="K162" s="60" t="s">
        <v>219</v>
      </c>
      <c r="L162" s="53" t="s">
        <v>36</v>
      </c>
    </row>
    <row r="163" s="14" customFormat="1" ht="39" customHeight="1" spans="1:12">
      <c r="A163" s="53">
        <v>16</v>
      </c>
      <c r="B163" s="53" t="s">
        <v>285</v>
      </c>
      <c r="C163" s="53" t="s">
        <v>18</v>
      </c>
      <c r="D163" s="53" t="s">
        <v>57</v>
      </c>
      <c r="E163" s="48" t="s">
        <v>301</v>
      </c>
      <c r="F163" s="53">
        <v>21.7</v>
      </c>
      <c r="G163" s="48" t="s">
        <v>284</v>
      </c>
      <c r="H163" s="53">
        <v>9</v>
      </c>
      <c r="I163" s="53">
        <v>0.0031</v>
      </c>
      <c r="J163" s="53">
        <v>0.0124</v>
      </c>
      <c r="K163" s="60" t="s">
        <v>219</v>
      </c>
      <c r="L163" s="53" t="s">
        <v>27</v>
      </c>
    </row>
    <row r="164" s="14" customFormat="1" ht="39" customHeight="1" spans="1:12">
      <c r="A164" s="53">
        <v>17</v>
      </c>
      <c r="B164" s="53" t="s">
        <v>285</v>
      </c>
      <c r="C164" s="53" t="s">
        <v>18</v>
      </c>
      <c r="D164" s="53" t="s">
        <v>59</v>
      </c>
      <c r="E164" s="48" t="s">
        <v>302</v>
      </c>
      <c r="F164" s="53">
        <v>216.3</v>
      </c>
      <c r="G164" s="48" t="s">
        <v>284</v>
      </c>
      <c r="H164" s="53">
        <v>14</v>
      </c>
      <c r="I164" s="53">
        <v>0.0309</v>
      </c>
      <c r="J164" s="53">
        <v>0.1236</v>
      </c>
      <c r="K164" s="60" t="s">
        <v>219</v>
      </c>
      <c r="L164" s="53" t="s">
        <v>36</v>
      </c>
    </row>
    <row r="165" s="14" customFormat="1" ht="39" customHeight="1" spans="1:12">
      <c r="A165" s="53">
        <v>18</v>
      </c>
      <c r="B165" s="53" t="s">
        <v>285</v>
      </c>
      <c r="C165" s="53" t="s">
        <v>18</v>
      </c>
      <c r="D165" s="53" t="s">
        <v>63</v>
      </c>
      <c r="E165" s="48" t="s">
        <v>303</v>
      </c>
      <c r="F165" s="53">
        <v>105</v>
      </c>
      <c r="G165" s="48" t="s">
        <v>284</v>
      </c>
      <c r="H165" s="53">
        <v>9</v>
      </c>
      <c r="I165" s="53">
        <v>0.015</v>
      </c>
      <c r="J165" s="53">
        <v>0.0618</v>
      </c>
      <c r="K165" s="60" t="s">
        <v>219</v>
      </c>
      <c r="L165" s="53" t="s">
        <v>36</v>
      </c>
    </row>
    <row r="166" s="14" customFormat="1" ht="39" customHeight="1" spans="1:12">
      <c r="A166" s="53">
        <v>19</v>
      </c>
      <c r="B166" s="53" t="s">
        <v>285</v>
      </c>
      <c r="C166" s="53" t="s">
        <v>18</v>
      </c>
      <c r="D166" s="53" t="s">
        <v>32</v>
      </c>
      <c r="E166" s="48" t="s">
        <v>304</v>
      </c>
      <c r="F166" s="53">
        <f>284*0.7</f>
        <v>198.8</v>
      </c>
      <c r="G166" s="48" t="s">
        <v>284</v>
      </c>
      <c r="H166" s="53">
        <v>10</v>
      </c>
      <c r="I166" s="53">
        <v>0.0284</v>
      </c>
      <c r="J166" s="53">
        <v>0.1192</v>
      </c>
      <c r="K166" s="60" t="s">
        <v>219</v>
      </c>
      <c r="L166" s="53" t="s">
        <v>27</v>
      </c>
    </row>
    <row r="167" s="14" customFormat="1" ht="39" customHeight="1" spans="1:12">
      <c r="A167" s="53">
        <v>20</v>
      </c>
      <c r="B167" s="53" t="s">
        <v>285</v>
      </c>
      <c r="C167" s="53" t="s">
        <v>18</v>
      </c>
      <c r="D167" s="53" t="s">
        <v>61</v>
      </c>
      <c r="E167" s="48" t="s">
        <v>305</v>
      </c>
      <c r="F167" s="53">
        <f>81*0.7</f>
        <v>56.7</v>
      </c>
      <c r="G167" s="48" t="s">
        <v>284</v>
      </c>
      <c r="H167" s="53">
        <v>4</v>
      </c>
      <c r="I167" s="53">
        <v>0.0081</v>
      </c>
      <c r="J167" s="53">
        <v>0.03402</v>
      </c>
      <c r="K167" s="60" t="s">
        <v>219</v>
      </c>
      <c r="L167" s="53" t="s">
        <v>36</v>
      </c>
    </row>
    <row r="168" s="14" customFormat="1" ht="39" customHeight="1" spans="1:12">
      <c r="A168" s="53">
        <v>21</v>
      </c>
      <c r="B168" s="53" t="s">
        <v>285</v>
      </c>
      <c r="C168" s="53" t="s">
        <v>18</v>
      </c>
      <c r="D168" s="53" t="s">
        <v>63</v>
      </c>
      <c r="E168" s="48" t="s">
        <v>306</v>
      </c>
      <c r="F168" s="53">
        <v>200</v>
      </c>
      <c r="G168" s="48" t="s">
        <v>284</v>
      </c>
      <c r="H168" s="53">
        <v>1</v>
      </c>
      <c r="I168" s="53">
        <v>0.0155</v>
      </c>
      <c r="J168" s="53">
        <v>0.0618</v>
      </c>
      <c r="K168" s="60" t="s">
        <v>219</v>
      </c>
      <c r="L168" s="53" t="s">
        <v>36</v>
      </c>
    </row>
    <row r="169" s="17" customFormat="1" ht="65" customHeight="1" spans="1:12">
      <c r="A169" s="90" t="s">
        <v>307</v>
      </c>
      <c r="B169" s="91" t="s">
        <v>308</v>
      </c>
      <c r="C169" s="91" t="s">
        <v>18</v>
      </c>
      <c r="D169" s="92" t="s">
        <v>63</v>
      </c>
      <c r="E169" s="93" t="s">
        <v>309</v>
      </c>
      <c r="F169" s="94">
        <v>500</v>
      </c>
      <c r="G169" s="93" t="s">
        <v>310</v>
      </c>
      <c r="H169" s="95">
        <v>9</v>
      </c>
      <c r="I169" s="101">
        <v>0.05</v>
      </c>
      <c r="J169" s="102">
        <v>0.21</v>
      </c>
      <c r="K169" s="103" t="s">
        <v>219</v>
      </c>
      <c r="L169" s="91" t="s">
        <v>27</v>
      </c>
    </row>
    <row r="170" s="17" customFormat="1" ht="48" customHeight="1" spans="1:12">
      <c r="A170" s="96" t="s">
        <v>311</v>
      </c>
      <c r="B170" s="54" t="s">
        <v>312</v>
      </c>
      <c r="C170" s="54" t="s">
        <v>18</v>
      </c>
      <c r="D170" s="54" t="s">
        <v>313</v>
      </c>
      <c r="E170" s="97" t="s">
        <v>314</v>
      </c>
      <c r="F170" s="98">
        <f t="shared" ref="F170:J170" si="21">SUM(F171:F187)</f>
        <v>670.5</v>
      </c>
      <c r="G170" s="55" t="s">
        <v>315</v>
      </c>
      <c r="H170" s="54">
        <f t="shared" si="21"/>
        <v>189</v>
      </c>
      <c r="I170" s="54">
        <f t="shared" si="21"/>
        <v>0.1932</v>
      </c>
      <c r="J170" s="54">
        <f t="shared" si="21"/>
        <v>0.8113</v>
      </c>
      <c r="K170" s="63" t="s">
        <v>219</v>
      </c>
      <c r="L170" s="54" t="s">
        <v>23</v>
      </c>
    </row>
    <row r="171" s="14" customFormat="1" ht="69" customHeight="1" spans="1:12">
      <c r="A171" s="67">
        <v>1</v>
      </c>
      <c r="B171" s="53" t="s">
        <v>316</v>
      </c>
      <c r="C171" s="53" t="s">
        <v>18</v>
      </c>
      <c r="D171" s="53" t="s">
        <v>41</v>
      </c>
      <c r="E171" s="48" t="s">
        <v>317</v>
      </c>
      <c r="F171" s="77">
        <v>113.7</v>
      </c>
      <c r="G171" s="48" t="s">
        <v>315</v>
      </c>
      <c r="H171" s="53">
        <v>10</v>
      </c>
      <c r="I171" s="53">
        <v>0.0135</v>
      </c>
      <c r="J171" s="53">
        <v>0.0567</v>
      </c>
      <c r="K171" s="60" t="s">
        <v>219</v>
      </c>
      <c r="L171" s="53" t="s">
        <v>36</v>
      </c>
    </row>
    <row r="172" s="14" customFormat="1" ht="46" customHeight="1" spans="1:12">
      <c r="A172" s="67">
        <v>2</v>
      </c>
      <c r="B172" s="53" t="s">
        <v>316</v>
      </c>
      <c r="C172" s="53" t="s">
        <v>18</v>
      </c>
      <c r="D172" s="53" t="s">
        <v>43</v>
      </c>
      <c r="E172" s="48" t="s">
        <v>318</v>
      </c>
      <c r="F172" s="77">
        <v>20.4</v>
      </c>
      <c r="G172" s="48" t="s">
        <v>315</v>
      </c>
      <c r="H172" s="53">
        <v>15</v>
      </c>
      <c r="I172" s="53">
        <v>0.0068</v>
      </c>
      <c r="J172" s="53">
        <v>0.0286</v>
      </c>
      <c r="K172" s="60" t="s">
        <v>219</v>
      </c>
      <c r="L172" s="53" t="s">
        <v>27</v>
      </c>
    </row>
    <row r="173" s="14" customFormat="1" ht="46" customHeight="1" spans="1:12">
      <c r="A173" s="67">
        <v>3</v>
      </c>
      <c r="B173" s="53" t="s">
        <v>316</v>
      </c>
      <c r="C173" s="53" t="s">
        <v>18</v>
      </c>
      <c r="D173" s="53" t="s">
        <v>49</v>
      </c>
      <c r="E173" s="48" t="s">
        <v>319</v>
      </c>
      <c r="F173" s="77">
        <v>25.2</v>
      </c>
      <c r="G173" s="48" t="s">
        <v>315</v>
      </c>
      <c r="H173" s="53">
        <v>8</v>
      </c>
      <c r="I173" s="53">
        <v>0.0084</v>
      </c>
      <c r="J173" s="53">
        <v>0.0353</v>
      </c>
      <c r="K173" s="60" t="s">
        <v>219</v>
      </c>
      <c r="L173" s="53" t="s">
        <v>27</v>
      </c>
    </row>
    <row r="174" s="14" customFormat="1" ht="58" customHeight="1" spans="1:12">
      <c r="A174" s="67">
        <v>4</v>
      </c>
      <c r="B174" s="53" t="s">
        <v>316</v>
      </c>
      <c r="C174" s="53" t="s">
        <v>18</v>
      </c>
      <c r="D174" s="53" t="s">
        <v>30</v>
      </c>
      <c r="E174" s="48" t="s">
        <v>320</v>
      </c>
      <c r="F174" s="77">
        <v>51.9</v>
      </c>
      <c r="G174" s="48" t="s">
        <v>315</v>
      </c>
      <c r="H174" s="53">
        <v>17</v>
      </c>
      <c r="I174" s="53">
        <v>0.0173</v>
      </c>
      <c r="J174" s="53">
        <v>0.0726</v>
      </c>
      <c r="K174" s="60" t="s">
        <v>219</v>
      </c>
      <c r="L174" s="53" t="s">
        <v>27</v>
      </c>
    </row>
    <row r="175" s="14" customFormat="1" ht="58" customHeight="1" spans="1:12">
      <c r="A175" s="67">
        <v>5</v>
      </c>
      <c r="B175" s="53" t="s">
        <v>316</v>
      </c>
      <c r="C175" s="53" t="s">
        <v>18</v>
      </c>
      <c r="D175" s="53" t="s">
        <v>47</v>
      </c>
      <c r="E175" s="48" t="s">
        <v>321</v>
      </c>
      <c r="F175" s="77">
        <v>64.5</v>
      </c>
      <c r="G175" s="48" t="s">
        <v>315</v>
      </c>
      <c r="H175" s="53">
        <v>18</v>
      </c>
      <c r="I175" s="53">
        <v>0.0215</v>
      </c>
      <c r="J175" s="53">
        <v>0.0903</v>
      </c>
      <c r="K175" s="60" t="s">
        <v>219</v>
      </c>
      <c r="L175" s="53" t="s">
        <v>27</v>
      </c>
    </row>
    <row r="176" s="14" customFormat="1" ht="48" customHeight="1" spans="1:12">
      <c r="A176" s="67">
        <v>6</v>
      </c>
      <c r="B176" s="53" t="s">
        <v>316</v>
      </c>
      <c r="C176" s="53" t="s">
        <v>18</v>
      </c>
      <c r="D176" s="53" t="s">
        <v>32</v>
      </c>
      <c r="E176" s="48" t="s">
        <v>322</v>
      </c>
      <c r="F176" s="77">
        <v>43.8</v>
      </c>
      <c r="G176" s="48" t="s">
        <v>315</v>
      </c>
      <c r="H176" s="53">
        <v>10</v>
      </c>
      <c r="I176" s="53">
        <v>0.0146</v>
      </c>
      <c r="J176" s="53">
        <v>0.0613</v>
      </c>
      <c r="K176" s="60" t="s">
        <v>219</v>
      </c>
      <c r="L176" s="53" t="s">
        <v>27</v>
      </c>
    </row>
    <row r="177" s="14" customFormat="1" ht="64" customHeight="1" spans="1:12">
      <c r="A177" s="67">
        <v>7</v>
      </c>
      <c r="B177" s="53" t="s">
        <v>316</v>
      </c>
      <c r="C177" s="53" t="s">
        <v>18</v>
      </c>
      <c r="D177" s="53" t="s">
        <v>57</v>
      </c>
      <c r="E177" s="48" t="s">
        <v>323</v>
      </c>
      <c r="F177" s="77">
        <v>21</v>
      </c>
      <c r="G177" s="48" t="s">
        <v>315</v>
      </c>
      <c r="H177" s="53">
        <v>16</v>
      </c>
      <c r="I177" s="53">
        <v>0.0055</v>
      </c>
      <c r="J177" s="53">
        <v>0.0231</v>
      </c>
      <c r="K177" s="60" t="s">
        <v>219</v>
      </c>
      <c r="L177" s="53" t="s">
        <v>27</v>
      </c>
    </row>
    <row r="178" s="14" customFormat="1" ht="45" customHeight="1" spans="1:12">
      <c r="A178" s="67">
        <v>8</v>
      </c>
      <c r="B178" s="53" t="s">
        <v>316</v>
      </c>
      <c r="C178" s="53" t="s">
        <v>18</v>
      </c>
      <c r="D178" s="53" t="s">
        <v>34</v>
      </c>
      <c r="E178" s="48" t="s">
        <v>324</v>
      </c>
      <c r="F178" s="77">
        <v>40.2</v>
      </c>
      <c r="G178" s="48" t="s">
        <v>315</v>
      </c>
      <c r="H178" s="53">
        <v>10</v>
      </c>
      <c r="I178" s="53">
        <v>0.0134</v>
      </c>
      <c r="J178" s="53">
        <v>0.0562</v>
      </c>
      <c r="K178" s="60" t="s">
        <v>219</v>
      </c>
      <c r="L178" s="53" t="s">
        <v>36</v>
      </c>
    </row>
    <row r="179" s="14" customFormat="1" ht="45" customHeight="1" spans="1:12">
      <c r="A179" s="67">
        <v>9</v>
      </c>
      <c r="B179" s="53" t="s">
        <v>316</v>
      </c>
      <c r="C179" s="53" t="s">
        <v>18</v>
      </c>
      <c r="D179" s="53" t="s">
        <v>51</v>
      </c>
      <c r="E179" s="48" t="s">
        <v>325</v>
      </c>
      <c r="F179" s="77">
        <v>22.8</v>
      </c>
      <c r="G179" s="48" t="s">
        <v>315</v>
      </c>
      <c r="H179" s="53">
        <v>8</v>
      </c>
      <c r="I179" s="53">
        <v>0.0076</v>
      </c>
      <c r="J179" s="53">
        <v>0.0319</v>
      </c>
      <c r="K179" s="60" t="s">
        <v>219</v>
      </c>
      <c r="L179" s="53" t="s">
        <v>36</v>
      </c>
    </row>
    <row r="180" s="14" customFormat="1" ht="56" customHeight="1" spans="1:12">
      <c r="A180" s="67">
        <v>10</v>
      </c>
      <c r="B180" s="53" t="s">
        <v>316</v>
      </c>
      <c r="C180" s="53" t="s">
        <v>18</v>
      </c>
      <c r="D180" s="53" t="s">
        <v>25</v>
      </c>
      <c r="E180" s="48" t="s">
        <v>326</v>
      </c>
      <c r="F180" s="77">
        <v>75.9</v>
      </c>
      <c r="G180" s="48" t="s">
        <v>315</v>
      </c>
      <c r="H180" s="53">
        <v>17</v>
      </c>
      <c r="I180" s="53">
        <v>0.0253</v>
      </c>
      <c r="J180" s="53">
        <v>0.1063</v>
      </c>
      <c r="K180" s="60" t="s">
        <v>219</v>
      </c>
      <c r="L180" s="53" t="s">
        <v>27</v>
      </c>
    </row>
    <row r="181" s="14" customFormat="1" ht="49" customHeight="1" spans="1:12">
      <c r="A181" s="67">
        <v>11</v>
      </c>
      <c r="B181" s="53" t="s">
        <v>316</v>
      </c>
      <c r="C181" s="53" t="s">
        <v>18</v>
      </c>
      <c r="D181" s="53" t="s">
        <v>61</v>
      </c>
      <c r="E181" s="48" t="s">
        <v>327</v>
      </c>
      <c r="F181" s="77">
        <v>18.6</v>
      </c>
      <c r="G181" s="48" t="s">
        <v>315</v>
      </c>
      <c r="H181" s="53">
        <v>7</v>
      </c>
      <c r="I181" s="53">
        <v>0.0062</v>
      </c>
      <c r="J181" s="53">
        <v>0.026</v>
      </c>
      <c r="K181" s="60" t="s">
        <v>219</v>
      </c>
      <c r="L181" s="53" t="s">
        <v>36</v>
      </c>
    </row>
    <row r="182" s="14" customFormat="1" ht="49" customHeight="1" spans="1:12">
      <c r="A182" s="67">
        <v>12</v>
      </c>
      <c r="B182" s="53" t="s">
        <v>316</v>
      </c>
      <c r="C182" s="53" t="s">
        <v>18</v>
      </c>
      <c r="D182" s="53" t="s">
        <v>53</v>
      </c>
      <c r="E182" s="48" t="s">
        <v>328</v>
      </c>
      <c r="F182" s="77">
        <v>41.7</v>
      </c>
      <c r="G182" s="48" t="s">
        <v>315</v>
      </c>
      <c r="H182" s="53">
        <v>8</v>
      </c>
      <c r="I182" s="53">
        <v>0.0103</v>
      </c>
      <c r="J182" s="53">
        <v>0.0433</v>
      </c>
      <c r="K182" s="60" t="s">
        <v>219</v>
      </c>
      <c r="L182" s="53" t="s">
        <v>36</v>
      </c>
    </row>
    <row r="183" s="14" customFormat="1" ht="49" customHeight="1" spans="1:12">
      <c r="A183" s="67">
        <v>13</v>
      </c>
      <c r="B183" s="53" t="s">
        <v>316</v>
      </c>
      <c r="C183" s="53" t="s">
        <v>18</v>
      </c>
      <c r="D183" s="53" t="s">
        <v>65</v>
      </c>
      <c r="E183" s="48" t="s">
        <v>329</v>
      </c>
      <c r="F183" s="77">
        <v>10.5</v>
      </c>
      <c r="G183" s="48" t="s">
        <v>315</v>
      </c>
      <c r="H183" s="53">
        <v>9</v>
      </c>
      <c r="I183" s="53">
        <v>0.0035</v>
      </c>
      <c r="J183" s="53">
        <v>0.0147</v>
      </c>
      <c r="K183" s="60" t="s">
        <v>219</v>
      </c>
      <c r="L183" s="53" t="s">
        <v>27</v>
      </c>
    </row>
    <row r="184" s="14" customFormat="1" ht="49" customHeight="1" spans="1:12">
      <c r="A184" s="67">
        <v>14</v>
      </c>
      <c r="B184" s="53" t="s">
        <v>316</v>
      </c>
      <c r="C184" s="53" t="s">
        <v>18</v>
      </c>
      <c r="D184" s="53" t="s">
        <v>55</v>
      </c>
      <c r="E184" s="48" t="s">
        <v>330</v>
      </c>
      <c r="F184" s="77">
        <v>25.2</v>
      </c>
      <c r="G184" s="48" t="s">
        <v>315</v>
      </c>
      <c r="H184" s="53">
        <v>7</v>
      </c>
      <c r="I184" s="53">
        <v>0.0076</v>
      </c>
      <c r="J184" s="53">
        <v>0.0319</v>
      </c>
      <c r="K184" s="60" t="s">
        <v>219</v>
      </c>
      <c r="L184" s="53" t="s">
        <v>36</v>
      </c>
    </row>
    <row r="185" s="14" customFormat="1" ht="49" customHeight="1" spans="1:12">
      <c r="A185" s="67">
        <v>15</v>
      </c>
      <c r="B185" s="53" t="s">
        <v>316</v>
      </c>
      <c r="C185" s="53" t="s">
        <v>18</v>
      </c>
      <c r="D185" s="53" t="s">
        <v>59</v>
      </c>
      <c r="E185" s="48" t="s">
        <v>331</v>
      </c>
      <c r="F185" s="77">
        <v>40.5</v>
      </c>
      <c r="G185" s="48" t="s">
        <v>315</v>
      </c>
      <c r="H185" s="53">
        <v>10</v>
      </c>
      <c r="I185" s="53">
        <v>0.0135</v>
      </c>
      <c r="J185" s="53">
        <v>0.0567</v>
      </c>
      <c r="K185" s="60" t="s">
        <v>219</v>
      </c>
      <c r="L185" s="53" t="s">
        <v>36</v>
      </c>
    </row>
    <row r="186" s="14" customFormat="1" ht="49" customHeight="1" spans="1:12">
      <c r="A186" s="67">
        <v>16</v>
      </c>
      <c r="B186" s="53" t="s">
        <v>316</v>
      </c>
      <c r="C186" s="53" t="s">
        <v>18</v>
      </c>
      <c r="D186" s="53" t="s">
        <v>28</v>
      </c>
      <c r="E186" s="48" t="s">
        <v>332</v>
      </c>
      <c r="F186" s="77">
        <v>13.2</v>
      </c>
      <c r="G186" s="48" t="s">
        <v>315</v>
      </c>
      <c r="H186" s="53">
        <v>7</v>
      </c>
      <c r="I186" s="53">
        <v>0.0044</v>
      </c>
      <c r="J186" s="53">
        <v>0.0185</v>
      </c>
      <c r="K186" s="60" t="s">
        <v>219</v>
      </c>
      <c r="L186" s="53" t="s">
        <v>27</v>
      </c>
    </row>
    <row r="187" s="14" customFormat="1" ht="49" customHeight="1" spans="1:12">
      <c r="A187" s="67">
        <v>17</v>
      </c>
      <c r="B187" s="53" t="s">
        <v>316</v>
      </c>
      <c r="C187" s="53" t="s">
        <v>18</v>
      </c>
      <c r="D187" s="53" t="s">
        <v>37</v>
      </c>
      <c r="E187" s="48" t="s">
        <v>333</v>
      </c>
      <c r="F187" s="77">
        <v>41.4</v>
      </c>
      <c r="G187" s="48" t="s">
        <v>315</v>
      </c>
      <c r="H187" s="53">
        <v>12</v>
      </c>
      <c r="I187" s="53">
        <v>0.0138</v>
      </c>
      <c r="J187" s="53">
        <v>0.0579</v>
      </c>
      <c r="K187" s="60" t="s">
        <v>219</v>
      </c>
      <c r="L187" s="53" t="s">
        <v>27</v>
      </c>
    </row>
    <row r="188" s="17" customFormat="1" ht="45" customHeight="1" spans="1:12">
      <c r="A188" s="63" t="s">
        <v>334</v>
      </c>
      <c r="B188" s="63" t="s">
        <v>335</v>
      </c>
      <c r="C188" s="63" t="s">
        <v>18</v>
      </c>
      <c r="D188" s="63" t="s">
        <v>336</v>
      </c>
      <c r="E188" s="99" t="s">
        <v>337</v>
      </c>
      <c r="F188" s="63">
        <f t="shared" ref="F188:J188" si="22">SUM(F189:F207)</f>
        <v>675</v>
      </c>
      <c r="G188" s="55" t="s">
        <v>315</v>
      </c>
      <c r="H188" s="63">
        <f t="shared" si="22"/>
        <v>188</v>
      </c>
      <c r="I188" s="63">
        <f t="shared" si="22"/>
        <v>1.0437</v>
      </c>
      <c r="J188" s="63">
        <f t="shared" si="22"/>
        <v>4.3991</v>
      </c>
      <c r="K188" s="63" t="s">
        <v>219</v>
      </c>
      <c r="L188" s="54" t="s">
        <v>23</v>
      </c>
    </row>
    <row r="189" s="14" customFormat="1" ht="60" customHeight="1" spans="1:12">
      <c r="A189" s="67">
        <v>1</v>
      </c>
      <c r="B189" s="60" t="s">
        <v>338</v>
      </c>
      <c r="C189" s="60" t="s">
        <v>18</v>
      </c>
      <c r="D189" s="53" t="s">
        <v>59</v>
      </c>
      <c r="E189" s="48" t="s">
        <v>339</v>
      </c>
      <c r="F189" s="67">
        <v>15.4215</v>
      </c>
      <c r="G189" s="48" t="s">
        <v>315</v>
      </c>
      <c r="H189" s="53">
        <v>16</v>
      </c>
      <c r="I189" s="53">
        <v>0.0342</v>
      </c>
      <c r="J189" s="53">
        <v>0.1436</v>
      </c>
      <c r="K189" s="60" t="s">
        <v>219</v>
      </c>
      <c r="L189" s="53" t="s">
        <v>36</v>
      </c>
    </row>
    <row r="190" s="14" customFormat="1" ht="55" customHeight="1" spans="1:12">
      <c r="A190" s="67">
        <v>2</v>
      </c>
      <c r="B190" s="60" t="s">
        <v>338</v>
      </c>
      <c r="C190" s="60" t="s">
        <v>18</v>
      </c>
      <c r="D190" s="53" t="s">
        <v>63</v>
      </c>
      <c r="E190" s="48" t="s">
        <v>340</v>
      </c>
      <c r="F190" s="67">
        <v>6.9165</v>
      </c>
      <c r="G190" s="48" t="s">
        <v>315</v>
      </c>
      <c r="H190" s="53">
        <v>9</v>
      </c>
      <c r="I190" s="53">
        <v>0.0307</v>
      </c>
      <c r="J190" s="53">
        <v>0.1289</v>
      </c>
      <c r="K190" s="60" t="s">
        <v>219</v>
      </c>
      <c r="L190" s="53" t="s">
        <v>36</v>
      </c>
    </row>
    <row r="191" s="14" customFormat="1" ht="55" customHeight="1" spans="1:12">
      <c r="A191" s="67">
        <v>3</v>
      </c>
      <c r="B191" s="60" t="s">
        <v>338</v>
      </c>
      <c r="C191" s="60" t="s">
        <v>18</v>
      </c>
      <c r="D191" s="53" t="s">
        <v>30</v>
      </c>
      <c r="E191" s="48" t="s">
        <v>341</v>
      </c>
      <c r="F191" s="67">
        <v>4.545</v>
      </c>
      <c r="G191" s="48" t="s">
        <v>315</v>
      </c>
      <c r="H191" s="53">
        <v>7</v>
      </c>
      <c r="I191" s="53">
        <v>0.0202</v>
      </c>
      <c r="J191" s="53">
        <v>0.0848</v>
      </c>
      <c r="K191" s="60" t="s">
        <v>219</v>
      </c>
      <c r="L191" s="53" t="s">
        <v>27</v>
      </c>
    </row>
    <row r="192" s="14" customFormat="1" ht="55" customHeight="1" spans="1:12">
      <c r="A192" s="67">
        <v>4</v>
      </c>
      <c r="B192" s="60" t="s">
        <v>338</v>
      </c>
      <c r="C192" s="60" t="s">
        <v>18</v>
      </c>
      <c r="D192" s="53" t="s">
        <v>65</v>
      </c>
      <c r="E192" s="48" t="s">
        <v>342</v>
      </c>
      <c r="F192" s="67">
        <v>0.1935</v>
      </c>
      <c r="G192" s="48" t="s">
        <v>315</v>
      </c>
      <c r="H192" s="53">
        <v>3</v>
      </c>
      <c r="I192" s="53">
        <v>0.0021</v>
      </c>
      <c r="J192" s="53">
        <v>0.0088</v>
      </c>
      <c r="K192" s="60" t="s">
        <v>219</v>
      </c>
      <c r="L192" s="53" t="s">
        <v>27</v>
      </c>
    </row>
    <row r="193" s="14" customFormat="1" ht="55" customHeight="1" spans="1:12">
      <c r="A193" s="67">
        <v>5</v>
      </c>
      <c r="B193" s="60" t="s">
        <v>338</v>
      </c>
      <c r="C193" s="60" t="s">
        <v>18</v>
      </c>
      <c r="D193" s="53" t="s">
        <v>49</v>
      </c>
      <c r="E193" s="48" t="s">
        <v>343</v>
      </c>
      <c r="F193" s="67">
        <v>0.9</v>
      </c>
      <c r="G193" s="48" t="s">
        <v>315</v>
      </c>
      <c r="H193" s="53">
        <v>6</v>
      </c>
      <c r="I193" s="53">
        <v>0.0098</v>
      </c>
      <c r="J193" s="53">
        <v>0.0412</v>
      </c>
      <c r="K193" s="60" t="s">
        <v>219</v>
      </c>
      <c r="L193" s="53" t="s">
        <v>27</v>
      </c>
    </row>
    <row r="194" s="14" customFormat="1" ht="55" customHeight="1" spans="1:12">
      <c r="A194" s="67">
        <v>6</v>
      </c>
      <c r="B194" s="60" t="s">
        <v>338</v>
      </c>
      <c r="C194" s="60" t="s">
        <v>18</v>
      </c>
      <c r="D194" s="53" t="s">
        <v>41</v>
      </c>
      <c r="E194" s="48" t="s">
        <v>344</v>
      </c>
      <c r="F194" s="67">
        <v>15.3</v>
      </c>
      <c r="G194" s="48" t="s">
        <v>315</v>
      </c>
      <c r="H194" s="53">
        <v>10</v>
      </c>
      <c r="I194" s="53">
        <v>0.085</v>
      </c>
      <c r="J194" s="53">
        <v>0.357</v>
      </c>
      <c r="K194" s="60" t="s">
        <v>219</v>
      </c>
      <c r="L194" s="53" t="s">
        <v>27</v>
      </c>
    </row>
    <row r="195" s="14" customFormat="1" ht="55" customHeight="1" spans="1:12">
      <c r="A195" s="67">
        <v>7</v>
      </c>
      <c r="B195" s="60" t="s">
        <v>338</v>
      </c>
      <c r="C195" s="60" t="s">
        <v>18</v>
      </c>
      <c r="D195" s="53" t="s">
        <v>57</v>
      </c>
      <c r="E195" s="48" t="s">
        <v>345</v>
      </c>
      <c r="F195" s="67">
        <v>0.945</v>
      </c>
      <c r="G195" s="48" t="s">
        <v>315</v>
      </c>
      <c r="H195" s="53">
        <v>8</v>
      </c>
      <c r="I195" s="53">
        <v>0.0042</v>
      </c>
      <c r="J195" s="53">
        <v>0.0176</v>
      </c>
      <c r="K195" s="60" t="s">
        <v>219</v>
      </c>
      <c r="L195" s="53" t="s">
        <v>27</v>
      </c>
    </row>
    <row r="196" s="14" customFormat="1" ht="60" customHeight="1" spans="1:12">
      <c r="A196" s="67">
        <v>8</v>
      </c>
      <c r="B196" s="60" t="s">
        <v>338</v>
      </c>
      <c r="C196" s="60" t="s">
        <v>18</v>
      </c>
      <c r="D196" s="53" t="s">
        <v>47</v>
      </c>
      <c r="E196" s="48" t="s">
        <v>346</v>
      </c>
      <c r="F196" s="67">
        <v>25.2</v>
      </c>
      <c r="G196" s="48" t="s">
        <v>315</v>
      </c>
      <c r="H196" s="53">
        <v>19</v>
      </c>
      <c r="I196" s="53">
        <v>0.056</v>
      </c>
      <c r="J196" s="53">
        <v>0.2352</v>
      </c>
      <c r="K196" s="60" t="s">
        <v>219</v>
      </c>
      <c r="L196" s="53" t="s">
        <v>27</v>
      </c>
    </row>
    <row r="197" s="14" customFormat="1" ht="60" customHeight="1" spans="1:12">
      <c r="A197" s="67">
        <v>9</v>
      </c>
      <c r="B197" s="60" t="s">
        <v>338</v>
      </c>
      <c r="C197" s="60" t="s">
        <v>18</v>
      </c>
      <c r="D197" s="53" t="s">
        <v>28</v>
      </c>
      <c r="E197" s="48" t="s">
        <v>347</v>
      </c>
      <c r="F197" s="67">
        <v>52.677</v>
      </c>
      <c r="G197" s="48" t="s">
        <v>315</v>
      </c>
      <c r="H197" s="53">
        <v>10</v>
      </c>
      <c r="I197" s="53">
        <v>0.0585</v>
      </c>
      <c r="J197" s="53">
        <v>0.2457</v>
      </c>
      <c r="K197" s="60" t="s">
        <v>219</v>
      </c>
      <c r="L197" s="53" t="s">
        <v>27</v>
      </c>
    </row>
    <row r="198" s="14" customFormat="1" ht="52" customHeight="1" spans="1:12">
      <c r="A198" s="67">
        <v>10</v>
      </c>
      <c r="B198" s="60" t="s">
        <v>338</v>
      </c>
      <c r="C198" s="60" t="s">
        <v>18</v>
      </c>
      <c r="D198" s="53" t="s">
        <v>55</v>
      </c>
      <c r="E198" s="48" t="s">
        <v>348</v>
      </c>
      <c r="F198" s="67">
        <v>19.548</v>
      </c>
      <c r="G198" s="48" t="s">
        <v>315</v>
      </c>
      <c r="H198" s="53">
        <v>9</v>
      </c>
      <c r="I198" s="53">
        <v>0.0434</v>
      </c>
      <c r="J198" s="53">
        <v>0.1823</v>
      </c>
      <c r="K198" s="60" t="s">
        <v>219</v>
      </c>
      <c r="L198" s="53" t="s">
        <v>36</v>
      </c>
    </row>
    <row r="199" s="14" customFormat="1" ht="52" customHeight="1" spans="1:12">
      <c r="A199" s="67">
        <v>11</v>
      </c>
      <c r="B199" s="60" t="s">
        <v>338</v>
      </c>
      <c r="C199" s="60" t="s">
        <v>18</v>
      </c>
      <c r="D199" s="53" t="s">
        <v>51</v>
      </c>
      <c r="E199" s="48" t="s">
        <v>349</v>
      </c>
      <c r="F199" s="67">
        <v>51.57</v>
      </c>
      <c r="G199" s="48" t="s">
        <v>315</v>
      </c>
      <c r="H199" s="53">
        <v>8</v>
      </c>
      <c r="I199" s="53">
        <v>0.0764</v>
      </c>
      <c r="J199" s="53">
        <v>0.3209</v>
      </c>
      <c r="K199" s="60" t="s">
        <v>219</v>
      </c>
      <c r="L199" s="53" t="s">
        <v>36</v>
      </c>
    </row>
    <row r="200" s="14" customFormat="1" ht="52" customHeight="1" spans="1:12">
      <c r="A200" s="67">
        <v>12</v>
      </c>
      <c r="B200" s="60" t="s">
        <v>338</v>
      </c>
      <c r="C200" s="60" t="s">
        <v>18</v>
      </c>
      <c r="D200" s="53" t="s">
        <v>61</v>
      </c>
      <c r="E200" s="48" t="s">
        <v>350</v>
      </c>
      <c r="F200" s="67">
        <v>105.219</v>
      </c>
      <c r="G200" s="48" t="s">
        <v>315</v>
      </c>
      <c r="H200" s="53">
        <v>7</v>
      </c>
      <c r="I200" s="53">
        <v>0.114</v>
      </c>
      <c r="J200" s="53">
        <v>0.4788</v>
      </c>
      <c r="K200" s="60" t="s">
        <v>219</v>
      </c>
      <c r="L200" s="53" t="s">
        <v>36</v>
      </c>
    </row>
    <row r="201" s="14" customFormat="1" ht="60" customHeight="1" spans="1:12">
      <c r="A201" s="67">
        <v>13</v>
      </c>
      <c r="B201" s="60" t="s">
        <v>338</v>
      </c>
      <c r="C201" s="60" t="s">
        <v>18</v>
      </c>
      <c r="D201" s="53" t="s">
        <v>32</v>
      </c>
      <c r="E201" s="48" t="s">
        <v>351</v>
      </c>
      <c r="F201" s="67">
        <v>37.494</v>
      </c>
      <c r="G201" s="48" t="s">
        <v>315</v>
      </c>
      <c r="H201" s="53">
        <v>10</v>
      </c>
      <c r="I201" s="53">
        <v>0.0832</v>
      </c>
      <c r="J201" s="53">
        <v>0.3494</v>
      </c>
      <c r="K201" s="60" t="s">
        <v>219</v>
      </c>
      <c r="L201" s="53" t="s">
        <v>27</v>
      </c>
    </row>
    <row r="202" s="14" customFormat="1" ht="60" customHeight="1" spans="1:12">
      <c r="A202" s="67">
        <v>14</v>
      </c>
      <c r="B202" s="60" t="s">
        <v>338</v>
      </c>
      <c r="C202" s="60" t="s">
        <v>18</v>
      </c>
      <c r="D202" s="53" t="s">
        <v>37</v>
      </c>
      <c r="E202" s="48" t="s">
        <v>352</v>
      </c>
      <c r="F202" s="67">
        <v>74.7855</v>
      </c>
      <c r="G202" s="48" t="s">
        <v>315</v>
      </c>
      <c r="H202" s="53">
        <v>12</v>
      </c>
      <c r="I202" s="53">
        <v>0.083</v>
      </c>
      <c r="J202" s="53">
        <v>0.3486</v>
      </c>
      <c r="K202" s="60" t="s">
        <v>219</v>
      </c>
      <c r="L202" s="53" t="s">
        <v>36</v>
      </c>
    </row>
    <row r="203" s="14" customFormat="1" ht="60" customHeight="1" spans="1:12">
      <c r="A203" s="67">
        <v>15</v>
      </c>
      <c r="B203" s="60" t="s">
        <v>338</v>
      </c>
      <c r="C203" s="60" t="s">
        <v>18</v>
      </c>
      <c r="D203" s="53" t="s">
        <v>43</v>
      </c>
      <c r="E203" s="48" t="s">
        <v>353</v>
      </c>
      <c r="F203" s="67">
        <v>58.2525</v>
      </c>
      <c r="G203" s="48" t="s">
        <v>315</v>
      </c>
      <c r="H203" s="53">
        <v>16</v>
      </c>
      <c r="I203" s="53">
        <v>0.0863</v>
      </c>
      <c r="J203" s="53">
        <v>0.3781</v>
      </c>
      <c r="K203" s="60" t="s">
        <v>219</v>
      </c>
      <c r="L203" s="53" t="s">
        <v>27</v>
      </c>
    </row>
    <row r="204" s="14" customFormat="1" ht="60" customHeight="1" spans="1:12">
      <c r="A204" s="67">
        <v>16</v>
      </c>
      <c r="B204" s="60" t="s">
        <v>338</v>
      </c>
      <c r="C204" s="60" t="s">
        <v>18</v>
      </c>
      <c r="D204" s="53" t="s">
        <v>45</v>
      </c>
      <c r="E204" s="48" t="s">
        <v>354</v>
      </c>
      <c r="F204" s="67">
        <v>106.7175</v>
      </c>
      <c r="G204" s="48" t="s">
        <v>315</v>
      </c>
      <c r="H204" s="53">
        <v>12</v>
      </c>
      <c r="I204" s="53">
        <v>0.1185</v>
      </c>
      <c r="J204" s="53">
        <v>0.4977</v>
      </c>
      <c r="K204" s="60" t="s">
        <v>219</v>
      </c>
      <c r="L204" s="53" t="s">
        <v>27</v>
      </c>
    </row>
    <row r="205" s="14" customFormat="1" ht="60" customHeight="1" spans="1:12">
      <c r="A205" s="67">
        <v>17</v>
      </c>
      <c r="B205" s="60" t="s">
        <v>338</v>
      </c>
      <c r="C205" s="60" t="s">
        <v>18</v>
      </c>
      <c r="D205" s="53" t="s">
        <v>34</v>
      </c>
      <c r="E205" s="48" t="s">
        <v>355</v>
      </c>
      <c r="F205" s="67">
        <v>32.958</v>
      </c>
      <c r="G205" s="48" t="s">
        <v>315</v>
      </c>
      <c r="H205" s="53">
        <v>10</v>
      </c>
      <c r="I205" s="53">
        <v>0.0488</v>
      </c>
      <c r="J205" s="53">
        <v>0.205</v>
      </c>
      <c r="K205" s="60" t="s">
        <v>219</v>
      </c>
      <c r="L205" s="53" t="s">
        <v>36</v>
      </c>
    </row>
    <row r="206" s="14" customFormat="1" ht="60" customHeight="1" spans="1:12">
      <c r="A206" s="67">
        <v>18</v>
      </c>
      <c r="B206" s="60" t="s">
        <v>338</v>
      </c>
      <c r="C206" s="60" t="s">
        <v>18</v>
      </c>
      <c r="D206" s="53" t="s">
        <v>39</v>
      </c>
      <c r="E206" s="48" t="s">
        <v>356</v>
      </c>
      <c r="F206" s="67">
        <v>4.707</v>
      </c>
      <c r="G206" s="48" t="s">
        <v>315</v>
      </c>
      <c r="H206" s="53">
        <v>8</v>
      </c>
      <c r="I206" s="53">
        <v>0.0209</v>
      </c>
      <c r="J206" s="53">
        <v>0.0878</v>
      </c>
      <c r="K206" s="60" t="s">
        <v>219</v>
      </c>
      <c r="L206" s="53" t="s">
        <v>36</v>
      </c>
    </row>
    <row r="207" s="14" customFormat="1" ht="60" customHeight="1" spans="1:12">
      <c r="A207" s="67">
        <v>19</v>
      </c>
      <c r="B207" s="60" t="s">
        <v>338</v>
      </c>
      <c r="C207" s="60" t="s">
        <v>18</v>
      </c>
      <c r="D207" s="53" t="s">
        <v>53</v>
      </c>
      <c r="E207" s="48" t="s">
        <v>357</v>
      </c>
      <c r="F207" s="67">
        <v>61.65</v>
      </c>
      <c r="G207" s="48" t="s">
        <v>315</v>
      </c>
      <c r="H207" s="53">
        <v>8</v>
      </c>
      <c r="I207" s="53">
        <v>0.0685</v>
      </c>
      <c r="J207" s="53">
        <v>0.2877</v>
      </c>
      <c r="K207" s="60" t="s">
        <v>219</v>
      </c>
      <c r="L207" s="53" t="s">
        <v>36</v>
      </c>
    </row>
    <row r="208" s="17" customFormat="1" ht="45" customHeight="1" spans="1:12">
      <c r="A208" s="98" t="s">
        <v>358</v>
      </c>
      <c r="B208" s="54" t="s">
        <v>359</v>
      </c>
      <c r="C208" s="54" t="s">
        <v>18</v>
      </c>
      <c r="D208" s="54" t="s">
        <v>19</v>
      </c>
      <c r="E208" s="55" t="s">
        <v>360</v>
      </c>
      <c r="F208" s="54">
        <f t="shared" ref="F208:J208" si="23">SUM(F209:F228)</f>
        <v>458.7</v>
      </c>
      <c r="G208" s="55" t="s">
        <v>361</v>
      </c>
      <c r="H208" s="54">
        <f t="shared" si="23"/>
        <v>202</v>
      </c>
      <c r="I208" s="54">
        <f t="shared" si="23"/>
        <v>0.417</v>
      </c>
      <c r="J208" s="54">
        <f t="shared" si="23"/>
        <v>1.57542</v>
      </c>
      <c r="K208" s="63" t="s">
        <v>219</v>
      </c>
      <c r="L208" s="54" t="s">
        <v>23</v>
      </c>
    </row>
    <row r="209" s="14" customFormat="1" ht="42" customHeight="1" spans="1:12">
      <c r="A209" s="77">
        <v>1</v>
      </c>
      <c r="B209" s="53" t="s">
        <v>362</v>
      </c>
      <c r="C209" s="53" t="s">
        <v>18</v>
      </c>
      <c r="D209" s="53" t="s">
        <v>49</v>
      </c>
      <c r="E209" s="104" t="s">
        <v>363</v>
      </c>
      <c r="F209" s="75">
        <f>150*0.11</f>
        <v>16.5</v>
      </c>
      <c r="G209" s="48" t="s">
        <v>361</v>
      </c>
      <c r="H209" s="75">
        <v>5</v>
      </c>
      <c r="I209" s="75">
        <v>0.015</v>
      </c>
      <c r="J209" s="75">
        <f t="shared" ref="J209:J222" si="24">I209*4.2</f>
        <v>0.063</v>
      </c>
      <c r="K209" s="60" t="s">
        <v>219</v>
      </c>
      <c r="L209" s="53" t="s">
        <v>27</v>
      </c>
    </row>
    <row r="210" s="14" customFormat="1" ht="42" customHeight="1" spans="1:12">
      <c r="A210" s="77">
        <v>2</v>
      </c>
      <c r="B210" s="53" t="s">
        <v>362</v>
      </c>
      <c r="C210" s="53" t="s">
        <v>18</v>
      </c>
      <c r="D210" s="53" t="s">
        <v>51</v>
      </c>
      <c r="E210" s="48" t="s">
        <v>364</v>
      </c>
      <c r="F210" s="53">
        <f>300*0.11</f>
        <v>33</v>
      </c>
      <c r="G210" s="48" t="s">
        <v>361</v>
      </c>
      <c r="H210" s="53">
        <v>8</v>
      </c>
      <c r="I210" s="53">
        <v>0.03</v>
      </c>
      <c r="J210" s="75">
        <f t="shared" si="24"/>
        <v>0.126</v>
      </c>
      <c r="K210" s="60" t="s">
        <v>219</v>
      </c>
      <c r="L210" s="53" t="s">
        <v>36</v>
      </c>
    </row>
    <row r="211" s="14" customFormat="1" ht="42" customHeight="1" spans="1:12">
      <c r="A211" s="77">
        <v>3</v>
      </c>
      <c r="B211" s="53" t="s">
        <v>362</v>
      </c>
      <c r="C211" s="53" t="s">
        <v>18</v>
      </c>
      <c r="D211" s="53" t="s">
        <v>39</v>
      </c>
      <c r="E211" s="48" t="s">
        <v>365</v>
      </c>
      <c r="F211" s="53">
        <f>145*0.11</f>
        <v>15.95</v>
      </c>
      <c r="G211" s="48" t="s">
        <v>361</v>
      </c>
      <c r="H211" s="53">
        <v>11</v>
      </c>
      <c r="I211" s="53">
        <v>0.0145</v>
      </c>
      <c r="J211" s="75">
        <f t="shared" si="24"/>
        <v>0.0609</v>
      </c>
      <c r="K211" s="60" t="s">
        <v>219</v>
      </c>
      <c r="L211" s="53" t="s">
        <v>36</v>
      </c>
    </row>
    <row r="212" s="14" customFormat="1" ht="42" customHeight="1" spans="1:12">
      <c r="A212" s="77">
        <v>4</v>
      </c>
      <c r="B212" s="53" t="s">
        <v>362</v>
      </c>
      <c r="C212" s="53" t="s">
        <v>18</v>
      </c>
      <c r="D212" s="53" t="s">
        <v>32</v>
      </c>
      <c r="E212" s="48" t="s">
        <v>366</v>
      </c>
      <c r="F212" s="53">
        <f>106*0.11</f>
        <v>11.66</v>
      </c>
      <c r="G212" s="48" t="s">
        <v>361</v>
      </c>
      <c r="H212" s="53">
        <v>8</v>
      </c>
      <c r="I212" s="53">
        <v>0.0106</v>
      </c>
      <c r="J212" s="75">
        <f t="shared" si="24"/>
        <v>0.04452</v>
      </c>
      <c r="K212" s="60" t="s">
        <v>219</v>
      </c>
      <c r="L212" s="53" t="s">
        <v>27</v>
      </c>
    </row>
    <row r="213" s="14" customFormat="1" ht="42" customHeight="1" spans="1:12">
      <c r="A213" s="77">
        <v>5</v>
      </c>
      <c r="B213" s="53" t="s">
        <v>362</v>
      </c>
      <c r="C213" s="53" t="s">
        <v>18</v>
      </c>
      <c r="D213" s="53" t="s">
        <v>45</v>
      </c>
      <c r="E213" s="48" t="s">
        <v>367</v>
      </c>
      <c r="F213" s="53">
        <f>121*0.11</f>
        <v>13.31</v>
      </c>
      <c r="G213" s="48" t="s">
        <v>361</v>
      </c>
      <c r="H213" s="53">
        <v>5</v>
      </c>
      <c r="I213" s="53">
        <v>0.0121</v>
      </c>
      <c r="J213" s="75">
        <f t="shared" si="24"/>
        <v>0.05082</v>
      </c>
      <c r="K213" s="60" t="s">
        <v>219</v>
      </c>
      <c r="L213" s="53" t="s">
        <v>27</v>
      </c>
    </row>
    <row r="214" s="14" customFormat="1" ht="42" customHeight="1" spans="1:12">
      <c r="A214" s="77">
        <v>6</v>
      </c>
      <c r="B214" s="53" t="s">
        <v>362</v>
      </c>
      <c r="C214" s="53" t="s">
        <v>18</v>
      </c>
      <c r="D214" s="53" t="s">
        <v>28</v>
      </c>
      <c r="E214" s="48" t="s">
        <v>368</v>
      </c>
      <c r="F214" s="37">
        <f>48*0.11</f>
        <v>5.28</v>
      </c>
      <c r="G214" s="48" t="s">
        <v>361</v>
      </c>
      <c r="H214" s="53">
        <v>6</v>
      </c>
      <c r="I214" s="53">
        <v>0.0048</v>
      </c>
      <c r="J214" s="53">
        <f t="shared" si="24"/>
        <v>0.02016</v>
      </c>
      <c r="K214" s="60" t="s">
        <v>219</v>
      </c>
      <c r="L214" s="53" t="s">
        <v>27</v>
      </c>
    </row>
    <row r="215" s="14" customFormat="1" ht="42" customHeight="1" spans="1:12">
      <c r="A215" s="77">
        <v>7</v>
      </c>
      <c r="B215" s="53" t="s">
        <v>362</v>
      </c>
      <c r="C215" s="53" t="s">
        <v>18</v>
      </c>
      <c r="D215" s="53" t="s">
        <v>55</v>
      </c>
      <c r="E215" s="48" t="s">
        <v>369</v>
      </c>
      <c r="F215" s="53">
        <f>102*0.11</f>
        <v>11.22</v>
      </c>
      <c r="G215" s="48" t="s">
        <v>361</v>
      </c>
      <c r="H215" s="53">
        <v>8</v>
      </c>
      <c r="I215" s="53">
        <v>0.0102</v>
      </c>
      <c r="J215" s="75">
        <f t="shared" si="24"/>
        <v>0.04284</v>
      </c>
      <c r="K215" s="60" t="s">
        <v>219</v>
      </c>
      <c r="L215" s="53" t="s">
        <v>36</v>
      </c>
    </row>
    <row r="216" s="14" customFormat="1" ht="45" customHeight="1" spans="1:12">
      <c r="A216" s="77">
        <v>8</v>
      </c>
      <c r="B216" s="53" t="s">
        <v>362</v>
      </c>
      <c r="C216" s="53" t="s">
        <v>18</v>
      </c>
      <c r="D216" s="53" t="s">
        <v>34</v>
      </c>
      <c r="E216" s="48" t="s">
        <v>370</v>
      </c>
      <c r="F216" s="53">
        <f>100*0.11</f>
        <v>11</v>
      </c>
      <c r="G216" s="48" t="s">
        <v>361</v>
      </c>
      <c r="H216" s="53">
        <v>9</v>
      </c>
      <c r="I216" s="53">
        <v>0.01</v>
      </c>
      <c r="J216" s="75">
        <f t="shared" si="24"/>
        <v>0.042</v>
      </c>
      <c r="K216" s="60" t="s">
        <v>219</v>
      </c>
      <c r="L216" s="53" t="s">
        <v>36</v>
      </c>
    </row>
    <row r="217" s="14" customFormat="1" ht="45" customHeight="1" spans="1:12">
      <c r="A217" s="77">
        <v>9</v>
      </c>
      <c r="B217" s="53" t="s">
        <v>362</v>
      </c>
      <c r="C217" s="53" t="s">
        <v>18</v>
      </c>
      <c r="D217" s="53" t="s">
        <v>61</v>
      </c>
      <c r="E217" s="48" t="s">
        <v>371</v>
      </c>
      <c r="F217" s="53">
        <f>45*0.11</f>
        <v>4.95</v>
      </c>
      <c r="G217" s="48" t="s">
        <v>361</v>
      </c>
      <c r="H217" s="53">
        <v>6</v>
      </c>
      <c r="I217" s="53">
        <v>0.0045</v>
      </c>
      <c r="J217" s="75">
        <f t="shared" si="24"/>
        <v>0.0189</v>
      </c>
      <c r="K217" s="60" t="s">
        <v>219</v>
      </c>
      <c r="L217" s="53" t="s">
        <v>36</v>
      </c>
    </row>
    <row r="218" s="14" customFormat="1" ht="45" customHeight="1" spans="1:12">
      <c r="A218" s="77">
        <v>10</v>
      </c>
      <c r="B218" s="53" t="s">
        <v>362</v>
      </c>
      <c r="C218" s="53" t="s">
        <v>18</v>
      </c>
      <c r="D218" s="53" t="s">
        <v>59</v>
      </c>
      <c r="E218" s="105" t="s">
        <v>372</v>
      </c>
      <c r="F218" s="106">
        <f>557*0.11</f>
        <v>61.27</v>
      </c>
      <c r="G218" s="48" t="s">
        <v>361</v>
      </c>
      <c r="H218" s="106">
        <v>8</v>
      </c>
      <c r="I218" s="106">
        <v>0.0557</v>
      </c>
      <c r="J218" s="75">
        <f t="shared" si="24"/>
        <v>0.23394</v>
      </c>
      <c r="K218" s="60" t="s">
        <v>219</v>
      </c>
      <c r="L218" s="53" t="s">
        <v>36</v>
      </c>
    </row>
    <row r="219" s="14" customFormat="1" ht="45" customHeight="1" spans="1:12">
      <c r="A219" s="77">
        <v>11</v>
      </c>
      <c r="B219" s="53" t="s">
        <v>362</v>
      </c>
      <c r="C219" s="53" t="s">
        <v>18</v>
      </c>
      <c r="D219" s="53" t="s">
        <v>63</v>
      </c>
      <c r="E219" s="48" t="s">
        <v>373</v>
      </c>
      <c r="F219" s="53">
        <f>56*0.11</f>
        <v>6.16</v>
      </c>
      <c r="G219" s="48" t="s">
        <v>361</v>
      </c>
      <c r="H219" s="53">
        <v>6</v>
      </c>
      <c r="I219" s="53">
        <v>0.0056</v>
      </c>
      <c r="J219" s="75">
        <f t="shared" si="24"/>
        <v>0.02352</v>
      </c>
      <c r="K219" s="60" t="s">
        <v>219</v>
      </c>
      <c r="L219" s="53" t="s">
        <v>36</v>
      </c>
    </row>
    <row r="220" s="14" customFormat="1" ht="59" customHeight="1" spans="1:12">
      <c r="A220" s="77">
        <v>12</v>
      </c>
      <c r="B220" s="53" t="s">
        <v>362</v>
      </c>
      <c r="C220" s="53" t="s">
        <v>18</v>
      </c>
      <c r="D220" s="53" t="s">
        <v>25</v>
      </c>
      <c r="E220" s="48" t="s">
        <v>374</v>
      </c>
      <c r="F220" s="53">
        <f>150*0.11</f>
        <v>16.5</v>
      </c>
      <c r="G220" s="48" t="s">
        <v>361</v>
      </c>
      <c r="H220" s="53">
        <v>17</v>
      </c>
      <c r="I220" s="53">
        <v>0.015</v>
      </c>
      <c r="J220" s="75">
        <f t="shared" si="24"/>
        <v>0.063</v>
      </c>
      <c r="K220" s="60" t="s">
        <v>219</v>
      </c>
      <c r="L220" s="53" t="s">
        <v>27</v>
      </c>
    </row>
    <row r="221" s="14" customFormat="1" ht="59" customHeight="1" spans="1:12">
      <c r="A221" s="77">
        <v>13</v>
      </c>
      <c r="B221" s="53" t="s">
        <v>362</v>
      </c>
      <c r="C221" s="53" t="s">
        <v>18</v>
      </c>
      <c r="D221" s="53" t="s">
        <v>30</v>
      </c>
      <c r="E221" s="48" t="s">
        <v>375</v>
      </c>
      <c r="F221" s="53">
        <f>850*0.11</f>
        <v>93.5</v>
      </c>
      <c r="G221" s="48" t="s">
        <v>361</v>
      </c>
      <c r="H221" s="53">
        <v>17</v>
      </c>
      <c r="I221" s="53">
        <v>0.085</v>
      </c>
      <c r="J221" s="75">
        <f t="shared" si="24"/>
        <v>0.357</v>
      </c>
      <c r="K221" s="60" t="s">
        <v>219</v>
      </c>
      <c r="L221" s="53" t="s">
        <v>27</v>
      </c>
    </row>
    <row r="222" s="14" customFormat="1" ht="42" customHeight="1" spans="1:12">
      <c r="A222" s="77">
        <v>14</v>
      </c>
      <c r="B222" s="53" t="s">
        <v>362</v>
      </c>
      <c r="C222" s="53" t="s">
        <v>18</v>
      </c>
      <c r="D222" s="53" t="s">
        <v>37</v>
      </c>
      <c r="E222" s="48" t="s">
        <v>376</v>
      </c>
      <c r="F222" s="53">
        <f>74*0.11</f>
        <v>8.14</v>
      </c>
      <c r="G222" s="48" t="s">
        <v>361</v>
      </c>
      <c r="H222" s="53">
        <v>7</v>
      </c>
      <c r="I222" s="53">
        <v>0.0074</v>
      </c>
      <c r="J222" s="75">
        <f t="shared" si="24"/>
        <v>0.03108</v>
      </c>
      <c r="K222" s="60" t="s">
        <v>219</v>
      </c>
      <c r="L222" s="53" t="s">
        <v>36</v>
      </c>
    </row>
    <row r="223" s="14" customFormat="1" ht="45" customHeight="1" spans="1:12">
      <c r="A223" s="77">
        <v>15</v>
      </c>
      <c r="B223" s="53" t="s">
        <v>362</v>
      </c>
      <c r="C223" s="53" t="s">
        <v>18</v>
      </c>
      <c r="D223" s="53" t="s">
        <v>41</v>
      </c>
      <c r="E223" s="48" t="s">
        <v>377</v>
      </c>
      <c r="F223" s="53">
        <f>419*0.11</f>
        <v>46.09</v>
      </c>
      <c r="G223" s="48" t="s">
        <v>361</v>
      </c>
      <c r="H223" s="53">
        <v>10</v>
      </c>
      <c r="I223" s="53">
        <v>0.0419</v>
      </c>
      <c r="J223" s="53" t="s">
        <v>378</v>
      </c>
      <c r="K223" s="60" t="s">
        <v>219</v>
      </c>
      <c r="L223" s="53" t="s">
        <v>36</v>
      </c>
    </row>
    <row r="224" s="14" customFormat="1" ht="38" customHeight="1" spans="1:12">
      <c r="A224" s="77">
        <v>16</v>
      </c>
      <c r="B224" s="53" t="s">
        <v>362</v>
      </c>
      <c r="C224" s="53" t="s">
        <v>18</v>
      </c>
      <c r="D224" s="53" t="s">
        <v>65</v>
      </c>
      <c r="E224" s="48" t="s">
        <v>379</v>
      </c>
      <c r="F224" s="53">
        <f>49*0.11</f>
        <v>5.39</v>
      </c>
      <c r="G224" s="48" t="s">
        <v>361</v>
      </c>
      <c r="H224" s="53">
        <v>8</v>
      </c>
      <c r="I224" s="53">
        <v>0.0049</v>
      </c>
      <c r="J224" s="53">
        <f t="shared" ref="J224:J228" si="25">I224*4.2</f>
        <v>0.02058</v>
      </c>
      <c r="K224" s="60" t="s">
        <v>219</v>
      </c>
      <c r="L224" s="53" t="s">
        <v>27</v>
      </c>
    </row>
    <row r="225" s="14" customFormat="1" ht="52" customHeight="1" spans="1:12">
      <c r="A225" s="77">
        <v>17</v>
      </c>
      <c r="B225" s="53" t="s">
        <v>362</v>
      </c>
      <c r="C225" s="53" t="s">
        <v>18</v>
      </c>
      <c r="D225" s="53" t="s">
        <v>43</v>
      </c>
      <c r="E225" s="48" t="s">
        <v>380</v>
      </c>
      <c r="F225" s="53">
        <f>300*0.11</f>
        <v>33</v>
      </c>
      <c r="G225" s="48" t="s">
        <v>361</v>
      </c>
      <c r="H225" s="53">
        <v>16</v>
      </c>
      <c r="I225" s="53">
        <v>0.03</v>
      </c>
      <c r="J225" s="53">
        <f t="shared" si="25"/>
        <v>0.126</v>
      </c>
      <c r="K225" s="60" t="s">
        <v>219</v>
      </c>
      <c r="L225" s="53" t="s">
        <v>27</v>
      </c>
    </row>
    <row r="226" s="14" customFormat="1" ht="38" customHeight="1" spans="1:12">
      <c r="A226" s="77">
        <v>18</v>
      </c>
      <c r="B226" s="53" t="s">
        <v>362</v>
      </c>
      <c r="C226" s="53" t="s">
        <v>18</v>
      </c>
      <c r="D226" s="53" t="s">
        <v>53</v>
      </c>
      <c r="E226" s="48" t="s">
        <v>381</v>
      </c>
      <c r="F226" s="53">
        <f>148*0.11</f>
        <v>16.28</v>
      </c>
      <c r="G226" s="48" t="s">
        <v>361</v>
      </c>
      <c r="H226" s="107">
        <v>7</v>
      </c>
      <c r="I226" s="53">
        <v>0.0148</v>
      </c>
      <c r="J226" s="53">
        <f t="shared" si="25"/>
        <v>0.06216</v>
      </c>
      <c r="K226" s="60" t="s">
        <v>219</v>
      </c>
      <c r="L226" s="53" t="s">
        <v>36</v>
      </c>
    </row>
    <row r="227" s="14" customFormat="1" ht="62" customHeight="1" spans="1:12">
      <c r="A227" s="77">
        <v>19</v>
      </c>
      <c r="B227" s="53" t="s">
        <v>362</v>
      </c>
      <c r="C227" s="53" t="s">
        <v>18</v>
      </c>
      <c r="D227" s="75" t="s">
        <v>57</v>
      </c>
      <c r="E227" s="48" t="s">
        <v>382</v>
      </c>
      <c r="F227" s="53">
        <f>150*0.11</f>
        <v>16.5</v>
      </c>
      <c r="G227" s="48" t="s">
        <v>361</v>
      </c>
      <c r="H227" s="53">
        <v>21</v>
      </c>
      <c r="I227" s="53">
        <v>0.015</v>
      </c>
      <c r="J227" s="53">
        <f t="shared" si="25"/>
        <v>0.063</v>
      </c>
      <c r="K227" s="60" t="s">
        <v>219</v>
      </c>
      <c r="L227" s="53" t="s">
        <v>27</v>
      </c>
    </row>
    <row r="228" s="14" customFormat="1" ht="62" customHeight="1" spans="1:12">
      <c r="A228" s="77">
        <v>20</v>
      </c>
      <c r="B228" s="53" t="s">
        <v>362</v>
      </c>
      <c r="C228" s="53" t="s">
        <v>18</v>
      </c>
      <c r="D228" s="53" t="s">
        <v>47</v>
      </c>
      <c r="E228" s="48" t="s">
        <v>383</v>
      </c>
      <c r="F228" s="53">
        <f>300*0.11</f>
        <v>33</v>
      </c>
      <c r="G228" s="48" t="s">
        <v>361</v>
      </c>
      <c r="H228" s="53">
        <v>19</v>
      </c>
      <c r="I228" s="53">
        <v>0.03</v>
      </c>
      <c r="J228" s="53">
        <f t="shared" si="25"/>
        <v>0.126</v>
      </c>
      <c r="K228" s="60" t="s">
        <v>219</v>
      </c>
      <c r="L228" s="53" t="s">
        <v>27</v>
      </c>
    </row>
    <row r="229" s="12" customFormat="1" ht="56" customHeight="1" spans="1:12">
      <c r="A229" s="99" t="s">
        <v>384</v>
      </c>
      <c r="B229" s="63" t="s">
        <v>385</v>
      </c>
      <c r="C229" s="54" t="s">
        <v>18</v>
      </c>
      <c r="D229" s="99" t="s">
        <v>19</v>
      </c>
      <c r="E229" s="108" t="s">
        <v>386</v>
      </c>
      <c r="F229" s="103">
        <f t="shared" ref="F229:J229" si="26">SUM(F230:F249)</f>
        <v>89.66</v>
      </c>
      <c r="G229" s="59" t="s">
        <v>387</v>
      </c>
      <c r="H229" s="63">
        <f t="shared" si="26"/>
        <v>207</v>
      </c>
      <c r="I229" s="63">
        <f t="shared" si="26"/>
        <v>0.1546</v>
      </c>
      <c r="J229" s="63">
        <f t="shared" si="26"/>
        <v>0.6184</v>
      </c>
      <c r="K229" s="63" t="s">
        <v>219</v>
      </c>
      <c r="L229" s="54" t="s">
        <v>23</v>
      </c>
    </row>
    <row r="230" s="18" customFormat="1" ht="56" customHeight="1" spans="1:12">
      <c r="A230" s="109">
        <v>1</v>
      </c>
      <c r="B230" s="53" t="s">
        <v>388</v>
      </c>
      <c r="C230" s="53" t="s">
        <v>18</v>
      </c>
      <c r="D230" s="53" t="s">
        <v>39</v>
      </c>
      <c r="E230" s="48" t="s">
        <v>389</v>
      </c>
      <c r="F230" s="53">
        <v>4.872</v>
      </c>
      <c r="G230" s="61" t="s">
        <v>387</v>
      </c>
      <c r="H230" s="53">
        <v>11</v>
      </c>
      <c r="I230" s="53">
        <v>0.0084</v>
      </c>
      <c r="J230" s="53">
        <f t="shared" ref="J230:J249" si="27">I230*4</f>
        <v>0.0336</v>
      </c>
      <c r="K230" s="60" t="s">
        <v>219</v>
      </c>
      <c r="L230" s="53" t="s">
        <v>36</v>
      </c>
    </row>
    <row r="231" s="18" customFormat="1" ht="56" customHeight="1" spans="1:12">
      <c r="A231" s="109">
        <v>2</v>
      </c>
      <c r="B231" s="53" t="s">
        <v>388</v>
      </c>
      <c r="C231" s="53" t="s">
        <v>18</v>
      </c>
      <c r="D231" s="53" t="s">
        <v>47</v>
      </c>
      <c r="E231" s="48" t="s">
        <v>390</v>
      </c>
      <c r="F231" s="53">
        <f t="shared" ref="F231:F247" si="28">I231*10000*0.058</f>
        <v>5.22</v>
      </c>
      <c r="G231" s="61" t="s">
        <v>387</v>
      </c>
      <c r="H231" s="53">
        <v>15</v>
      </c>
      <c r="I231" s="53">
        <v>0.009</v>
      </c>
      <c r="J231" s="53">
        <f t="shared" si="27"/>
        <v>0.036</v>
      </c>
      <c r="K231" s="60" t="s">
        <v>219</v>
      </c>
      <c r="L231" s="53" t="s">
        <v>27</v>
      </c>
    </row>
    <row r="232" s="18" customFormat="1" ht="56" customHeight="1" spans="1:12">
      <c r="A232" s="109">
        <v>3</v>
      </c>
      <c r="B232" s="53" t="s">
        <v>388</v>
      </c>
      <c r="C232" s="53" t="s">
        <v>18</v>
      </c>
      <c r="D232" s="60" t="s">
        <v>51</v>
      </c>
      <c r="E232" s="61" t="s">
        <v>391</v>
      </c>
      <c r="F232" s="53">
        <f t="shared" si="28"/>
        <v>3.016</v>
      </c>
      <c r="G232" s="61" t="s">
        <v>387</v>
      </c>
      <c r="H232" s="60">
        <v>7</v>
      </c>
      <c r="I232" s="60">
        <v>0.0052</v>
      </c>
      <c r="J232" s="53">
        <f t="shared" si="27"/>
        <v>0.0208</v>
      </c>
      <c r="K232" s="60" t="s">
        <v>219</v>
      </c>
      <c r="L232" s="53" t="s">
        <v>36</v>
      </c>
    </row>
    <row r="233" s="18" customFormat="1" ht="56" customHeight="1" spans="1:12">
      <c r="A233" s="109">
        <v>4</v>
      </c>
      <c r="B233" s="53" t="s">
        <v>388</v>
      </c>
      <c r="C233" s="53" t="s">
        <v>18</v>
      </c>
      <c r="D233" s="53" t="s">
        <v>25</v>
      </c>
      <c r="E233" s="48" t="s">
        <v>392</v>
      </c>
      <c r="F233" s="53">
        <f t="shared" si="28"/>
        <v>3.016</v>
      </c>
      <c r="G233" s="61" t="s">
        <v>387</v>
      </c>
      <c r="H233" s="53">
        <v>16</v>
      </c>
      <c r="I233" s="53">
        <v>0.0052</v>
      </c>
      <c r="J233" s="53">
        <f t="shared" si="27"/>
        <v>0.0208</v>
      </c>
      <c r="K233" s="60" t="s">
        <v>219</v>
      </c>
      <c r="L233" s="53" t="s">
        <v>27</v>
      </c>
    </row>
    <row r="234" s="18" customFormat="1" ht="56" customHeight="1" spans="1:12">
      <c r="A234" s="109">
        <v>5</v>
      </c>
      <c r="B234" s="53" t="s">
        <v>388</v>
      </c>
      <c r="C234" s="53" t="s">
        <v>18</v>
      </c>
      <c r="D234" s="53" t="s">
        <v>53</v>
      </c>
      <c r="E234" s="48" t="s">
        <v>393</v>
      </c>
      <c r="F234" s="53">
        <f t="shared" si="28"/>
        <v>3.77</v>
      </c>
      <c r="G234" s="61" t="s">
        <v>387</v>
      </c>
      <c r="H234" s="53">
        <v>7</v>
      </c>
      <c r="I234" s="53">
        <v>0.0065</v>
      </c>
      <c r="J234" s="53">
        <f t="shared" si="27"/>
        <v>0.026</v>
      </c>
      <c r="K234" s="60" t="s">
        <v>219</v>
      </c>
      <c r="L234" s="53" t="s">
        <v>36</v>
      </c>
    </row>
    <row r="235" s="18" customFormat="1" ht="56" customHeight="1" spans="1:12">
      <c r="A235" s="109">
        <v>6</v>
      </c>
      <c r="B235" s="53" t="s">
        <v>388</v>
      </c>
      <c r="C235" s="53" t="s">
        <v>18</v>
      </c>
      <c r="D235" s="53" t="s">
        <v>65</v>
      </c>
      <c r="E235" s="48" t="s">
        <v>394</v>
      </c>
      <c r="F235" s="53">
        <f t="shared" si="28"/>
        <v>1.972</v>
      </c>
      <c r="G235" s="61" t="s">
        <v>387</v>
      </c>
      <c r="H235" s="53">
        <v>7</v>
      </c>
      <c r="I235" s="53">
        <v>0.0034</v>
      </c>
      <c r="J235" s="53">
        <f t="shared" si="27"/>
        <v>0.0136</v>
      </c>
      <c r="K235" s="60" t="s">
        <v>219</v>
      </c>
      <c r="L235" s="53" t="s">
        <v>27</v>
      </c>
    </row>
    <row r="236" s="18" customFormat="1" ht="56" customHeight="1" spans="1:12">
      <c r="A236" s="109">
        <v>7</v>
      </c>
      <c r="B236" s="53" t="s">
        <v>388</v>
      </c>
      <c r="C236" s="53" t="s">
        <v>18</v>
      </c>
      <c r="D236" s="53" t="s">
        <v>32</v>
      </c>
      <c r="E236" s="48" t="s">
        <v>395</v>
      </c>
      <c r="F236" s="53">
        <f t="shared" si="28"/>
        <v>2.32</v>
      </c>
      <c r="G236" s="61" t="s">
        <v>387</v>
      </c>
      <c r="H236" s="53">
        <v>9</v>
      </c>
      <c r="I236" s="53">
        <v>0.004</v>
      </c>
      <c r="J236" s="53">
        <f t="shared" si="27"/>
        <v>0.016</v>
      </c>
      <c r="K236" s="60" t="s">
        <v>219</v>
      </c>
      <c r="L236" s="53" t="s">
        <v>27</v>
      </c>
    </row>
    <row r="237" s="18" customFormat="1" ht="56" customHeight="1" spans="1:12">
      <c r="A237" s="109">
        <v>8</v>
      </c>
      <c r="B237" s="53" t="s">
        <v>388</v>
      </c>
      <c r="C237" s="53" t="s">
        <v>18</v>
      </c>
      <c r="D237" s="53" t="s">
        <v>57</v>
      </c>
      <c r="E237" s="48" t="s">
        <v>396</v>
      </c>
      <c r="F237" s="53">
        <f t="shared" si="28"/>
        <v>3.422</v>
      </c>
      <c r="G237" s="61" t="s">
        <v>387</v>
      </c>
      <c r="H237" s="53">
        <v>13</v>
      </c>
      <c r="I237" s="53">
        <v>0.0059</v>
      </c>
      <c r="J237" s="53">
        <f t="shared" si="27"/>
        <v>0.0236</v>
      </c>
      <c r="K237" s="60" t="s">
        <v>219</v>
      </c>
      <c r="L237" s="53" t="s">
        <v>27</v>
      </c>
    </row>
    <row r="238" s="18" customFormat="1" ht="56" customHeight="1" spans="1:12">
      <c r="A238" s="109">
        <v>9</v>
      </c>
      <c r="B238" s="53" t="s">
        <v>388</v>
      </c>
      <c r="C238" s="53" t="s">
        <v>18</v>
      </c>
      <c r="D238" s="53" t="s">
        <v>55</v>
      </c>
      <c r="E238" s="48" t="s">
        <v>397</v>
      </c>
      <c r="F238" s="53">
        <f t="shared" si="28"/>
        <v>2.726</v>
      </c>
      <c r="G238" s="61" t="s">
        <v>387</v>
      </c>
      <c r="H238" s="53">
        <v>6</v>
      </c>
      <c r="I238" s="53">
        <v>0.0047</v>
      </c>
      <c r="J238" s="53">
        <f t="shared" si="27"/>
        <v>0.0188</v>
      </c>
      <c r="K238" s="60" t="s">
        <v>219</v>
      </c>
      <c r="L238" s="53" t="s">
        <v>27</v>
      </c>
    </row>
    <row r="239" s="18" customFormat="1" ht="56" customHeight="1" spans="1:12">
      <c r="A239" s="109">
        <v>10</v>
      </c>
      <c r="B239" s="53" t="s">
        <v>388</v>
      </c>
      <c r="C239" s="53" t="s">
        <v>18</v>
      </c>
      <c r="D239" s="53" t="s">
        <v>28</v>
      </c>
      <c r="E239" s="48" t="s">
        <v>398</v>
      </c>
      <c r="F239" s="53">
        <f t="shared" si="28"/>
        <v>3.596</v>
      </c>
      <c r="G239" s="61" t="s">
        <v>387</v>
      </c>
      <c r="H239" s="53">
        <v>9</v>
      </c>
      <c r="I239" s="53">
        <v>0.0062</v>
      </c>
      <c r="J239" s="53">
        <f t="shared" si="27"/>
        <v>0.0248</v>
      </c>
      <c r="K239" s="60" t="s">
        <v>219</v>
      </c>
      <c r="L239" s="53" t="s">
        <v>27</v>
      </c>
    </row>
    <row r="240" s="18" customFormat="1" ht="56" customHeight="1" spans="1:12">
      <c r="A240" s="109">
        <v>11</v>
      </c>
      <c r="B240" s="53" t="s">
        <v>388</v>
      </c>
      <c r="C240" s="53" t="s">
        <v>18</v>
      </c>
      <c r="D240" s="53" t="s">
        <v>37</v>
      </c>
      <c r="E240" s="48" t="s">
        <v>399</v>
      </c>
      <c r="F240" s="53">
        <f t="shared" si="28"/>
        <v>4.872</v>
      </c>
      <c r="G240" s="61" t="s">
        <v>387</v>
      </c>
      <c r="H240" s="53">
        <v>12</v>
      </c>
      <c r="I240" s="53">
        <v>0.0084</v>
      </c>
      <c r="J240" s="53">
        <f t="shared" si="27"/>
        <v>0.0336</v>
      </c>
      <c r="K240" s="46" t="s">
        <v>219</v>
      </c>
      <c r="L240" s="53" t="s">
        <v>36</v>
      </c>
    </row>
    <row r="241" s="18" customFormat="1" ht="56" customHeight="1" spans="1:12">
      <c r="A241" s="109">
        <v>12</v>
      </c>
      <c r="B241" s="53" t="s">
        <v>388</v>
      </c>
      <c r="C241" s="53" t="s">
        <v>18</v>
      </c>
      <c r="D241" s="53" t="s">
        <v>63</v>
      </c>
      <c r="E241" s="48" t="s">
        <v>400</v>
      </c>
      <c r="F241" s="53">
        <f t="shared" si="28"/>
        <v>3.828</v>
      </c>
      <c r="G241" s="61" t="s">
        <v>387</v>
      </c>
      <c r="H241" s="53">
        <v>9</v>
      </c>
      <c r="I241" s="53">
        <v>0.0066</v>
      </c>
      <c r="J241" s="53">
        <f t="shared" si="27"/>
        <v>0.0264</v>
      </c>
      <c r="K241" s="46" t="s">
        <v>219</v>
      </c>
      <c r="L241" s="53" t="s">
        <v>36</v>
      </c>
    </row>
    <row r="242" s="18" customFormat="1" ht="56" customHeight="1" spans="1:12">
      <c r="A242" s="109">
        <v>13</v>
      </c>
      <c r="B242" s="53" t="s">
        <v>388</v>
      </c>
      <c r="C242" s="53" t="s">
        <v>18</v>
      </c>
      <c r="D242" s="46" t="s">
        <v>59</v>
      </c>
      <c r="E242" s="62" t="s">
        <v>401</v>
      </c>
      <c r="F242" s="53">
        <f t="shared" si="28"/>
        <v>5.568</v>
      </c>
      <c r="G242" s="61" t="s">
        <v>387</v>
      </c>
      <c r="H242" s="46">
        <v>8</v>
      </c>
      <c r="I242" s="46">
        <v>0.0096</v>
      </c>
      <c r="J242" s="53">
        <f t="shared" si="27"/>
        <v>0.0384</v>
      </c>
      <c r="K242" s="46" t="s">
        <v>219</v>
      </c>
      <c r="L242" s="53" t="s">
        <v>36</v>
      </c>
    </row>
    <row r="243" s="18" customFormat="1" ht="56" customHeight="1" spans="1:12">
      <c r="A243" s="109">
        <v>14</v>
      </c>
      <c r="B243" s="53" t="s">
        <v>388</v>
      </c>
      <c r="C243" s="53" t="s">
        <v>18</v>
      </c>
      <c r="D243" s="53" t="s">
        <v>61</v>
      </c>
      <c r="E243" s="48" t="s">
        <v>402</v>
      </c>
      <c r="F243" s="53">
        <f t="shared" si="28"/>
        <v>3.364</v>
      </c>
      <c r="G243" s="61" t="s">
        <v>387</v>
      </c>
      <c r="H243" s="53">
        <v>7</v>
      </c>
      <c r="I243" s="53">
        <v>0.0058</v>
      </c>
      <c r="J243" s="53">
        <f t="shared" si="27"/>
        <v>0.0232</v>
      </c>
      <c r="K243" s="46" t="s">
        <v>219</v>
      </c>
      <c r="L243" s="53" t="s">
        <v>36</v>
      </c>
    </row>
    <row r="244" s="18" customFormat="1" ht="56" customHeight="1" spans="1:12">
      <c r="A244" s="109">
        <v>15</v>
      </c>
      <c r="B244" s="53" t="s">
        <v>388</v>
      </c>
      <c r="C244" s="53" t="s">
        <v>18</v>
      </c>
      <c r="D244" s="53" t="s">
        <v>49</v>
      </c>
      <c r="E244" s="48" t="s">
        <v>403</v>
      </c>
      <c r="F244" s="53">
        <f t="shared" si="28"/>
        <v>3.48</v>
      </c>
      <c r="G244" s="61" t="s">
        <v>387</v>
      </c>
      <c r="H244" s="53">
        <v>8</v>
      </c>
      <c r="I244" s="53">
        <v>0.006</v>
      </c>
      <c r="J244" s="53">
        <f t="shared" si="27"/>
        <v>0.024</v>
      </c>
      <c r="K244" s="46" t="s">
        <v>219</v>
      </c>
      <c r="L244" s="53" t="s">
        <v>27</v>
      </c>
    </row>
    <row r="245" s="18" customFormat="1" ht="51" customHeight="1" spans="1:12">
      <c r="A245" s="109">
        <v>16</v>
      </c>
      <c r="B245" s="53" t="s">
        <v>388</v>
      </c>
      <c r="C245" s="53" t="s">
        <v>18</v>
      </c>
      <c r="D245" s="53" t="s">
        <v>34</v>
      </c>
      <c r="E245" s="48" t="s">
        <v>404</v>
      </c>
      <c r="F245" s="53">
        <f t="shared" si="28"/>
        <v>3.48</v>
      </c>
      <c r="G245" s="61" t="s">
        <v>387</v>
      </c>
      <c r="H245" s="53">
        <v>10</v>
      </c>
      <c r="I245" s="53">
        <v>0.006</v>
      </c>
      <c r="J245" s="53">
        <f t="shared" si="27"/>
        <v>0.024</v>
      </c>
      <c r="K245" s="46" t="s">
        <v>219</v>
      </c>
      <c r="L245" s="53" t="s">
        <v>27</v>
      </c>
    </row>
    <row r="246" s="18" customFormat="1" ht="56" customHeight="1" spans="1:12">
      <c r="A246" s="109">
        <v>17</v>
      </c>
      <c r="B246" s="53" t="s">
        <v>388</v>
      </c>
      <c r="C246" s="53" t="s">
        <v>18</v>
      </c>
      <c r="D246" s="46" t="s">
        <v>43</v>
      </c>
      <c r="E246" s="48" t="s">
        <v>405</v>
      </c>
      <c r="F246" s="53">
        <f t="shared" si="28"/>
        <v>8.816</v>
      </c>
      <c r="G246" s="61" t="s">
        <v>387</v>
      </c>
      <c r="H246" s="46">
        <v>16</v>
      </c>
      <c r="I246" s="46">
        <v>0.0152</v>
      </c>
      <c r="J246" s="53">
        <f t="shared" si="27"/>
        <v>0.0608</v>
      </c>
      <c r="K246" s="46" t="s">
        <v>219</v>
      </c>
      <c r="L246" s="53" t="s">
        <v>27</v>
      </c>
    </row>
    <row r="247" s="18" customFormat="1" ht="52" customHeight="1" spans="1:12">
      <c r="A247" s="109">
        <v>18</v>
      </c>
      <c r="B247" s="53" t="s">
        <v>388</v>
      </c>
      <c r="C247" s="53" t="s">
        <v>18</v>
      </c>
      <c r="D247" s="53" t="s">
        <v>45</v>
      </c>
      <c r="E247" s="48" t="s">
        <v>406</v>
      </c>
      <c r="F247" s="53">
        <f t="shared" si="28"/>
        <v>8.352</v>
      </c>
      <c r="G247" s="61" t="s">
        <v>387</v>
      </c>
      <c r="H247" s="75">
        <v>10</v>
      </c>
      <c r="I247" s="53">
        <v>0.0144</v>
      </c>
      <c r="J247" s="53">
        <f t="shared" si="27"/>
        <v>0.0576</v>
      </c>
      <c r="K247" s="46" t="s">
        <v>219</v>
      </c>
      <c r="L247" s="53" t="s">
        <v>27</v>
      </c>
    </row>
    <row r="248" s="18" customFormat="1" ht="56" customHeight="1" spans="1:12">
      <c r="A248" s="109">
        <v>19</v>
      </c>
      <c r="B248" s="53" t="s">
        <v>388</v>
      </c>
      <c r="C248" s="53" t="s">
        <v>18</v>
      </c>
      <c r="D248" s="46" t="s">
        <v>30</v>
      </c>
      <c r="E248" s="48" t="s">
        <v>407</v>
      </c>
      <c r="F248" s="53">
        <v>8.46</v>
      </c>
      <c r="G248" s="61" t="s">
        <v>387</v>
      </c>
      <c r="H248" s="46">
        <v>17</v>
      </c>
      <c r="I248" s="46">
        <v>0.0146</v>
      </c>
      <c r="J248" s="53">
        <f t="shared" si="27"/>
        <v>0.0584</v>
      </c>
      <c r="K248" s="46" t="s">
        <v>219</v>
      </c>
      <c r="L248" s="53" t="s">
        <v>27</v>
      </c>
    </row>
    <row r="249" s="18" customFormat="1" ht="56" customHeight="1" spans="1:12">
      <c r="A249" s="109">
        <v>20</v>
      </c>
      <c r="B249" s="53" t="s">
        <v>388</v>
      </c>
      <c r="C249" s="53" t="s">
        <v>18</v>
      </c>
      <c r="D249" s="53" t="s">
        <v>41</v>
      </c>
      <c r="E249" s="48" t="s">
        <v>408</v>
      </c>
      <c r="F249" s="53">
        <f>I249*10000*0.058</f>
        <v>5.51</v>
      </c>
      <c r="G249" s="61" t="s">
        <v>387</v>
      </c>
      <c r="H249" s="53">
        <v>10</v>
      </c>
      <c r="I249" s="53">
        <v>0.0095</v>
      </c>
      <c r="J249" s="53">
        <f t="shared" si="27"/>
        <v>0.038</v>
      </c>
      <c r="K249" s="46" t="s">
        <v>219</v>
      </c>
      <c r="L249" s="53" t="s">
        <v>36</v>
      </c>
    </row>
    <row r="250" s="11" customFormat="1" ht="51" customHeight="1" spans="1:12">
      <c r="A250" s="110" t="s">
        <v>409</v>
      </c>
      <c r="B250" s="57" t="s">
        <v>410</v>
      </c>
      <c r="C250" s="111" t="s">
        <v>411</v>
      </c>
      <c r="D250" s="111" t="s">
        <v>19</v>
      </c>
      <c r="E250" s="112" t="s">
        <v>412</v>
      </c>
      <c r="F250" s="111">
        <f t="shared" ref="F250:J250" si="29">SUM(F251:F270)</f>
        <v>743.75</v>
      </c>
      <c r="G250" s="55" t="s">
        <v>413</v>
      </c>
      <c r="H250" s="111">
        <f t="shared" si="29"/>
        <v>197</v>
      </c>
      <c r="I250" s="111">
        <f t="shared" si="29"/>
        <v>0.2154</v>
      </c>
      <c r="J250" s="111">
        <f t="shared" si="29"/>
        <v>0.7591</v>
      </c>
      <c r="K250" s="111" t="s">
        <v>414</v>
      </c>
      <c r="L250" s="111" t="s">
        <v>23</v>
      </c>
    </row>
    <row r="251" s="8" customFormat="1" ht="51" customHeight="1" spans="1:12">
      <c r="A251" s="46">
        <v>1</v>
      </c>
      <c r="B251" s="53" t="s">
        <v>415</v>
      </c>
      <c r="C251" s="53" t="s">
        <v>411</v>
      </c>
      <c r="D251" s="53" t="s">
        <v>28</v>
      </c>
      <c r="E251" s="113" t="s">
        <v>416</v>
      </c>
      <c r="F251" s="53">
        <v>39.3</v>
      </c>
      <c r="G251" s="48" t="s">
        <v>413</v>
      </c>
      <c r="H251" s="53">
        <v>6</v>
      </c>
      <c r="I251" s="53">
        <v>0.0093</v>
      </c>
      <c r="J251" s="53">
        <v>0.0279</v>
      </c>
      <c r="K251" s="107" t="s">
        <v>414</v>
      </c>
      <c r="L251" s="53" t="s">
        <v>27</v>
      </c>
    </row>
    <row r="252" s="8" customFormat="1" ht="51" customHeight="1" spans="1:12">
      <c r="A252" s="46">
        <v>2</v>
      </c>
      <c r="B252" s="53" t="s">
        <v>415</v>
      </c>
      <c r="C252" s="53" t="s">
        <v>411</v>
      </c>
      <c r="D252" s="53" t="s">
        <v>51</v>
      </c>
      <c r="E252" s="48" t="s">
        <v>417</v>
      </c>
      <c r="F252" s="53">
        <v>20.7</v>
      </c>
      <c r="G252" s="48" t="s">
        <v>413</v>
      </c>
      <c r="H252" s="53">
        <v>6</v>
      </c>
      <c r="I252" s="53">
        <v>0.0051</v>
      </c>
      <c r="J252" s="53">
        <v>0.0153</v>
      </c>
      <c r="K252" s="107" t="s">
        <v>414</v>
      </c>
      <c r="L252" s="53" t="s">
        <v>36</v>
      </c>
    </row>
    <row r="253" s="8" customFormat="1" ht="49" customHeight="1" spans="1:12">
      <c r="A253" s="46">
        <v>3</v>
      </c>
      <c r="B253" s="53" t="s">
        <v>415</v>
      </c>
      <c r="C253" s="53" t="s">
        <v>411</v>
      </c>
      <c r="D253" s="53" t="s">
        <v>63</v>
      </c>
      <c r="E253" s="114" t="s">
        <v>418</v>
      </c>
      <c r="F253" s="53">
        <v>25.22</v>
      </c>
      <c r="G253" s="48" t="s">
        <v>413</v>
      </c>
      <c r="H253" s="53">
        <v>8</v>
      </c>
      <c r="I253" s="53">
        <v>0.007</v>
      </c>
      <c r="J253" s="53">
        <v>0.028</v>
      </c>
      <c r="K253" s="107" t="s">
        <v>414</v>
      </c>
      <c r="L253" s="53" t="s">
        <v>36</v>
      </c>
    </row>
    <row r="254" s="8" customFormat="1" ht="49" customHeight="1" spans="1:12">
      <c r="A254" s="46">
        <v>4</v>
      </c>
      <c r="B254" s="53" t="s">
        <v>415</v>
      </c>
      <c r="C254" s="53" t="s">
        <v>411</v>
      </c>
      <c r="D254" s="107" t="s">
        <v>34</v>
      </c>
      <c r="E254" s="114" t="s">
        <v>419</v>
      </c>
      <c r="F254" s="53">
        <v>26.13</v>
      </c>
      <c r="G254" s="48" t="s">
        <v>413</v>
      </c>
      <c r="H254" s="53">
        <v>5</v>
      </c>
      <c r="I254" s="53">
        <v>0.0093</v>
      </c>
      <c r="J254" s="53">
        <v>0.0279</v>
      </c>
      <c r="K254" s="107" t="s">
        <v>414</v>
      </c>
      <c r="L254" s="53" t="s">
        <v>36</v>
      </c>
    </row>
    <row r="255" s="8" customFormat="1" ht="49" customHeight="1" spans="1:12">
      <c r="A255" s="46">
        <v>5</v>
      </c>
      <c r="B255" s="53" t="s">
        <v>415</v>
      </c>
      <c r="C255" s="53" t="s">
        <v>411</v>
      </c>
      <c r="D255" s="107" t="s">
        <v>39</v>
      </c>
      <c r="E255" s="114" t="s">
        <v>420</v>
      </c>
      <c r="F255" s="53">
        <v>25.39</v>
      </c>
      <c r="G255" s="48" t="s">
        <v>413</v>
      </c>
      <c r="H255" s="53">
        <v>7</v>
      </c>
      <c r="I255" s="53">
        <v>0.0068</v>
      </c>
      <c r="J255" s="53">
        <v>0.0204</v>
      </c>
      <c r="K255" s="107" t="s">
        <v>414</v>
      </c>
      <c r="L255" s="53" t="s">
        <v>36</v>
      </c>
    </row>
    <row r="256" s="8" customFormat="1" ht="60" customHeight="1" spans="1:12">
      <c r="A256" s="46">
        <v>6</v>
      </c>
      <c r="B256" s="53" t="s">
        <v>415</v>
      </c>
      <c r="C256" s="53" t="s">
        <v>411</v>
      </c>
      <c r="D256" s="107" t="s">
        <v>43</v>
      </c>
      <c r="E256" s="114" t="s">
        <v>421</v>
      </c>
      <c r="F256" s="53">
        <v>46.87</v>
      </c>
      <c r="G256" s="48" t="s">
        <v>413</v>
      </c>
      <c r="H256" s="53">
        <v>11</v>
      </c>
      <c r="I256" s="53">
        <v>0.0153</v>
      </c>
      <c r="J256" s="53">
        <v>0.0459</v>
      </c>
      <c r="K256" s="107" t="s">
        <v>414</v>
      </c>
      <c r="L256" s="53" t="s">
        <v>27</v>
      </c>
    </row>
    <row r="257" s="8" customFormat="1" ht="71" customHeight="1" spans="1:12">
      <c r="A257" s="46">
        <v>7</v>
      </c>
      <c r="B257" s="53" t="s">
        <v>415</v>
      </c>
      <c r="C257" s="53" t="s">
        <v>411</v>
      </c>
      <c r="D257" s="107" t="s">
        <v>57</v>
      </c>
      <c r="E257" s="115" t="s">
        <v>422</v>
      </c>
      <c r="F257" s="53">
        <v>52.46</v>
      </c>
      <c r="G257" s="48" t="s">
        <v>413</v>
      </c>
      <c r="H257" s="53">
        <v>17</v>
      </c>
      <c r="I257" s="53">
        <v>0.0217</v>
      </c>
      <c r="J257" s="53">
        <v>0.0651</v>
      </c>
      <c r="K257" s="107" t="s">
        <v>414</v>
      </c>
      <c r="L257" s="53" t="s">
        <v>27</v>
      </c>
    </row>
    <row r="258" s="8" customFormat="1" ht="60" customHeight="1" spans="1:12">
      <c r="A258" s="46">
        <v>8</v>
      </c>
      <c r="B258" s="53" t="s">
        <v>415</v>
      </c>
      <c r="C258" s="53" t="s">
        <v>411</v>
      </c>
      <c r="D258" s="53" t="s">
        <v>30</v>
      </c>
      <c r="E258" s="48" t="s">
        <v>423</v>
      </c>
      <c r="F258" s="53">
        <v>62.75</v>
      </c>
      <c r="G258" s="48" t="s">
        <v>413</v>
      </c>
      <c r="H258" s="53">
        <v>16</v>
      </c>
      <c r="I258" s="53">
        <v>0.0352</v>
      </c>
      <c r="J258" s="53">
        <v>0.1056</v>
      </c>
      <c r="K258" s="107" t="s">
        <v>414</v>
      </c>
      <c r="L258" s="53" t="s">
        <v>27</v>
      </c>
    </row>
    <row r="259" s="8" customFormat="1" ht="52" customHeight="1" spans="1:12">
      <c r="A259" s="46">
        <v>9</v>
      </c>
      <c r="B259" s="53" t="s">
        <v>424</v>
      </c>
      <c r="C259" s="53" t="s">
        <v>411</v>
      </c>
      <c r="D259" s="53" t="s">
        <v>55</v>
      </c>
      <c r="E259" s="48" t="s">
        <v>425</v>
      </c>
      <c r="F259" s="53">
        <v>67.53</v>
      </c>
      <c r="G259" s="48" t="s">
        <v>413</v>
      </c>
      <c r="H259" s="53">
        <v>9</v>
      </c>
      <c r="I259" s="53">
        <v>0.0165</v>
      </c>
      <c r="J259" s="53">
        <v>0.0495</v>
      </c>
      <c r="K259" s="107" t="s">
        <v>414</v>
      </c>
      <c r="L259" s="53" t="s">
        <v>36</v>
      </c>
    </row>
    <row r="260" s="8" customFormat="1" ht="52" customHeight="1" spans="1:12">
      <c r="A260" s="46">
        <v>10</v>
      </c>
      <c r="B260" s="53" t="s">
        <v>424</v>
      </c>
      <c r="C260" s="53" t="s">
        <v>411</v>
      </c>
      <c r="D260" s="53" t="s">
        <v>32</v>
      </c>
      <c r="E260" s="48" t="s">
        <v>426</v>
      </c>
      <c r="F260" s="53">
        <v>29.96</v>
      </c>
      <c r="G260" s="48" t="s">
        <v>413</v>
      </c>
      <c r="H260" s="53">
        <v>9</v>
      </c>
      <c r="I260" s="53">
        <v>0.011</v>
      </c>
      <c r="J260" s="53">
        <v>0.0663</v>
      </c>
      <c r="K260" s="107" t="s">
        <v>414</v>
      </c>
      <c r="L260" s="53" t="s">
        <v>27</v>
      </c>
    </row>
    <row r="261" s="8" customFormat="1" ht="52" customHeight="1" spans="1:12">
      <c r="A261" s="46">
        <v>11</v>
      </c>
      <c r="B261" s="53" t="s">
        <v>424</v>
      </c>
      <c r="C261" s="53" t="s">
        <v>411</v>
      </c>
      <c r="D261" s="53" t="s">
        <v>47</v>
      </c>
      <c r="E261" s="48" t="s">
        <v>427</v>
      </c>
      <c r="F261" s="53">
        <v>61.3</v>
      </c>
      <c r="G261" s="48" t="s">
        <v>413</v>
      </c>
      <c r="H261" s="53">
        <v>13</v>
      </c>
      <c r="I261" s="53">
        <v>0.0132</v>
      </c>
      <c r="J261" s="53">
        <v>0.0396</v>
      </c>
      <c r="K261" s="107" t="s">
        <v>414</v>
      </c>
      <c r="L261" s="53" t="s">
        <v>27</v>
      </c>
    </row>
    <row r="262" s="8" customFormat="1" ht="52" customHeight="1" spans="1:12">
      <c r="A262" s="46">
        <v>12</v>
      </c>
      <c r="B262" s="53" t="s">
        <v>424</v>
      </c>
      <c r="C262" s="53" t="s">
        <v>411</v>
      </c>
      <c r="D262" s="53" t="s">
        <v>49</v>
      </c>
      <c r="E262" s="48" t="s">
        <v>428</v>
      </c>
      <c r="F262" s="53">
        <v>30.91</v>
      </c>
      <c r="G262" s="48" t="s">
        <v>413</v>
      </c>
      <c r="H262" s="53">
        <v>6</v>
      </c>
      <c r="I262" s="53">
        <v>0.0086</v>
      </c>
      <c r="J262" s="53">
        <v>0.0228</v>
      </c>
      <c r="K262" s="107" t="s">
        <v>414</v>
      </c>
      <c r="L262" s="53" t="s">
        <v>27</v>
      </c>
    </row>
    <row r="263" s="8" customFormat="1" ht="52" customHeight="1" spans="1:12">
      <c r="A263" s="46">
        <v>13</v>
      </c>
      <c r="B263" s="53" t="s">
        <v>424</v>
      </c>
      <c r="C263" s="53" t="s">
        <v>411</v>
      </c>
      <c r="D263" s="53" t="s">
        <v>45</v>
      </c>
      <c r="E263" s="48" t="s">
        <v>429</v>
      </c>
      <c r="F263" s="53">
        <v>21.55</v>
      </c>
      <c r="G263" s="48" t="s">
        <v>413</v>
      </c>
      <c r="H263" s="53">
        <v>11</v>
      </c>
      <c r="I263" s="53">
        <v>0.0057</v>
      </c>
      <c r="J263" s="53">
        <v>0.0171</v>
      </c>
      <c r="K263" s="107" t="s">
        <v>414</v>
      </c>
      <c r="L263" s="53" t="s">
        <v>27</v>
      </c>
    </row>
    <row r="264" s="8" customFormat="1" ht="52" customHeight="1" spans="1:12">
      <c r="A264" s="46">
        <v>14</v>
      </c>
      <c r="B264" s="60" t="s">
        <v>430</v>
      </c>
      <c r="C264" s="71" t="s">
        <v>411</v>
      </c>
      <c r="D264" s="60" t="s">
        <v>65</v>
      </c>
      <c r="E264" s="116" t="s">
        <v>431</v>
      </c>
      <c r="F264" s="53">
        <v>26.47</v>
      </c>
      <c r="G264" s="48" t="s">
        <v>413</v>
      </c>
      <c r="H264" s="53">
        <v>11</v>
      </c>
      <c r="I264" s="53">
        <v>0.0079</v>
      </c>
      <c r="J264" s="53">
        <v>0.0837</v>
      </c>
      <c r="K264" s="107" t="s">
        <v>414</v>
      </c>
      <c r="L264" s="53" t="s">
        <v>27</v>
      </c>
    </row>
    <row r="265" s="8" customFormat="1" ht="52" customHeight="1" spans="1:12">
      <c r="A265" s="46">
        <v>15</v>
      </c>
      <c r="B265" s="60" t="s">
        <v>430</v>
      </c>
      <c r="C265" s="71" t="s">
        <v>411</v>
      </c>
      <c r="D265" s="60" t="s">
        <v>25</v>
      </c>
      <c r="E265" s="117" t="s">
        <v>432</v>
      </c>
      <c r="F265" s="53">
        <v>44.32</v>
      </c>
      <c r="G265" s="48" t="s">
        <v>413</v>
      </c>
      <c r="H265" s="53">
        <v>13</v>
      </c>
      <c r="I265" s="53">
        <v>0.0116</v>
      </c>
      <c r="J265" s="53">
        <v>0.0348</v>
      </c>
      <c r="K265" s="107" t="s">
        <v>414</v>
      </c>
      <c r="L265" s="53" t="s">
        <v>27</v>
      </c>
    </row>
    <row r="266" s="8" customFormat="1" ht="52" customHeight="1" spans="1:12">
      <c r="A266" s="46">
        <v>16</v>
      </c>
      <c r="B266" s="60" t="s">
        <v>430</v>
      </c>
      <c r="C266" s="71" t="s">
        <v>411</v>
      </c>
      <c r="D266" s="60" t="s">
        <v>61</v>
      </c>
      <c r="E266" s="117" t="s">
        <v>433</v>
      </c>
      <c r="F266" s="53">
        <v>19.32</v>
      </c>
      <c r="G266" s="48" t="s">
        <v>413</v>
      </c>
      <c r="H266" s="53">
        <v>5</v>
      </c>
      <c r="I266" s="53">
        <v>0.0051</v>
      </c>
      <c r="J266" s="53">
        <v>0.0153</v>
      </c>
      <c r="K266" s="107" t="s">
        <v>414</v>
      </c>
      <c r="L266" s="53" t="s">
        <v>36</v>
      </c>
    </row>
    <row r="267" s="8" customFormat="1" ht="52" customHeight="1" spans="1:12">
      <c r="A267" s="53">
        <v>17</v>
      </c>
      <c r="B267" s="53" t="s">
        <v>430</v>
      </c>
      <c r="C267" s="107" t="s">
        <v>411</v>
      </c>
      <c r="D267" s="107" t="s">
        <v>41</v>
      </c>
      <c r="E267" s="115" t="s">
        <v>434</v>
      </c>
      <c r="F267" s="53">
        <v>34.6</v>
      </c>
      <c r="G267" s="48" t="s">
        <v>413</v>
      </c>
      <c r="H267" s="53">
        <v>11</v>
      </c>
      <c r="I267" s="53">
        <v>0.0064</v>
      </c>
      <c r="J267" s="53">
        <v>0.0192</v>
      </c>
      <c r="K267" s="107" t="s">
        <v>414</v>
      </c>
      <c r="L267" s="53" t="s">
        <v>36</v>
      </c>
    </row>
    <row r="268" s="8" customFormat="1" ht="50" customHeight="1" spans="1:12">
      <c r="A268" s="53">
        <v>18</v>
      </c>
      <c r="B268" s="53" t="s">
        <v>430</v>
      </c>
      <c r="C268" s="107" t="s">
        <v>411</v>
      </c>
      <c r="D268" s="107" t="s">
        <v>53</v>
      </c>
      <c r="E268" s="115" t="s">
        <v>435</v>
      </c>
      <c r="F268" s="53">
        <v>28.47</v>
      </c>
      <c r="G268" s="48" t="s">
        <v>413</v>
      </c>
      <c r="H268" s="53">
        <v>8</v>
      </c>
      <c r="I268" s="53">
        <v>0.0036</v>
      </c>
      <c r="J268" s="53">
        <v>0.0135</v>
      </c>
      <c r="K268" s="107" t="s">
        <v>414</v>
      </c>
      <c r="L268" s="53" t="s">
        <v>36</v>
      </c>
    </row>
    <row r="269" s="8" customFormat="1" ht="60" customHeight="1" spans="1:12">
      <c r="A269" s="53">
        <v>19</v>
      </c>
      <c r="B269" s="53" t="s">
        <v>430</v>
      </c>
      <c r="C269" s="107" t="s">
        <v>411</v>
      </c>
      <c r="D269" s="107" t="s">
        <v>37</v>
      </c>
      <c r="E269" s="114" t="s">
        <v>436</v>
      </c>
      <c r="F269" s="53">
        <v>41.91</v>
      </c>
      <c r="G269" s="48" t="s">
        <v>413</v>
      </c>
      <c r="H269" s="53">
        <v>12</v>
      </c>
      <c r="I269" s="53">
        <v>0.0082</v>
      </c>
      <c r="J269" s="53">
        <v>0.0384</v>
      </c>
      <c r="K269" s="107" t="s">
        <v>414</v>
      </c>
      <c r="L269" s="53" t="s">
        <v>36</v>
      </c>
    </row>
    <row r="270" s="8" customFormat="1" ht="60" customHeight="1" spans="1:12">
      <c r="A270" s="53">
        <v>20</v>
      </c>
      <c r="B270" s="53" t="s">
        <v>430</v>
      </c>
      <c r="C270" s="107" t="s">
        <v>411</v>
      </c>
      <c r="D270" s="53" t="s">
        <v>59</v>
      </c>
      <c r="E270" s="48" t="s">
        <v>437</v>
      </c>
      <c r="F270" s="53">
        <v>38.59</v>
      </c>
      <c r="G270" s="48" t="s">
        <v>413</v>
      </c>
      <c r="H270" s="53">
        <v>13</v>
      </c>
      <c r="I270" s="53">
        <v>0.0079</v>
      </c>
      <c r="J270" s="53">
        <v>0.0228</v>
      </c>
      <c r="K270" s="107" t="s">
        <v>414</v>
      </c>
      <c r="L270" s="53" t="s">
        <v>36</v>
      </c>
    </row>
    <row r="271" s="11" customFormat="1" ht="33" customHeight="1" spans="1:12">
      <c r="A271" s="57" t="s">
        <v>438</v>
      </c>
      <c r="B271" s="57" t="s">
        <v>439</v>
      </c>
      <c r="C271" s="57" t="s">
        <v>18</v>
      </c>
      <c r="D271" s="57" t="s">
        <v>440</v>
      </c>
      <c r="E271" s="55" t="s">
        <v>441</v>
      </c>
      <c r="F271" s="54">
        <f t="shared" ref="F271:J271" si="30">SUM(F272:F281)</f>
        <v>5800</v>
      </c>
      <c r="G271" s="55"/>
      <c r="H271" s="54">
        <f t="shared" si="30"/>
        <v>75</v>
      </c>
      <c r="I271" s="54">
        <f t="shared" si="30"/>
        <v>0.5142</v>
      </c>
      <c r="J271" s="54">
        <f t="shared" si="30"/>
        <v>2.1205</v>
      </c>
      <c r="K271" s="54" t="s">
        <v>22</v>
      </c>
      <c r="L271" s="54" t="s">
        <v>27</v>
      </c>
    </row>
    <row r="272" s="1" customFormat="1" ht="112" customHeight="1" spans="1:12">
      <c r="A272" s="46">
        <v>1</v>
      </c>
      <c r="B272" s="46" t="s">
        <v>442</v>
      </c>
      <c r="C272" s="46" t="s">
        <v>18</v>
      </c>
      <c r="D272" s="46" t="s">
        <v>30</v>
      </c>
      <c r="E272" s="118" t="s">
        <v>443</v>
      </c>
      <c r="F272" s="53">
        <v>280</v>
      </c>
      <c r="G272" s="163" t="s">
        <v>444</v>
      </c>
      <c r="H272" s="53">
        <v>3</v>
      </c>
      <c r="I272" s="84">
        <v>0.021</v>
      </c>
      <c r="J272" s="53">
        <v>0.0863</v>
      </c>
      <c r="K272" s="53" t="s">
        <v>22</v>
      </c>
      <c r="L272" s="53" t="s">
        <v>445</v>
      </c>
    </row>
    <row r="273" s="1" customFormat="1" ht="112" customHeight="1" spans="1:12">
      <c r="A273" s="46">
        <v>2</v>
      </c>
      <c r="B273" s="46" t="s">
        <v>442</v>
      </c>
      <c r="C273" s="46" t="s">
        <v>18</v>
      </c>
      <c r="D273" s="46" t="s">
        <v>32</v>
      </c>
      <c r="E273" s="118" t="s">
        <v>446</v>
      </c>
      <c r="F273" s="53">
        <v>940</v>
      </c>
      <c r="G273" s="163" t="s">
        <v>444</v>
      </c>
      <c r="H273" s="53">
        <v>10</v>
      </c>
      <c r="I273" s="53">
        <v>0.0707</v>
      </c>
      <c r="J273" s="84">
        <v>0.301</v>
      </c>
      <c r="K273" s="53" t="s">
        <v>22</v>
      </c>
      <c r="L273" s="53" t="s">
        <v>445</v>
      </c>
    </row>
    <row r="274" s="1" customFormat="1" ht="112" customHeight="1" spans="1:12">
      <c r="A274" s="46">
        <v>3</v>
      </c>
      <c r="B274" s="46" t="s">
        <v>442</v>
      </c>
      <c r="C274" s="46" t="s">
        <v>18</v>
      </c>
      <c r="D274" s="46" t="s">
        <v>51</v>
      </c>
      <c r="E274" s="118" t="s">
        <v>447</v>
      </c>
      <c r="F274" s="53">
        <v>890</v>
      </c>
      <c r="G274" s="163" t="s">
        <v>444</v>
      </c>
      <c r="H274" s="53">
        <v>8</v>
      </c>
      <c r="I274" s="53">
        <v>0.0638</v>
      </c>
      <c r="J274" s="53">
        <v>0.2772</v>
      </c>
      <c r="K274" s="53" t="s">
        <v>22</v>
      </c>
      <c r="L274" s="53" t="s">
        <v>448</v>
      </c>
    </row>
    <row r="275" s="1" customFormat="1" ht="112" customHeight="1" spans="1:12">
      <c r="A275" s="46">
        <v>4</v>
      </c>
      <c r="B275" s="46" t="s">
        <v>442</v>
      </c>
      <c r="C275" s="46" t="s">
        <v>18</v>
      </c>
      <c r="D275" s="46" t="s">
        <v>61</v>
      </c>
      <c r="E275" s="118" t="s">
        <v>449</v>
      </c>
      <c r="F275" s="53">
        <v>940</v>
      </c>
      <c r="G275" s="163" t="s">
        <v>444</v>
      </c>
      <c r="H275" s="53">
        <v>7</v>
      </c>
      <c r="I275" s="53">
        <v>0.0659</v>
      </c>
      <c r="J275" s="53">
        <v>0.2757</v>
      </c>
      <c r="K275" s="53" t="s">
        <v>22</v>
      </c>
      <c r="L275" s="53" t="s">
        <v>448</v>
      </c>
    </row>
    <row r="276" s="8" customFormat="1" ht="112" customHeight="1" spans="1:12">
      <c r="A276" s="46">
        <v>5</v>
      </c>
      <c r="B276" s="46" t="s">
        <v>439</v>
      </c>
      <c r="C276" s="46" t="s">
        <v>18</v>
      </c>
      <c r="D276" s="46" t="s">
        <v>65</v>
      </c>
      <c r="E276" s="38" t="s">
        <v>450</v>
      </c>
      <c r="F276" s="53">
        <v>650</v>
      </c>
      <c r="G276" s="163" t="s">
        <v>444</v>
      </c>
      <c r="H276" s="53">
        <v>13</v>
      </c>
      <c r="I276" s="53">
        <v>0.0703</v>
      </c>
      <c r="J276" s="53">
        <v>0.2681</v>
      </c>
      <c r="K276" s="53" t="s">
        <v>22</v>
      </c>
      <c r="L276" s="53" t="s">
        <v>445</v>
      </c>
    </row>
    <row r="277" s="8" customFormat="1" ht="112" customHeight="1" spans="1:12">
      <c r="A277" s="46">
        <v>6</v>
      </c>
      <c r="B277" s="46" t="s">
        <v>439</v>
      </c>
      <c r="C277" s="46" t="s">
        <v>18</v>
      </c>
      <c r="D277" s="45" t="s">
        <v>57</v>
      </c>
      <c r="E277" s="120" t="s">
        <v>451</v>
      </c>
      <c r="F277" s="45">
        <v>1150</v>
      </c>
      <c r="G277" s="163" t="s">
        <v>444</v>
      </c>
      <c r="H277" s="45">
        <v>23</v>
      </c>
      <c r="I277" s="45">
        <v>0.0994</v>
      </c>
      <c r="J277" s="45">
        <v>0.3913</v>
      </c>
      <c r="K277" s="53" t="s">
        <v>22</v>
      </c>
      <c r="L277" s="53" t="s">
        <v>445</v>
      </c>
    </row>
    <row r="278" s="8" customFormat="1" ht="112" customHeight="1" spans="1:12">
      <c r="A278" s="46">
        <v>7</v>
      </c>
      <c r="B278" s="46" t="s">
        <v>439</v>
      </c>
      <c r="C278" s="46" t="s">
        <v>18</v>
      </c>
      <c r="D278" s="60" t="s">
        <v>41</v>
      </c>
      <c r="E278" s="61" t="s">
        <v>452</v>
      </c>
      <c r="F278" s="45">
        <v>50</v>
      </c>
      <c r="G278" s="163" t="s">
        <v>444</v>
      </c>
      <c r="H278" s="45">
        <v>1</v>
      </c>
      <c r="I278" s="45">
        <v>0.0148</v>
      </c>
      <c r="J278" s="45">
        <v>0.0601</v>
      </c>
      <c r="K278" s="53" t="s">
        <v>22</v>
      </c>
      <c r="L278" s="53" t="s">
        <v>448</v>
      </c>
    </row>
    <row r="279" s="8" customFormat="1" ht="112" customHeight="1" spans="1:12">
      <c r="A279" s="46">
        <v>8</v>
      </c>
      <c r="B279" s="46" t="s">
        <v>439</v>
      </c>
      <c r="C279" s="46" t="s">
        <v>18</v>
      </c>
      <c r="D279" s="60" t="s">
        <v>39</v>
      </c>
      <c r="E279" s="61" t="s">
        <v>453</v>
      </c>
      <c r="F279" s="45">
        <v>50</v>
      </c>
      <c r="G279" s="163" t="s">
        <v>444</v>
      </c>
      <c r="H279" s="45">
        <v>1</v>
      </c>
      <c r="I279" s="45">
        <v>0.009</v>
      </c>
      <c r="J279" s="45">
        <v>0.0372</v>
      </c>
      <c r="K279" s="53" t="s">
        <v>22</v>
      </c>
      <c r="L279" s="53" t="s">
        <v>445</v>
      </c>
    </row>
    <row r="280" s="8" customFormat="1" ht="112" customHeight="1" spans="1:12">
      <c r="A280" s="46">
        <v>9</v>
      </c>
      <c r="B280" s="46" t="s">
        <v>439</v>
      </c>
      <c r="C280" s="46" t="s">
        <v>18</v>
      </c>
      <c r="D280" s="60" t="s">
        <v>37</v>
      </c>
      <c r="E280" s="120" t="s">
        <v>454</v>
      </c>
      <c r="F280" s="45">
        <v>100</v>
      </c>
      <c r="G280" s="163" t="s">
        <v>444</v>
      </c>
      <c r="H280" s="45">
        <v>2</v>
      </c>
      <c r="I280" s="45">
        <v>0.0207</v>
      </c>
      <c r="J280" s="45">
        <v>0.0935</v>
      </c>
      <c r="K280" s="53" t="s">
        <v>22</v>
      </c>
      <c r="L280" s="53" t="s">
        <v>448</v>
      </c>
    </row>
    <row r="281" s="10" customFormat="1" ht="112" customHeight="1" spans="1:12">
      <c r="A281" s="46">
        <v>10</v>
      </c>
      <c r="B281" s="46" t="s">
        <v>439</v>
      </c>
      <c r="C281" s="121" t="s">
        <v>18</v>
      </c>
      <c r="D281" s="122" t="s">
        <v>37</v>
      </c>
      <c r="E281" s="123" t="s">
        <v>455</v>
      </c>
      <c r="F281" s="124">
        <v>750</v>
      </c>
      <c r="G281" s="163" t="s">
        <v>444</v>
      </c>
      <c r="H281" s="124">
        <v>7</v>
      </c>
      <c r="I281" s="124">
        <v>0.0786</v>
      </c>
      <c r="J281" s="124">
        <v>0.3301</v>
      </c>
      <c r="K281" s="53" t="s">
        <v>22</v>
      </c>
      <c r="L281" s="53" t="s">
        <v>36</v>
      </c>
    </row>
    <row r="282" s="11" customFormat="1" ht="40" customHeight="1" spans="1:12">
      <c r="A282" s="57" t="s">
        <v>456</v>
      </c>
      <c r="B282" s="57" t="s">
        <v>457</v>
      </c>
      <c r="C282" s="57" t="s">
        <v>18</v>
      </c>
      <c r="D282" s="63" t="s">
        <v>458</v>
      </c>
      <c r="E282" s="125"/>
      <c r="F282" s="126">
        <f>F283+F284+F285+F286+F287+F288</f>
        <v>2000</v>
      </c>
      <c r="G282" s="127"/>
      <c r="H282" s="126">
        <v>29</v>
      </c>
      <c r="I282" s="126">
        <v>0.4705</v>
      </c>
      <c r="J282" s="126">
        <v>2.0217</v>
      </c>
      <c r="K282" s="54" t="s">
        <v>22</v>
      </c>
      <c r="L282" s="54" t="s">
        <v>445</v>
      </c>
    </row>
    <row r="283" s="8" customFormat="1" ht="110" customHeight="1" spans="1:12">
      <c r="A283" s="53">
        <v>1</v>
      </c>
      <c r="B283" s="53" t="s">
        <v>459</v>
      </c>
      <c r="C283" s="53" t="s">
        <v>18</v>
      </c>
      <c r="D283" s="53" t="s">
        <v>45</v>
      </c>
      <c r="E283" s="48" t="s">
        <v>460</v>
      </c>
      <c r="F283" s="53">
        <v>1000</v>
      </c>
      <c r="G283" s="48" t="s">
        <v>461</v>
      </c>
      <c r="H283" s="53">
        <v>13</v>
      </c>
      <c r="I283" s="53">
        <v>0.2064</v>
      </c>
      <c r="J283" s="53">
        <v>0.8989</v>
      </c>
      <c r="K283" s="53" t="s">
        <v>22</v>
      </c>
      <c r="L283" s="53" t="s">
        <v>445</v>
      </c>
    </row>
    <row r="284" s="8" customFormat="1" ht="110" customHeight="1" spans="1:12">
      <c r="A284" s="53">
        <v>2</v>
      </c>
      <c r="B284" s="53" t="s">
        <v>459</v>
      </c>
      <c r="C284" s="53" t="s">
        <v>18</v>
      </c>
      <c r="D284" s="53" t="s">
        <v>43</v>
      </c>
      <c r="E284" s="48" t="s">
        <v>462</v>
      </c>
      <c r="F284" s="53">
        <v>584</v>
      </c>
      <c r="G284" s="48" t="s">
        <v>463</v>
      </c>
      <c r="H284" s="53">
        <v>16</v>
      </c>
      <c r="I284" s="53">
        <v>0.2641</v>
      </c>
      <c r="J284" s="53">
        <v>1.1228</v>
      </c>
      <c r="K284" s="53" t="s">
        <v>22</v>
      </c>
      <c r="L284" s="53" t="s">
        <v>445</v>
      </c>
    </row>
    <row r="285" s="8" customFormat="1" ht="52" customHeight="1" spans="1:12">
      <c r="A285" s="53">
        <v>3</v>
      </c>
      <c r="B285" s="53" t="s">
        <v>464</v>
      </c>
      <c r="C285" s="53" t="s">
        <v>18</v>
      </c>
      <c r="D285" s="53" t="s">
        <v>43</v>
      </c>
      <c r="E285" s="48" t="s">
        <v>465</v>
      </c>
      <c r="F285" s="53">
        <v>60</v>
      </c>
      <c r="G285" s="48" t="s">
        <v>466</v>
      </c>
      <c r="H285" s="53">
        <v>1</v>
      </c>
      <c r="I285" s="53">
        <v>0.0167</v>
      </c>
      <c r="J285" s="53">
        <v>0.0694</v>
      </c>
      <c r="K285" s="53" t="s">
        <v>22</v>
      </c>
      <c r="L285" s="53" t="s">
        <v>27</v>
      </c>
    </row>
    <row r="286" s="8" customFormat="1" ht="46" customHeight="1" spans="1:12">
      <c r="A286" s="53">
        <v>4</v>
      </c>
      <c r="B286" s="53" t="s">
        <v>467</v>
      </c>
      <c r="C286" s="53" t="s">
        <v>18</v>
      </c>
      <c r="D286" s="53" t="s">
        <v>43</v>
      </c>
      <c r="E286" s="48" t="s">
        <v>468</v>
      </c>
      <c r="F286" s="53">
        <v>60</v>
      </c>
      <c r="G286" s="48" t="s">
        <v>469</v>
      </c>
      <c r="H286" s="53">
        <v>1</v>
      </c>
      <c r="I286" s="53">
        <v>0.0255</v>
      </c>
      <c r="J286" s="53">
        <v>0.11</v>
      </c>
      <c r="K286" s="53" t="s">
        <v>470</v>
      </c>
      <c r="L286" s="53" t="s">
        <v>27</v>
      </c>
    </row>
    <row r="287" s="8" customFormat="1" ht="46" customHeight="1" spans="1:12">
      <c r="A287" s="53">
        <v>5</v>
      </c>
      <c r="B287" s="45" t="s">
        <v>471</v>
      </c>
      <c r="C287" s="53" t="s">
        <v>18</v>
      </c>
      <c r="D287" s="53" t="s">
        <v>43</v>
      </c>
      <c r="E287" s="120" t="s">
        <v>472</v>
      </c>
      <c r="F287" s="45">
        <v>210</v>
      </c>
      <c r="G287" s="128" t="s">
        <v>469</v>
      </c>
      <c r="H287" s="45">
        <v>1</v>
      </c>
      <c r="I287" s="45">
        <v>0.0205</v>
      </c>
      <c r="J287" s="45">
        <v>0.0904</v>
      </c>
      <c r="K287" s="53" t="s">
        <v>470</v>
      </c>
      <c r="L287" s="53" t="s">
        <v>27</v>
      </c>
    </row>
    <row r="288" s="8" customFormat="1" ht="46" customHeight="1" spans="1:12">
      <c r="A288" s="53">
        <v>6</v>
      </c>
      <c r="B288" s="45" t="s">
        <v>473</v>
      </c>
      <c r="C288" s="53" t="s">
        <v>18</v>
      </c>
      <c r="D288" s="53" t="s">
        <v>43</v>
      </c>
      <c r="E288" s="120" t="s">
        <v>474</v>
      </c>
      <c r="F288" s="45">
        <v>86</v>
      </c>
      <c r="G288" s="128" t="s">
        <v>475</v>
      </c>
      <c r="H288" s="45">
        <v>2</v>
      </c>
      <c r="I288" s="45">
        <v>0.0372</v>
      </c>
      <c r="J288" s="45">
        <v>0.1598</v>
      </c>
      <c r="K288" s="45" t="s">
        <v>22</v>
      </c>
      <c r="L288" s="53" t="s">
        <v>27</v>
      </c>
    </row>
    <row r="289" s="11" customFormat="1" ht="79" customHeight="1" spans="1:12">
      <c r="A289" s="57" t="s">
        <v>476</v>
      </c>
      <c r="B289" s="34" t="s">
        <v>477</v>
      </c>
      <c r="C289" s="34" t="s">
        <v>18</v>
      </c>
      <c r="D289" s="57" t="s">
        <v>478</v>
      </c>
      <c r="E289" s="55" t="s">
        <v>479</v>
      </c>
      <c r="F289" s="54">
        <v>500</v>
      </c>
      <c r="G289" s="55" t="s">
        <v>480</v>
      </c>
      <c r="H289" s="54">
        <v>26</v>
      </c>
      <c r="I289" s="54">
        <v>0.1022</v>
      </c>
      <c r="J289" s="54">
        <v>0.4344</v>
      </c>
      <c r="K289" s="54" t="s">
        <v>481</v>
      </c>
      <c r="L289" s="54" t="s">
        <v>482</v>
      </c>
    </row>
    <row r="290" s="11" customFormat="1" ht="61" customHeight="1" spans="1:12">
      <c r="A290" s="57" t="s">
        <v>483</v>
      </c>
      <c r="B290" s="34" t="s">
        <v>484</v>
      </c>
      <c r="C290" s="35" t="s">
        <v>485</v>
      </c>
      <c r="D290" s="57" t="s">
        <v>19</v>
      </c>
      <c r="E290" s="55" t="s">
        <v>486</v>
      </c>
      <c r="F290" s="54">
        <f t="shared" ref="F290:J290" si="31">F291+F293</f>
        <v>2445</v>
      </c>
      <c r="G290" s="55" t="s">
        <v>487</v>
      </c>
      <c r="H290" s="54">
        <f t="shared" si="31"/>
        <v>95</v>
      </c>
      <c r="I290" s="54">
        <f t="shared" si="31"/>
        <v>1.2406</v>
      </c>
      <c r="J290" s="54">
        <f t="shared" si="31"/>
        <v>5.298</v>
      </c>
      <c r="K290" s="54" t="s">
        <v>470</v>
      </c>
      <c r="L290" s="54" t="s">
        <v>488</v>
      </c>
    </row>
    <row r="291" s="8" customFormat="1" ht="223" customHeight="1" spans="1:12">
      <c r="A291" s="45">
        <v>1</v>
      </c>
      <c r="B291" s="53" t="s">
        <v>489</v>
      </c>
      <c r="C291" s="37" t="s">
        <v>411</v>
      </c>
      <c r="D291" s="53" t="s">
        <v>490</v>
      </c>
      <c r="E291" s="39" t="s">
        <v>491</v>
      </c>
      <c r="F291" s="53">
        <v>1445</v>
      </c>
      <c r="G291" s="61" t="s">
        <v>492</v>
      </c>
      <c r="H291" s="53">
        <v>12</v>
      </c>
      <c r="I291" s="53">
        <v>0.1476</v>
      </c>
      <c r="J291" s="53">
        <v>0.6199</v>
      </c>
      <c r="K291" s="53" t="s">
        <v>470</v>
      </c>
      <c r="L291" s="53" t="s">
        <v>488</v>
      </c>
    </row>
    <row r="292" ht="60" customHeight="1" spans="1:12">
      <c r="A292" s="45"/>
      <c r="B292" s="53"/>
      <c r="C292" s="37"/>
      <c r="D292" s="53"/>
      <c r="E292" s="39"/>
      <c r="F292" s="53"/>
      <c r="G292" s="61"/>
      <c r="H292" s="53"/>
      <c r="I292" s="53"/>
      <c r="J292" s="53"/>
      <c r="K292" s="53"/>
      <c r="L292" s="53"/>
    </row>
    <row r="293" ht="259" customHeight="1" spans="1:12">
      <c r="A293" s="129">
        <v>2</v>
      </c>
      <c r="B293" s="129" t="s">
        <v>489</v>
      </c>
      <c r="C293" s="129" t="s">
        <v>18</v>
      </c>
      <c r="D293" s="129" t="s">
        <v>493</v>
      </c>
      <c r="E293" s="130" t="s">
        <v>494</v>
      </c>
      <c r="F293" s="131">
        <v>1000</v>
      </c>
      <c r="G293" s="130" t="s">
        <v>495</v>
      </c>
      <c r="H293" s="131">
        <v>83</v>
      </c>
      <c r="I293" s="131">
        <v>1.093</v>
      </c>
      <c r="J293" s="131">
        <v>4.6781</v>
      </c>
      <c r="K293" s="129" t="s">
        <v>470</v>
      </c>
      <c r="L293" s="129" t="s">
        <v>488</v>
      </c>
    </row>
    <row r="294" s="19" customFormat="1" ht="177" customHeight="1" spans="1:12">
      <c r="A294" s="132"/>
      <c r="B294" s="132"/>
      <c r="C294" s="132"/>
      <c r="D294" s="132"/>
      <c r="E294" s="133"/>
      <c r="F294" s="134"/>
      <c r="G294" s="133"/>
      <c r="H294" s="134"/>
      <c r="I294" s="134"/>
      <c r="J294" s="134"/>
      <c r="K294" s="132"/>
      <c r="L294" s="132"/>
    </row>
    <row r="295" s="11" customFormat="1" ht="45" customHeight="1" spans="1:12">
      <c r="A295" s="56" t="s">
        <v>496</v>
      </c>
      <c r="B295" s="56" t="s">
        <v>497</v>
      </c>
      <c r="C295" s="56" t="s">
        <v>18</v>
      </c>
      <c r="D295" s="56" t="s">
        <v>498</v>
      </c>
      <c r="E295" s="135" t="s">
        <v>499</v>
      </c>
      <c r="F295" s="56">
        <f t="shared" ref="F295:J295" si="32">SUM(F296:F376)</f>
        <v>227.33</v>
      </c>
      <c r="G295" s="135"/>
      <c r="H295" s="56">
        <v>251</v>
      </c>
      <c r="I295" s="56">
        <f t="shared" si="32"/>
        <v>0.1297</v>
      </c>
      <c r="J295" s="56">
        <f t="shared" si="32"/>
        <v>0.1297</v>
      </c>
      <c r="K295" s="56" t="s">
        <v>500</v>
      </c>
      <c r="L295" s="56" t="s">
        <v>501</v>
      </c>
    </row>
    <row r="296" s="10" customFormat="1" ht="45" customHeight="1" spans="1:12">
      <c r="A296" s="136">
        <v>1</v>
      </c>
      <c r="B296" s="136" t="s">
        <v>502</v>
      </c>
      <c r="C296" s="136" t="s">
        <v>18</v>
      </c>
      <c r="D296" s="136" t="s">
        <v>30</v>
      </c>
      <c r="E296" s="137" t="s">
        <v>503</v>
      </c>
      <c r="F296" s="136">
        <v>9.5404</v>
      </c>
      <c r="G296" s="137" t="s">
        <v>504</v>
      </c>
      <c r="H296" s="136">
        <v>9</v>
      </c>
      <c r="I296" s="136">
        <v>0.0092</v>
      </c>
      <c r="J296" s="136">
        <v>0.0092</v>
      </c>
      <c r="K296" s="136" t="s">
        <v>500</v>
      </c>
      <c r="L296" s="138" t="s">
        <v>505</v>
      </c>
    </row>
    <row r="297" s="10" customFormat="1" ht="45" customHeight="1" spans="1:12">
      <c r="A297" s="136">
        <v>2</v>
      </c>
      <c r="B297" s="136" t="s">
        <v>502</v>
      </c>
      <c r="C297" s="136" t="s">
        <v>18</v>
      </c>
      <c r="D297" s="136" t="s">
        <v>63</v>
      </c>
      <c r="E297" s="137" t="s">
        <v>506</v>
      </c>
      <c r="F297" s="136">
        <v>6.1183</v>
      </c>
      <c r="G297" s="137" t="s">
        <v>504</v>
      </c>
      <c r="H297" s="136">
        <v>1</v>
      </c>
      <c r="I297" s="136">
        <v>0.0059</v>
      </c>
      <c r="J297" s="136">
        <v>0.0059</v>
      </c>
      <c r="K297" s="136" t="s">
        <v>500</v>
      </c>
      <c r="L297" s="138" t="s">
        <v>505</v>
      </c>
    </row>
    <row r="298" s="10" customFormat="1" ht="45" customHeight="1" spans="1:12">
      <c r="A298" s="136">
        <v>3</v>
      </c>
      <c r="B298" s="136" t="s">
        <v>502</v>
      </c>
      <c r="C298" s="136" t="s">
        <v>18</v>
      </c>
      <c r="D298" s="136" t="s">
        <v>43</v>
      </c>
      <c r="E298" s="137" t="s">
        <v>507</v>
      </c>
      <c r="F298" s="136">
        <v>33.7003</v>
      </c>
      <c r="G298" s="137" t="s">
        <v>504</v>
      </c>
      <c r="H298" s="136">
        <v>8</v>
      </c>
      <c r="I298" s="136">
        <v>0.0325</v>
      </c>
      <c r="J298" s="136">
        <v>0.0325</v>
      </c>
      <c r="K298" s="136" t="s">
        <v>500</v>
      </c>
      <c r="L298" s="138" t="s">
        <v>505</v>
      </c>
    </row>
    <row r="299" s="10" customFormat="1" ht="45" customHeight="1" spans="1:12">
      <c r="A299" s="136">
        <v>4</v>
      </c>
      <c r="B299" s="136" t="s">
        <v>502</v>
      </c>
      <c r="C299" s="136" t="s">
        <v>18</v>
      </c>
      <c r="D299" s="136" t="s">
        <v>53</v>
      </c>
      <c r="E299" s="137" t="s">
        <v>508</v>
      </c>
      <c r="F299" s="136">
        <v>1.471</v>
      </c>
      <c r="G299" s="137" t="s">
        <v>504</v>
      </c>
      <c r="H299" s="136">
        <v>4</v>
      </c>
      <c r="I299" s="136">
        <v>0.0018</v>
      </c>
      <c r="J299" s="136">
        <v>0.0018</v>
      </c>
      <c r="K299" s="136" t="s">
        <v>500</v>
      </c>
      <c r="L299" s="136" t="s">
        <v>509</v>
      </c>
    </row>
    <row r="300" s="10" customFormat="1" ht="45" customHeight="1" spans="1:12">
      <c r="A300" s="136">
        <v>5</v>
      </c>
      <c r="B300" s="136" t="s">
        <v>502</v>
      </c>
      <c r="C300" s="136" t="s">
        <v>18</v>
      </c>
      <c r="D300" s="136" t="s">
        <v>51</v>
      </c>
      <c r="E300" s="137" t="s">
        <v>510</v>
      </c>
      <c r="F300" s="136">
        <v>3.729</v>
      </c>
      <c r="G300" s="137" t="s">
        <v>504</v>
      </c>
      <c r="H300" s="136">
        <v>8</v>
      </c>
      <c r="I300" s="136">
        <v>0.0059</v>
      </c>
      <c r="J300" s="136">
        <v>0.0059</v>
      </c>
      <c r="K300" s="136" t="s">
        <v>500</v>
      </c>
      <c r="L300" s="136" t="s">
        <v>509</v>
      </c>
    </row>
    <row r="301" s="10" customFormat="1" ht="45" customHeight="1" spans="1:12">
      <c r="A301" s="136">
        <v>6</v>
      </c>
      <c r="B301" s="136" t="s">
        <v>502</v>
      </c>
      <c r="C301" s="136" t="s">
        <v>18</v>
      </c>
      <c r="D301" s="136" t="s">
        <v>34</v>
      </c>
      <c r="E301" s="137" t="s">
        <v>511</v>
      </c>
      <c r="F301" s="136">
        <v>1.93</v>
      </c>
      <c r="G301" s="137" t="s">
        <v>504</v>
      </c>
      <c r="H301" s="136">
        <v>5</v>
      </c>
      <c r="I301" s="136">
        <v>0.0033</v>
      </c>
      <c r="J301" s="136">
        <v>0.0033</v>
      </c>
      <c r="K301" s="136" t="s">
        <v>500</v>
      </c>
      <c r="L301" s="136" t="s">
        <v>512</v>
      </c>
    </row>
    <row r="302" s="10" customFormat="1" ht="45" customHeight="1" spans="1:12">
      <c r="A302" s="136">
        <v>7</v>
      </c>
      <c r="B302" s="136" t="s">
        <v>513</v>
      </c>
      <c r="C302" s="136" t="s">
        <v>18</v>
      </c>
      <c r="D302" s="136" t="s">
        <v>65</v>
      </c>
      <c r="E302" s="137" t="s">
        <v>514</v>
      </c>
      <c r="F302" s="136">
        <v>1.38</v>
      </c>
      <c r="G302" s="137" t="s">
        <v>504</v>
      </c>
      <c r="H302" s="136">
        <v>6</v>
      </c>
      <c r="I302" s="136">
        <v>0.001</v>
      </c>
      <c r="J302" s="136">
        <v>0.001</v>
      </c>
      <c r="K302" s="136" t="s">
        <v>500</v>
      </c>
      <c r="L302" s="138" t="s">
        <v>515</v>
      </c>
    </row>
    <row r="303" s="10" customFormat="1" ht="45" customHeight="1" spans="1:12">
      <c r="A303" s="136">
        <v>8</v>
      </c>
      <c r="B303" s="136" t="s">
        <v>513</v>
      </c>
      <c r="C303" s="136" t="s">
        <v>18</v>
      </c>
      <c r="D303" s="136" t="s">
        <v>25</v>
      </c>
      <c r="E303" s="137" t="s">
        <v>516</v>
      </c>
      <c r="F303" s="136">
        <v>1.02</v>
      </c>
      <c r="G303" s="137" t="s">
        <v>504</v>
      </c>
      <c r="H303" s="136">
        <v>6</v>
      </c>
      <c r="I303" s="136">
        <v>0.0007</v>
      </c>
      <c r="J303" s="136">
        <v>0.0007</v>
      </c>
      <c r="K303" s="136" t="s">
        <v>500</v>
      </c>
      <c r="L303" s="136" t="s">
        <v>515</v>
      </c>
    </row>
    <row r="304" s="10" customFormat="1" ht="45" customHeight="1" spans="1:12">
      <c r="A304" s="136">
        <v>9</v>
      </c>
      <c r="B304" s="136" t="s">
        <v>513</v>
      </c>
      <c r="C304" s="136" t="s">
        <v>18</v>
      </c>
      <c r="D304" s="136" t="s">
        <v>57</v>
      </c>
      <c r="E304" s="137" t="s">
        <v>517</v>
      </c>
      <c r="F304" s="136">
        <v>1.29</v>
      </c>
      <c r="G304" s="137" t="s">
        <v>504</v>
      </c>
      <c r="H304" s="136">
        <v>6</v>
      </c>
      <c r="I304" s="136">
        <v>0.001</v>
      </c>
      <c r="J304" s="136">
        <v>0.001</v>
      </c>
      <c r="K304" s="136" t="s">
        <v>500</v>
      </c>
      <c r="L304" s="136" t="s">
        <v>515</v>
      </c>
    </row>
    <row r="305" s="20" customFormat="1" ht="45" customHeight="1" spans="1:12">
      <c r="A305" s="136">
        <v>10</v>
      </c>
      <c r="B305" s="136" t="s">
        <v>513</v>
      </c>
      <c r="C305" s="136" t="s">
        <v>18</v>
      </c>
      <c r="D305" s="136" t="s">
        <v>47</v>
      </c>
      <c r="E305" s="137" t="s">
        <v>518</v>
      </c>
      <c r="F305" s="136">
        <v>0.9</v>
      </c>
      <c r="G305" s="137" t="s">
        <v>504</v>
      </c>
      <c r="H305" s="136">
        <v>3</v>
      </c>
      <c r="I305" s="136">
        <v>0.0006</v>
      </c>
      <c r="J305" s="136">
        <v>0.0006</v>
      </c>
      <c r="K305" s="136" t="s">
        <v>500</v>
      </c>
      <c r="L305" s="136" t="s">
        <v>515</v>
      </c>
    </row>
    <row r="306" s="10" customFormat="1" ht="45" customHeight="1" spans="1:12">
      <c r="A306" s="136">
        <v>11</v>
      </c>
      <c r="B306" s="136" t="s">
        <v>513</v>
      </c>
      <c r="C306" s="136" t="s">
        <v>18</v>
      </c>
      <c r="D306" s="136" t="s">
        <v>55</v>
      </c>
      <c r="E306" s="137" t="s">
        <v>519</v>
      </c>
      <c r="F306" s="136">
        <v>1.38</v>
      </c>
      <c r="G306" s="137" t="s">
        <v>504</v>
      </c>
      <c r="H306" s="136">
        <v>4</v>
      </c>
      <c r="I306" s="136">
        <v>0.001</v>
      </c>
      <c r="J306" s="136">
        <v>0.001</v>
      </c>
      <c r="K306" s="136" t="s">
        <v>500</v>
      </c>
      <c r="L306" s="138" t="s">
        <v>515</v>
      </c>
    </row>
    <row r="307" s="10" customFormat="1" ht="45" customHeight="1" spans="1:12">
      <c r="A307" s="136">
        <v>12</v>
      </c>
      <c r="B307" s="136" t="s">
        <v>513</v>
      </c>
      <c r="C307" s="136" t="s">
        <v>18</v>
      </c>
      <c r="D307" s="136" t="s">
        <v>28</v>
      </c>
      <c r="E307" s="137" t="s">
        <v>520</v>
      </c>
      <c r="F307" s="136">
        <v>0.3</v>
      </c>
      <c r="G307" s="137" t="s">
        <v>504</v>
      </c>
      <c r="H307" s="136">
        <v>2</v>
      </c>
      <c r="I307" s="136">
        <v>0.0002</v>
      </c>
      <c r="J307" s="136">
        <v>0.0002</v>
      </c>
      <c r="K307" s="136" t="s">
        <v>500</v>
      </c>
      <c r="L307" s="138" t="s">
        <v>515</v>
      </c>
    </row>
    <row r="308" s="10" customFormat="1" ht="45" customHeight="1" spans="1:12">
      <c r="A308" s="136">
        <v>13</v>
      </c>
      <c r="B308" s="136" t="s">
        <v>513</v>
      </c>
      <c r="C308" s="136" t="s">
        <v>18</v>
      </c>
      <c r="D308" s="136" t="s">
        <v>49</v>
      </c>
      <c r="E308" s="137" t="s">
        <v>521</v>
      </c>
      <c r="F308" s="136">
        <v>0.39</v>
      </c>
      <c r="G308" s="137" t="s">
        <v>504</v>
      </c>
      <c r="H308" s="136">
        <v>2</v>
      </c>
      <c r="I308" s="136">
        <v>0.0003</v>
      </c>
      <c r="J308" s="136">
        <v>0.0003</v>
      </c>
      <c r="K308" s="136" t="s">
        <v>500</v>
      </c>
      <c r="L308" s="138" t="s">
        <v>515</v>
      </c>
    </row>
    <row r="309" s="10" customFormat="1" ht="45" customHeight="1" spans="1:12">
      <c r="A309" s="136">
        <v>14</v>
      </c>
      <c r="B309" s="136" t="s">
        <v>513</v>
      </c>
      <c r="C309" s="136" t="s">
        <v>18</v>
      </c>
      <c r="D309" s="136" t="s">
        <v>32</v>
      </c>
      <c r="E309" s="137" t="s">
        <v>522</v>
      </c>
      <c r="F309" s="136">
        <v>1.05</v>
      </c>
      <c r="G309" s="137" t="s">
        <v>504</v>
      </c>
      <c r="H309" s="136">
        <v>4</v>
      </c>
      <c r="I309" s="136">
        <v>0.0008</v>
      </c>
      <c r="J309" s="136">
        <v>0.0008</v>
      </c>
      <c r="K309" s="136" t="s">
        <v>500</v>
      </c>
      <c r="L309" s="138" t="s">
        <v>515</v>
      </c>
    </row>
    <row r="310" s="10" customFormat="1" ht="45" customHeight="1" spans="1:12">
      <c r="A310" s="136">
        <v>15</v>
      </c>
      <c r="B310" s="136" t="s">
        <v>513</v>
      </c>
      <c r="C310" s="136" t="s">
        <v>18</v>
      </c>
      <c r="D310" s="136" t="s">
        <v>41</v>
      </c>
      <c r="E310" s="137" t="s">
        <v>523</v>
      </c>
      <c r="F310" s="136">
        <v>0.42</v>
      </c>
      <c r="G310" s="137" t="s">
        <v>504</v>
      </c>
      <c r="H310" s="136">
        <v>3</v>
      </c>
      <c r="I310" s="136">
        <v>0.0003</v>
      </c>
      <c r="J310" s="136">
        <v>0.0003</v>
      </c>
      <c r="K310" s="136" t="s">
        <v>500</v>
      </c>
      <c r="L310" s="138" t="s">
        <v>515</v>
      </c>
    </row>
    <row r="311" s="10" customFormat="1" ht="45" customHeight="1" spans="1:12">
      <c r="A311" s="136">
        <v>16</v>
      </c>
      <c r="B311" s="136" t="s">
        <v>513</v>
      </c>
      <c r="C311" s="136" t="s">
        <v>18</v>
      </c>
      <c r="D311" s="136" t="s">
        <v>59</v>
      </c>
      <c r="E311" s="137" t="s">
        <v>524</v>
      </c>
      <c r="F311" s="136">
        <v>1.44</v>
      </c>
      <c r="G311" s="137" t="s">
        <v>504</v>
      </c>
      <c r="H311" s="136">
        <v>6</v>
      </c>
      <c r="I311" s="136">
        <v>0.001</v>
      </c>
      <c r="J311" s="136">
        <v>0.001</v>
      </c>
      <c r="K311" s="136" t="s">
        <v>500</v>
      </c>
      <c r="L311" s="138" t="s">
        <v>515</v>
      </c>
    </row>
    <row r="312" s="10" customFormat="1" ht="45" customHeight="1" spans="1:12">
      <c r="A312" s="136">
        <v>17</v>
      </c>
      <c r="B312" s="136" t="s">
        <v>513</v>
      </c>
      <c r="C312" s="136" t="s">
        <v>18</v>
      </c>
      <c r="D312" s="136" t="s">
        <v>43</v>
      </c>
      <c r="E312" s="137" t="s">
        <v>525</v>
      </c>
      <c r="F312" s="136">
        <v>2.28</v>
      </c>
      <c r="G312" s="137" t="s">
        <v>504</v>
      </c>
      <c r="H312" s="136">
        <v>7</v>
      </c>
      <c r="I312" s="136">
        <v>0.0016</v>
      </c>
      <c r="J312" s="136">
        <v>0.0016</v>
      </c>
      <c r="K312" s="136" t="s">
        <v>500</v>
      </c>
      <c r="L312" s="138" t="s">
        <v>515</v>
      </c>
    </row>
    <row r="313" s="10" customFormat="1" ht="45" customHeight="1" spans="1:12">
      <c r="A313" s="136">
        <v>18</v>
      </c>
      <c r="B313" s="136" t="s">
        <v>513</v>
      </c>
      <c r="C313" s="136" t="s">
        <v>18</v>
      </c>
      <c r="D313" s="136" t="s">
        <v>30</v>
      </c>
      <c r="E313" s="137" t="s">
        <v>526</v>
      </c>
      <c r="F313" s="136">
        <v>1.35</v>
      </c>
      <c r="G313" s="137" t="s">
        <v>504</v>
      </c>
      <c r="H313" s="136">
        <v>6</v>
      </c>
      <c r="I313" s="136">
        <v>0.001</v>
      </c>
      <c r="J313" s="136">
        <v>0.001</v>
      </c>
      <c r="K313" s="136" t="s">
        <v>500</v>
      </c>
      <c r="L313" s="136" t="s">
        <v>515</v>
      </c>
    </row>
    <row r="314" s="10" customFormat="1" ht="45" customHeight="1" spans="1:12">
      <c r="A314" s="136">
        <v>19</v>
      </c>
      <c r="B314" s="136" t="s">
        <v>513</v>
      </c>
      <c r="C314" s="136" t="s">
        <v>18</v>
      </c>
      <c r="D314" s="136" t="s">
        <v>34</v>
      </c>
      <c r="E314" s="137" t="s">
        <v>527</v>
      </c>
      <c r="F314" s="136">
        <v>0.42</v>
      </c>
      <c r="G314" s="137" t="s">
        <v>504</v>
      </c>
      <c r="H314" s="136">
        <v>3</v>
      </c>
      <c r="I314" s="136">
        <v>0.0003</v>
      </c>
      <c r="J314" s="136">
        <v>0.0003</v>
      </c>
      <c r="K314" s="136" t="s">
        <v>500</v>
      </c>
      <c r="L314" s="136" t="s">
        <v>515</v>
      </c>
    </row>
    <row r="315" s="10" customFormat="1" ht="45" customHeight="1" spans="1:12">
      <c r="A315" s="136">
        <v>20</v>
      </c>
      <c r="B315" s="136" t="s">
        <v>513</v>
      </c>
      <c r="C315" s="136" t="s">
        <v>18</v>
      </c>
      <c r="D315" s="136" t="s">
        <v>53</v>
      </c>
      <c r="E315" s="137" t="s">
        <v>528</v>
      </c>
      <c r="F315" s="136">
        <v>1.8</v>
      </c>
      <c r="G315" s="137" t="s">
        <v>504</v>
      </c>
      <c r="H315" s="136">
        <v>6</v>
      </c>
      <c r="I315" s="136">
        <v>0.0013</v>
      </c>
      <c r="J315" s="136">
        <v>0.0013</v>
      </c>
      <c r="K315" s="136" t="s">
        <v>500</v>
      </c>
      <c r="L315" s="136" t="s">
        <v>515</v>
      </c>
    </row>
    <row r="316" s="10" customFormat="1" ht="45" customHeight="1" spans="1:12">
      <c r="A316" s="136">
        <v>21</v>
      </c>
      <c r="B316" s="136" t="s">
        <v>513</v>
      </c>
      <c r="C316" s="136" t="s">
        <v>18</v>
      </c>
      <c r="D316" s="136" t="s">
        <v>51</v>
      </c>
      <c r="E316" s="137" t="s">
        <v>529</v>
      </c>
      <c r="F316" s="136">
        <v>0.15</v>
      </c>
      <c r="G316" s="137" t="s">
        <v>504</v>
      </c>
      <c r="H316" s="136">
        <v>1</v>
      </c>
      <c r="I316" s="136">
        <v>0.0001</v>
      </c>
      <c r="J316" s="136">
        <v>0.0001</v>
      </c>
      <c r="K316" s="136" t="s">
        <v>500</v>
      </c>
      <c r="L316" s="138" t="s">
        <v>515</v>
      </c>
    </row>
    <row r="317" s="10" customFormat="1" ht="45" customHeight="1" spans="1:12">
      <c r="A317" s="136">
        <v>22</v>
      </c>
      <c r="B317" s="136" t="s">
        <v>513</v>
      </c>
      <c r="C317" s="136" t="s">
        <v>18</v>
      </c>
      <c r="D317" s="136" t="s">
        <v>37</v>
      </c>
      <c r="E317" s="137" t="s">
        <v>530</v>
      </c>
      <c r="F317" s="136">
        <v>1.56</v>
      </c>
      <c r="G317" s="137" t="s">
        <v>504</v>
      </c>
      <c r="H317" s="136">
        <v>6</v>
      </c>
      <c r="I317" s="136">
        <v>0.0011</v>
      </c>
      <c r="J317" s="136">
        <v>0.0011</v>
      </c>
      <c r="K317" s="136" t="s">
        <v>500</v>
      </c>
      <c r="L317" s="138" t="s">
        <v>515</v>
      </c>
    </row>
    <row r="318" s="10" customFormat="1" ht="45" customHeight="1" spans="1:12">
      <c r="A318" s="136">
        <v>23</v>
      </c>
      <c r="B318" s="136" t="s">
        <v>513</v>
      </c>
      <c r="C318" s="136" t="s">
        <v>18</v>
      </c>
      <c r="D318" s="136" t="s">
        <v>39</v>
      </c>
      <c r="E318" s="137" t="s">
        <v>531</v>
      </c>
      <c r="F318" s="136">
        <v>1.2</v>
      </c>
      <c r="G318" s="137" t="s">
        <v>504</v>
      </c>
      <c r="H318" s="136">
        <v>3</v>
      </c>
      <c r="I318" s="136">
        <v>0.0008</v>
      </c>
      <c r="J318" s="136">
        <v>0.0008</v>
      </c>
      <c r="K318" s="136" t="s">
        <v>500</v>
      </c>
      <c r="L318" s="138" t="s">
        <v>515</v>
      </c>
    </row>
    <row r="319" s="10" customFormat="1" ht="45" customHeight="1" spans="1:12">
      <c r="A319" s="136">
        <v>24</v>
      </c>
      <c r="B319" s="136" t="s">
        <v>513</v>
      </c>
      <c r="C319" s="136" t="s">
        <v>18</v>
      </c>
      <c r="D319" s="136" t="s">
        <v>63</v>
      </c>
      <c r="E319" s="137" t="s">
        <v>532</v>
      </c>
      <c r="F319" s="136">
        <v>0.15</v>
      </c>
      <c r="G319" s="137" t="s">
        <v>504</v>
      </c>
      <c r="H319" s="136">
        <v>1</v>
      </c>
      <c r="I319" s="136">
        <v>0.0001</v>
      </c>
      <c r="J319" s="136">
        <v>0.0001</v>
      </c>
      <c r="K319" s="136" t="s">
        <v>500</v>
      </c>
      <c r="L319" s="138" t="s">
        <v>515</v>
      </c>
    </row>
    <row r="320" s="10" customFormat="1" ht="45" customHeight="1" spans="1:12">
      <c r="A320" s="136">
        <v>25</v>
      </c>
      <c r="B320" s="136" t="s">
        <v>513</v>
      </c>
      <c r="C320" s="136" t="s">
        <v>18</v>
      </c>
      <c r="D320" s="136" t="s">
        <v>45</v>
      </c>
      <c r="E320" s="137" t="s">
        <v>533</v>
      </c>
      <c r="F320" s="136">
        <v>0.57</v>
      </c>
      <c r="G320" s="137" t="s">
        <v>504</v>
      </c>
      <c r="H320" s="136">
        <v>3</v>
      </c>
      <c r="I320" s="136">
        <v>0.0004</v>
      </c>
      <c r="J320" s="136">
        <v>0.0004</v>
      </c>
      <c r="K320" s="136" t="s">
        <v>500</v>
      </c>
      <c r="L320" s="138" t="s">
        <v>515</v>
      </c>
    </row>
    <row r="321" s="10" customFormat="1" ht="45" customHeight="1" spans="1:12">
      <c r="A321" s="136">
        <v>26</v>
      </c>
      <c r="B321" s="136" t="s">
        <v>513</v>
      </c>
      <c r="C321" s="136" t="s">
        <v>18</v>
      </c>
      <c r="D321" s="136" t="s">
        <v>61</v>
      </c>
      <c r="E321" s="137" t="s">
        <v>534</v>
      </c>
      <c r="F321" s="136">
        <v>0.66</v>
      </c>
      <c r="G321" s="137" t="s">
        <v>504</v>
      </c>
      <c r="H321" s="136">
        <v>4</v>
      </c>
      <c r="I321" s="136">
        <v>0.0005</v>
      </c>
      <c r="J321" s="136">
        <v>0.0005</v>
      </c>
      <c r="K321" s="136" t="s">
        <v>500</v>
      </c>
      <c r="L321" s="138" t="s">
        <v>515</v>
      </c>
    </row>
    <row r="322" s="10" customFormat="1" ht="45" customHeight="1" spans="1:12">
      <c r="A322" s="136">
        <v>27</v>
      </c>
      <c r="B322" s="136" t="s">
        <v>513</v>
      </c>
      <c r="C322" s="136" t="s">
        <v>18</v>
      </c>
      <c r="D322" s="136" t="s">
        <v>41</v>
      </c>
      <c r="E322" s="137" t="s">
        <v>535</v>
      </c>
      <c r="F322" s="136">
        <v>0.294</v>
      </c>
      <c r="G322" s="137" t="s">
        <v>504</v>
      </c>
      <c r="H322" s="136">
        <v>3</v>
      </c>
      <c r="I322" s="136">
        <v>0.0003</v>
      </c>
      <c r="J322" s="136">
        <v>0.0003</v>
      </c>
      <c r="K322" s="136" t="s">
        <v>500</v>
      </c>
      <c r="L322" s="136" t="s">
        <v>536</v>
      </c>
    </row>
    <row r="323" s="10" customFormat="1" ht="45" customHeight="1" spans="1:12">
      <c r="A323" s="136">
        <v>28</v>
      </c>
      <c r="B323" s="136" t="s">
        <v>513</v>
      </c>
      <c r="C323" s="136" t="s">
        <v>18</v>
      </c>
      <c r="D323" s="136" t="s">
        <v>43</v>
      </c>
      <c r="E323" s="137" t="s">
        <v>537</v>
      </c>
      <c r="F323" s="136">
        <v>0.21</v>
      </c>
      <c r="G323" s="137" t="s">
        <v>504</v>
      </c>
      <c r="H323" s="136">
        <v>2</v>
      </c>
      <c r="I323" s="136">
        <v>0.0002</v>
      </c>
      <c r="J323" s="136">
        <v>0.0002</v>
      </c>
      <c r="K323" s="136" t="s">
        <v>500</v>
      </c>
      <c r="L323" s="136" t="s">
        <v>536</v>
      </c>
    </row>
    <row r="324" s="10" customFormat="1" ht="45" customHeight="1" spans="1:12">
      <c r="A324" s="136">
        <v>29</v>
      </c>
      <c r="B324" s="136" t="s">
        <v>513</v>
      </c>
      <c r="C324" s="136" t="s">
        <v>18</v>
      </c>
      <c r="D324" s="136" t="s">
        <v>30</v>
      </c>
      <c r="E324" s="137" t="s">
        <v>538</v>
      </c>
      <c r="F324" s="136">
        <v>0.266</v>
      </c>
      <c r="G324" s="137" t="s">
        <v>504</v>
      </c>
      <c r="H324" s="136">
        <v>3</v>
      </c>
      <c r="I324" s="136">
        <v>0.0003</v>
      </c>
      <c r="J324" s="136">
        <v>0.0003</v>
      </c>
      <c r="K324" s="136" t="s">
        <v>500</v>
      </c>
      <c r="L324" s="136" t="s">
        <v>536</v>
      </c>
    </row>
    <row r="325" s="10" customFormat="1" ht="45" customHeight="1" spans="1:12">
      <c r="A325" s="136">
        <v>30</v>
      </c>
      <c r="B325" s="136" t="s">
        <v>513</v>
      </c>
      <c r="C325" s="136" t="s">
        <v>18</v>
      </c>
      <c r="D325" s="136" t="s">
        <v>47</v>
      </c>
      <c r="E325" s="137" t="s">
        <v>539</v>
      </c>
      <c r="F325" s="136">
        <v>1.232</v>
      </c>
      <c r="G325" s="137" t="s">
        <v>504</v>
      </c>
      <c r="H325" s="136">
        <v>7</v>
      </c>
      <c r="I325" s="136">
        <v>0.0012</v>
      </c>
      <c r="J325" s="136">
        <v>0.0012</v>
      </c>
      <c r="K325" s="136" t="s">
        <v>500</v>
      </c>
      <c r="L325" s="136" t="s">
        <v>536</v>
      </c>
    </row>
    <row r="326" s="10" customFormat="1" ht="45" customHeight="1" spans="1:12">
      <c r="A326" s="136">
        <v>31</v>
      </c>
      <c r="B326" s="136" t="s">
        <v>513</v>
      </c>
      <c r="C326" s="136" t="s">
        <v>18</v>
      </c>
      <c r="D326" s="136" t="s">
        <v>32</v>
      </c>
      <c r="E326" s="137" t="s">
        <v>540</v>
      </c>
      <c r="F326" s="136">
        <v>0.3115</v>
      </c>
      <c r="G326" s="137" t="s">
        <v>504</v>
      </c>
      <c r="H326" s="136">
        <v>3</v>
      </c>
      <c r="I326" s="136">
        <v>0.0003</v>
      </c>
      <c r="J326" s="136">
        <v>0.0003</v>
      </c>
      <c r="K326" s="136" t="s">
        <v>500</v>
      </c>
      <c r="L326" s="136" t="s">
        <v>536</v>
      </c>
    </row>
    <row r="327" s="10" customFormat="1" ht="45" customHeight="1" spans="1:12">
      <c r="A327" s="136">
        <v>32</v>
      </c>
      <c r="B327" s="136" t="s">
        <v>513</v>
      </c>
      <c r="C327" s="136" t="s">
        <v>18</v>
      </c>
      <c r="D327" s="136" t="s">
        <v>57</v>
      </c>
      <c r="E327" s="137" t="s">
        <v>541</v>
      </c>
      <c r="F327" s="136">
        <v>1.2425</v>
      </c>
      <c r="G327" s="137" t="s">
        <v>504</v>
      </c>
      <c r="H327" s="136">
        <v>7</v>
      </c>
      <c r="I327" s="136">
        <v>0.0013</v>
      </c>
      <c r="J327" s="136">
        <v>0.0013</v>
      </c>
      <c r="K327" s="136" t="s">
        <v>500</v>
      </c>
      <c r="L327" s="136" t="s">
        <v>536</v>
      </c>
    </row>
    <row r="328" s="10" customFormat="1" ht="45" customHeight="1" spans="1:12">
      <c r="A328" s="136">
        <v>33</v>
      </c>
      <c r="B328" s="136" t="s">
        <v>513</v>
      </c>
      <c r="C328" s="136" t="s">
        <v>18</v>
      </c>
      <c r="D328" s="136" t="s">
        <v>25</v>
      </c>
      <c r="E328" s="137" t="s">
        <v>542</v>
      </c>
      <c r="F328" s="136">
        <v>0.7315</v>
      </c>
      <c r="G328" s="137" t="s">
        <v>504</v>
      </c>
      <c r="H328" s="136">
        <v>5</v>
      </c>
      <c r="I328" s="136">
        <v>0.0007</v>
      </c>
      <c r="J328" s="136">
        <v>0.0007</v>
      </c>
      <c r="K328" s="136" t="s">
        <v>500</v>
      </c>
      <c r="L328" s="136" t="s">
        <v>536</v>
      </c>
    </row>
    <row r="329" s="10" customFormat="1" ht="45" customHeight="1" spans="1:12">
      <c r="A329" s="136">
        <v>34</v>
      </c>
      <c r="B329" s="136" t="s">
        <v>513</v>
      </c>
      <c r="C329" s="136" t="s">
        <v>18</v>
      </c>
      <c r="D329" s="136" t="s">
        <v>61</v>
      </c>
      <c r="E329" s="137" t="s">
        <v>543</v>
      </c>
      <c r="F329" s="136">
        <v>0.105</v>
      </c>
      <c r="G329" s="137" t="s">
        <v>504</v>
      </c>
      <c r="H329" s="136">
        <v>1</v>
      </c>
      <c r="I329" s="136">
        <v>0.0001</v>
      </c>
      <c r="J329" s="136">
        <v>0.0001</v>
      </c>
      <c r="K329" s="136" t="s">
        <v>500</v>
      </c>
      <c r="L329" s="136" t="s">
        <v>536</v>
      </c>
    </row>
    <row r="330" s="10" customFormat="1" ht="45" customHeight="1" spans="1:12">
      <c r="A330" s="136">
        <v>35</v>
      </c>
      <c r="B330" s="136" t="s">
        <v>513</v>
      </c>
      <c r="C330" s="136" t="s">
        <v>18</v>
      </c>
      <c r="D330" s="136" t="s">
        <v>53</v>
      </c>
      <c r="E330" s="137" t="s">
        <v>544</v>
      </c>
      <c r="F330" s="136">
        <v>0.105</v>
      </c>
      <c r="G330" s="137" t="s">
        <v>504</v>
      </c>
      <c r="H330" s="136">
        <v>1</v>
      </c>
      <c r="I330" s="136">
        <v>0.0001</v>
      </c>
      <c r="J330" s="136">
        <v>0.0001</v>
      </c>
      <c r="K330" s="136" t="s">
        <v>500</v>
      </c>
      <c r="L330" s="136" t="s">
        <v>536</v>
      </c>
    </row>
    <row r="331" s="10" customFormat="1" ht="45" customHeight="1" spans="1:12">
      <c r="A331" s="136">
        <v>36</v>
      </c>
      <c r="B331" s="136" t="s">
        <v>513</v>
      </c>
      <c r="C331" s="136" t="s">
        <v>18</v>
      </c>
      <c r="D331" s="136" t="s">
        <v>65</v>
      </c>
      <c r="E331" s="137" t="s">
        <v>545</v>
      </c>
      <c r="F331" s="136">
        <v>0.3045</v>
      </c>
      <c r="G331" s="137" t="s">
        <v>504</v>
      </c>
      <c r="H331" s="136">
        <v>2</v>
      </c>
      <c r="I331" s="136">
        <v>0.0003</v>
      </c>
      <c r="J331" s="136">
        <v>0.0003</v>
      </c>
      <c r="K331" s="136" t="s">
        <v>500</v>
      </c>
      <c r="L331" s="136" t="s">
        <v>536</v>
      </c>
    </row>
    <row r="332" s="10" customFormat="1" ht="45" customHeight="1" spans="1:12">
      <c r="A332" s="136">
        <v>37</v>
      </c>
      <c r="B332" s="136" t="s">
        <v>513</v>
      </c>
      <c r="C332" s="136" t="s">
        <v>18</v>
      </c>
      <c r="D332" s="136" t="s">
        <v>55</v>
      </c>
      <c r="E332" s="137" t="s">
        <v>546</v>
      </c>
      <c r="F332" s="136">
        <v>0.2065</v>
      </c>
      <c r="G332" s="137" t="s">
        <v>504</v>
      </c>
      <c r="H332" s="136">
        <v>2</v>
      </c>
      <c r="I332" s="136">
        <v>0.0002</v>
      </c>
      <c r="J332" s="136">
        <v>0.0002</v>
      </c>
      <c r="K332" s="136" t="s">
        <v>500</v>
      </c>
      <c r="L332" s="136" t="s">
        <v>536</v>
      </c>
    </row>
    <row r="333" s="10" customFormat="1" ht="45" customHeight="1" spans="1:12">
      <c r="A333" s="136">
        <v>38</v>
      </c>
      <c r="B333" s="136" t="s">
        <v>513</v>
      </c>
      <c r="C333" s="136" t="s">
        <v>18</v>
      </c>
      <c r="D333" s="136" t="s">
        <v>59</v>
      </c>
      <c r="E333" s="137" t="s">
        <v>547</v>
      </c>
      <c r="F333" s="136">
        <v>0.175</v>
      </c>
      <c r="G333" s="137" t="s">
        <v>504</v>
      </c>
      <c r="H333" s="136">
        <v>1</v>
      </c>
      <c r="I333" s="136">
        <v>0.0002</v>
      </c>
      <c r="J333" s="136">
        <v>0.0002</v>
      </c>
      <c r="K333" s="136" t="s">
        <v>500</v>
      </c>
      <c r="L333" s="136" t="s">
        <v>536</v>
      </c>
    </row>
    <row r="334" s="10" customFormat="1" ht="45" customHeight="1" spans="1:12">
      <c r="A334" s="136">
        <v>39</v>
      </c>
      <c r="B334" s="136" t="s">
        <v>513</v>
      </c>
      <c r="C334" s="136" t="s">
        <v>18</v>
      </c>
      <c r="D334" s="136" t="s">
        <v>28</v>
      </c>
      <c r="E334" s="137" t="s">
        <v>548</v>
      </c>
      <c r="F334" s="136">
        <v>0.105</v>
      </c>
      <c r="G334" s="137" t="s">
        <v>504</v>
      </c>
      <c r="H334" s="136">
        <v>1</v>
      </c>
      <c r="I334" s="136">
        <v>0.0001</v>
      </c>
      <c r="J334" s="136">
        <v>0.0001</v>
      </c>
      <c r="K334" s="136" t="s">
        <v>500</v>
      </c>
      <c r="L334" s="136" t="s">
        <v>536</v>
      </c>
    </row>
    <row r="335" s="10" customFormat="1" ht="45" customHeight="1" spans="1:12">
      <c r="A335" s="136">
        <v>40</v>
      </c>
      <c r="B335" s="136" t="s">
        <v>513</v>
      </c>
      <c r="C335" s="136" t="s">
        <v>18</v>
      </c>
      <c r="D335" s="136" t="s">
        <v>63</v>
      </c>
      <c r="E335" s="137" t="s">
        <v>549</v>
      </c>
      <c r="F335" s="136">
        <v>0.5075</v>
      </c>
      <c r="G335" s="137" t="s">
        <v>504</v>
      </c>
      <c r="H335" s="136">
        <v>1</v>
      </c>
      <c r="I335" s="136">
        <v>0.0006</v>
      </c>
      <c r="J335" s="136">
        <v>0.0006</v>
      </c>
      <c r="K335" s="136" t="s">
        <v>500</v>
      </c>
      <c r="L335" s="136" t="s">
        <v>536</v>
      </c>
    </row>
    <row r="336" s="10" customFormat="1" ht="45" customHeight="1" spans="1:12">
      <c r="A336" s="136">
        <v>41</v>
      </c>
      <c r="B336" s="136" t="s">
        <v>513</v>
      </c>
      <c r="C336" s="136" t="s">
        <v>18</v>
      </c>
      <c r="D336" s="136" t="s">
        <v>39</v>
      </c>
      <c r="E336" s="137" t="s">
        <v>550</v>
      </c>
      <c r="F336" s="136">
        <v>0.105</v>
      </c>
      <c r="G336" s="137" t="s">
        <v>504</v>
      </c>
      <c r="H336" s="136">
        <v>1</v>
      </c>
      <c r="I336" s="136">
        <v>0.0001</v>
      </c>
      <c r="J336" s="136">
        <v>0.0001</v>
      </c>
      <c r="K336" s="136" t="s">
        <v>500</v>
      </c>
      <c r="L336" s="136" t="s">
        <v>536</v>
      </c>
    </row>
    <row r="337" s="10" customFormat="1" ht="45" customHeight="1" spans="1:12">
      <c r="A337" s="136">
        <v>42</v>
      </c>
      <c r="B337" s="136" t="s">
        <v>513</v>
      </c>
      <c r="C337" s="136" t="s">
        <v>18</v>
      </c>
      <c r="D337" s="136" t="s">
        <v>65</v>
      </c>
      <c r="E337" s="137" t="s">
        <v>551</v>
      </c>
      <c r="F337" s="136">
        <v>2.4</v>
      </c>
      <c r="G337" s="137" t="s">
        <v>504</v>
      </c>
      <c r="H337" s="136">
        <v>4</v>
      </c>
      <c r="I337" s="136">
        <v>0.0009</v>
      </c>
      <c r="J337" s="136">
        <v>0.0009</v>
      </c>
      <c r="K337" s="136" t="s">
        <v>500</v>
      </c>
      <c r="L337" s="136" t="s">
        <v>552</v>
      </c>
    </row>
    <row r="338" s="10" customFormat="1" ht="45" customHeight="1" spans="1:12">
      <c r="A338" s="136">
        <v>43</v>
      </c>
      <c r="B338" s="136" t="s">
        <v>513</v>
      </c>
      <c r="C338" s="136" t="s">
        <v>18</v>
      </c>
      <c r="D338" s="136" t="s">
        <v>25</v>
      </c>
      <c r="E338" s="137" t="s">
        <v>553</v>
      </c>
      <c r="F338" s="136">
        <v>6.12</v>
      </c>
      <c r="G338" s="137" t="s">
        <v>504</v>
      </c>
      <c r="H338" s="136">
        <v>13</v>
      </c>
      <c r="I338" s="136">
        <v>0.0024</v>
      </c>
      <c r="J338" s="136">
        <v>0.0024</v>
      </c>
      <c r="K338" s="136" t="s">
        <v>500</v>
      </c>
      <c r="L338" s="136" t="s">
        <v>552</v>
      </c>
    </row>
    <row r="339" s="10" customFormat="1" ht="45" customHeight="1" spans="1:12">
      <c r="A339" s="136">
        <v>44</v>
      </c>
      <c r="B339" s="136" t="s">
        <v>513</v>
      </c>
      <c r="C339" s="136" t="s">
        <v>18</v>
      </c>
      <c r="D339" s="136" t="s">
        <v>57</v>
      </c>
      <c r="E339" s="137" t="s">
        <v>554</v>
      </c>
      <c r="F339" s="136">
        <v>3.48</v>
      </c>
      <c r="G339" s="137" t="s">
        <v>504</v>
      </c>
      <c r="H339" s="136">
        <v>9</v>
      </c>
      <c r="I339" s="136">
        <v>0.0015</v>
      </c>
      <c r="J339" s="136">
        <v>0.0015</v>
      </c>
      <c r="K339" s="136" t="s">
        <v>500</v>
      </c>
      <c r="L339" s="136" t="s">
        <v>552</v>
      </c>
    </row>
    <row r="340" s="10" customFormat="1" ht="45" customHeight="1" spans="1:12">
      <c r="A340" s="136">
        <v>45</v>
      </c>
      <c r="B340" s="136" t="s">
        <v>513</v>
      </c>
      <c r="C340" s="136" t="s">
        <v>18</v>
      </c>
      <c r="D340" s="136" t="s">
        <v>47</v>
      </c>
      <c r="E340" s="137" t="s">
        <v>555</v>
      </c>
      <c r="F340" s="136">
        <v>7.59</v>
      </c>
      <c r="G340" s="137" t="s">
        <v>504</v>
      </c>
      <c r="H340" s="136">
        <v>14</v>
      </c>
      <c r="I340" s="136">
        <v>0.0029</v>
      </c>
      <c r="J340" s="136">
        <v>0.0029</v>
      </c>
      <c r="K340" s="136" t="s">
        <v>500</v>
      </c>
      <c r="L340" s="136" t="s">
        <v>552</v>
      </c>
    </row>
    <row r="341" s="10" customFormat="1" ht="45" customHeight="1" spans="1:12">
      <c r="A341" s="136">
        <v>46</v>
      </c>
      <c r="B341" s="136" t="s">
        <v>513</v>
      </c>
      <c r="C341" s="136" t="s">
        <v>18</v>
      </c>
      <c r="D341" s="136" t="s">
        <v>55</v>
      </c>
      <c r="E341" s="137" t="s">
        <v>556</v>
      </c>
      <c r="F341" s="136">
        <v>3.03</v>
      </c>
      <c r="G341" s="137" t="s">
        <v>504</v>
      </c>
      <c r="H341" s="136">
        <v>7</v>
      </c>
      <c r="I341" s="136">
        <v>0.0013</v>
      </c>
      <c r="J341" s="136">
        <v>0.0013</v>
      </c>
      <c r="K341" s="136" t="s">
        <v>500</v>
      </c>
      <c r="L341" s="136" t="s">
        <v>552</v>
      </c>
    </row>
    <row r="342" s="10" customFormat="1" ht="45" customHeight="1" spans="1:12">
      <c r="A342" s="136">
        <v>47</v>
      </c>
      <c r="B342" s="136" t="s">
        <v>513</v>
      </c>
      <c r="C342" s="136" t="s">
        <v>18</v>
      </c>
      <c r="D342" s="136" t="s">
        <v>28</v>
      </c>
      <c r="E342" s="137" t="s">
        <v>557</v>
      </c>
      <c r="F342" s="136">
        <v>3.78</v>
      </c>
      <c r="G342" s="137" t="s">
        <v>504</v>
      </c>
      <c r="H342" s="136">
        <v>7</v>
      </c>
      <c r="I342" s="136">
        <v>0.0017</v>
      </c>
      <c r="J342" s="136">
        <v>0.0017</v>
      </c>
      <c r="K342" s="136" t="s">
        <v>500</v>
      </c>
      <c r="L342" s="136" t="s">
        <v>552</v>
      </c>
    </row>
    <row r="343" s="10" customFormat="1" ht="45" customHeight="1" spans="1:12">
      <c r="A343" s="136">
        <v>48</v>
      </c>
      <c r="B343" s="136" t="s">
        <v>513</v>
      </c>
      <c r="C343" s="136" t="s">
        <v>18</v>
      </c>
      <c r="D343" s="136" t="s">
        <v>49</v>
      </c>
      <c r="E343" s="137" t="s">
        <v>558</v>
      </c>
      <c r="F343" s="136">
        <v>5.01</v>
      </c>
      <c r="G343" s="137" t="s">
        <v>504</v>
      </c>
      <c r="H343" s="136">
        <v>8</v>
      </c>
      <c r="I343" s="136">
        <v>0.0019</v>
      </c>
      <c r="J343" s="136">
        <v>0.0019</v>
      </c>
      <c r="K343" s="136" t="s">
        <v>500</v>
      </c>
      <c r="L343" s="136" t="s">
        <v>552</v>
      </c>
    </row>
    <row r="344" s="10" customFormat="1" ht="45" customHeight="1" spans="1:12">
      <c r="A344" s="136">
        <v>49</v>
      </c>
      <c r="B344" s="136" t="s">
        <v>513</v>
      </c>
      <c r="C344" s="136" t="s">
        <v>18</v>
      </c>
      <c r="D344" s="136" t="s">
        <v>32</v>
      </c>
      <c r="E344" s="137" t="s">
        <v>559</v>
      </c>
      <c r="F344" s="136">
        <v>4.35</v>
      </c>
      <c r="G344" s="137" t="s">
        <v>504</v>
      </c>
      <c r="H344" s="136">
        <v>7</v>
      </c>
      <c r="I344" s="136">
        <v>0.0017</v>
      </c>
      <c r="J344" s="136">
        <v>0.0017</v>
      </c>
      <c r="K344" s="136" t="s">
        <v>500</v>
      </c>
      <c r="L344" s="136" t="s">
        <v>552</v>
      </c>
    </row>
    <row r="345" s="10" customFormat="1" ht="45" customHeight="1" spans="1:12">
      <c r="A345" s="136">
        <v>50</v>
      </c>
      <c r="B345" s="136" t="s">
        <v>513</v>
      </c>
      <c r="C345" s="136" t="s">
        <v>18</v>
      </c>
      <c r="D345" s="136" t="s">
        <v>41</v>
      </c>
      <c r="E345" s="137" t="s">
        <v>560</v>
      </c>
      <c r="F345" s="136">
        <v>3.21</v>
      </c>
      <c r="G345" s="137" t="s">
        <v>504</v>
      </c>
      <c r="H345" s="136">
        <v>7</v>
      </c>
      <c r="I345" s="136">
        <v>0.0013</v>
      </c>
      <c r="J345" s="136">
        <v>0.0013</v>
      </c>
      <c r="K345" s="136" t="s">
        <v>500</v>
      </c>
      <c r="L345" s="136" t="s">
        <v>552</v>
      </c>
    </row>
    <row r="346" s="10" customFormat="1" ht="45" customHeight="1" spans="1:12">
      <c r="A346" s="136">
        <v>51</v>
      </c>
      <c r="B346" s="136" t="s">
        <v>513</v>
      </c>
      <c r="C346" s="136" t="s">
        <v>18</v>
      </c>
      <c r="D346" s="136" t="s">
        <v>59</v>
      </c>
      <c r="E346" s="137" t="s">
        <v>561</v>
      </c>
      <c r="F346" s="136">
        <v>1.95</v>
      </c>
      <c r="G346" s="137" t="s">
        <v>504</v>
      </c>
      <c r="H346" s="136">
        <v>5</v>
      </c>
      <c r="I346" s="136">
        <v>0.0007</v>
      </c>
      <c r="J346" s="136">
        <v>0.0007</v>
      </c>
      <c r="K346" s="136" t="s">
        <v>500</v>
      </c>
      <c r="L346" s="136" t="s">
        <v>552</v>
      </c>
    </row>
    <row r="347" s="10" customFormat="1" ht="45" customHeight="1" spans="1:12">
      <c r="A347" s="136">
        <v>52</v>
      </c>
      <c r="B347" s="136" t="s">
        <v>513</v>
      </c>
      <c r="C347" s="136" t="s">
        <v>18</v>
      </c>
      <c r="D347" s="136" t="s">
        <v>43</v>
      </c>
      <c r="E347" s="137" t="s">
        <v>562</v>
      </c>
      <c r="F347" s="136">
        <v>3.09</v>
      </c>
      <c r="G347" s="137" t="s">
        <v>504</v>
      </c>
      <c r="H347" s="136">
        <v>7</v>
      </c>
      <c r="I347" s="136">
        <v>0.0011</v>
      </c>
      <c r="J347" s="136">
        <v>0.0011</v>
      </c>
      <c r="K347" s="136" t="s">
        <v>500</v>
      </c>
      <c r="L347" s="136" t="s">
        <v>552</v>
      </c>
    </row>
    <row r="348" s="10" customFormat="1" ht="45" customHeight="1" spans="1:12">
      <c r="A348" s="136">
        <v>53</v>
      </c>
      <c r="B348" s="136" t="s">
        <v>513</v>
      </c>
      <c r="C348" s="136" t="s">
        <v>18</v>
      </c>
      <c r="D348" s="139" t="s">
        <v>30</v>
      </c>
      <c r="E348" s="140" t="s">
        <v>563</v>
      </c>
      <c r="F348" s="136">
        <v>5.49</v>
      </c>
      <c r="G348" s="137" t="s">
        <v>504</v>
      </c>
      <c r="H348" s="136">
        <v>12</v>
      </c>
      <c r="I348" s="136">
        <v>0.0024</v>
      </c>
      <c r="J348" s="136">
        <v>0.0024</v>
      </c>
      <c r="K348" s="136" t="s">
        <v>500</v>
      </c>
      <c r="L348" s="136" t="s">
        <v>552</v>
      </c>
    </row>
    <row r="349" s="10" customFormat="1" ht="45" customHeight="1" spans="1:12">
      <c r="A349" s="136">
        <v>54</v>
      </c>
      <c r="B349" s="136" t="s">
        <v>513</v>
      </c>
      <c r="C349" s="136" t="s">
        <v>18</v>
      </c>
      <c r="D349" s="136" t="s">
        <v>34</v>
      </c>
      <c r="E349" s="137" t="s">
        <v>564</v>
      </c>
      <c r="F349" s="136">
        <v>1.53</v>
      </c>
      <c r="G349" s="137" t="s">
        <v>504</v>
      </c>
      <c r="H349" s="136">
        <v>5</v>
      </c>
      <c r="I349" s="136">
        <v>0.0008</v>
      </c>
      <c r="J349" s="136">
        <v>0.0008</v>
      </c>
      <c r="K349" s="136" t="s">
        <v>500</v>
      </c>
      <c r="L349" s="136" t="s">
        <v>552</v>
      </c>
    </row>
    <row r="350" s="10" customFormat="1" ht="45" customHeight="1" spans="1:12">
      <c r="A350" s="136">
        <v>55</v>
      </c>
      <c r="B350" s="136" t="s">
        <v>513</v>
      </c>
      <c r="C350" s="136" t="s">
        <v>18</v>
      </c>
      <c r="D350" s="136" t="s">
        <v>53</v>
      </c>
      <c r="E350" s="137" t="s">
        <v>565</v>
      </c>
      <c r="F350" s="136">
        <v>1.41</v>
      </c>
      <c r="G350" s="137" t="s">
        <v>504</v>
      </c>
      <c r="H350" s="136">
        <v>3</v>
      </c>
      <c r="I350" s="136">
        <v>0.0006</v>
      </c>
      <c r="J350" s="136">
        <v>0.0006</v>
      </c>
      <c r="K350" s="136" t="s">
        <v>500</v>
      </c>
      <c r="L350" s="136" t="s">
        <v>552</v>
      </c>
    </row>
    <row r="351" s="10" customFormat="1" ht="45" customHeight="1" spans="1:12">
      <c r="A351" s="136">
        <v>56</v>
      </c>
      <c r="B351" s="136" t="s">
        <v>513</v>
      </c>
      <c r="C351" s="136" t="s">
        <v>18</v>
      </c>
      <c r="D351" s="136" t="s">
        <v>51</v>
      </c>
      <c r="E351" s="137" t="s">
        <v>566</v>
      </c>
      <c r="F351" s="136">
        <v>2.13</v>
      </c>
      <c r="G351" s="137" t="s">
        <v>504</v>
      </c>
      <c r="H351" s="136">
        <v>4</v>
      </c>
      <c r="I351" s="136">
        <v>0.0007</v>
      </c>
      <c r="J351" s="136">
        <v>0.0007</v>
      </c>
      <c r="K351" s="136" t="s">
        <v>500</v>
      </c>
      <c r="L351" s="136" t="s">
        <v>552</v>
      </c>
    </row>
    <row r="352" s="10" customFormat="1" ht="45" customHeight="1" spans="1:12">
      <c r="A352" s="136">
        <v>57</v>
      </c>
      <c r="B352" s="136" t="s">
        <v>513</v>
      </c>
      <c r="C352" s="136" t="s">
        <v>18</v>
      </c>
      <c r="D352" s="136" t="s">
        <v>37</v>
      </c>
      <c r="E352" s="137" t="s">
        <v>567</v>
      </c>
      <c r="F352" s="136">
        <v>4.47</v>
      </c>
      <c r="G352" s="137" t="s">
        <v>504</v>
      </c>
      <c r="H352" s="136">
        <v>11</v>
      </c>
      <c r="I352" s="136">
        <v>0.0018</v>
      </c>
      <c r="J352" s="136">
        <v>0.0018</v>
      </c>
      <c r="K352" s="136" t="s">
        <v>500</v>
      </c>
      <c r="L352" s="136" t="s">
        <v>552</v>
      </c>
    </row>
    <row r="353" s="10" customFormat="1" ht="45" customHeight="1" spans="1:12">
      <c r="A353" s="136">
        <v>58</v>
      </c>
      <c r="B353" s="136" t="s">
        <v>513</v>
      </c>
      <c r="C353" s="136" t="s">
        <v>18</v>
      </c>
      <c r="D353" s="136" t="s">
        <v>39</v>
      </c>
      <c r="E353" s="137" t="s">
        <v>568</v>
      </c>
      <c r="F353" s="136">
        <v>3.69</v>
      </c>
      <c r="G353" s="137" t="s">
        <v>504</v>
      </c>
      <c r="H353" s="136">
        <v>9</v>
      </c>
      <c r="I353" s="136">
        <v>0.0018</v>
      </c>
      <c r="J353" s="136">
        <v>0.0018</v>
      </c>
      <c r="K353" s="136" t="s">
        <v>500</v>
      </c>
      <c r="L353" s="136" t="s">
        <v>552</v>
      </c>
    </row>
    <row r="354" s="10" customFormat="1" ht="45" customHeight="1" spans="1:12">
      <c r="A354" s="136">
        <v>59</v>
      </c>
      <c r="B354" s="136" t="s">
        <v>513</v>
      </c>
      <c r="C354" s="136" t="s">
        <v>18</v>
      </c>
      <c r="D354" s="136" t="s">
        <v>63</v>
      </c>
      <c r="E354" s="137" t="s">
        <v>569</v>
      </c>
      <c r="F354" s="136">
        <v>1.56</v>
      </c>
      <c r="G354" s="137" t="s">
        <v>504</v>
      </c>
      <c r="H354" s="136">
        <v>3</v>
      </c>
      <c r="I354" s="136">
        <v>0.0007</v>
      </c>
      <c r="J354" s="136">
        <v>0.0007</v>
      </c>
      <c r="K354" s="136" t="s">
        <v>500</v>
      </c>
      <c r="L354" s="136" t="s">
        <v>552</v>
      </c>
    </row>
    <row r="355" s="10" customFormat="1" ht="45" customHeight="1" spans="1:12">
      <c r="A355" s="136">
        <v>60</v>
      </c>
      <c r="B355" s="136" t="s">
        <v>513</v>
      </c>
      <c r="C355" s="136" t="s">
        <v>18</v>
      </c>
      <c r="D355" s="136" t="s">
        <v>45</v>
      </c>
      <c r="E355" s="137" t="s">
        <v>570</v>
      </c>
      <c r="F355" s="136">
        <v>1.59</v>
      </c>
      <c r="G355" s="137" t="s">
        <v>504</v>
      </c>
      <c r="H355" s="136">
        <v>6</v>
      </c>
      <c r="I355" s="136">
        <v>0.0007</v>
      </c>
      <c r="J355" s="136">
        <v>0.0007</v>
      </c>
      <c r="K355" s="136" t="s">
        <v>500</v>
      </c>
      <c r="L355" s="136" t="s">
        <v>552</v>
      </c>
    </row>
    <row r="356" s="10" customFormat="1" ht="45" customHeight="1" spans="1:12">
      <c r="A356" s="136">
        <v>61</v>
      </c>
      <c r="B356" s="136" t="s">
        <v>513</v>
      </c>
      <c r="C356" s="136" t="s">
        <v>18</v>
      </c>
      <c r="D356" s="136" t="s">
        <v>61</v>
      </c>
      <c r="E356" s="137" t="s">
        <v>571</v>
      </c>
      <c r="F356" s="136">
        <v>1.47</v>
      </c>
      <c r="G356" s="137" t="s">
        <v>504</v>
      </c>
      <c r="H356" s="136">
        <v>4</v>
      </c>
      <c r="I356" s="136">
        <v>0.0005</v>
      </c>
      <c r="J356" s="136">
        <v>0.0005</v>
      </c>
      <c r="K356" s="136" t="s">
        <v>500</v>
      </c>
      <c r="L356" s="136" t="s">
        <v>552</v>
      </c>
    </row>
    <row r="357" s="10" customFormat="1" ht="45" customHeight="1" spans="1:12">
      <c r="A357" s="136">
        <v>62</v>
      </c>
      <c r="B357" s="136" t="s">
        <v>513</v>
      </c>
      <c r="C357" s="136" t="s">
        <v>18</v>
      </c>
      <c r="D357" s="136" t="s">
        <v>65</v>
      </c>
      <c r="E357" s="137" t="s">
        <v>572</v>
      </c>
      <c r="F357" s="136">
        <v>4.29</v>
      </c>
      <c r="G357" s="137" t="s">
        <v>504</v>
      </c>
      <c r="H357" s="136">
        <v>9</v>
      </c>
      <c r="I357" s="136">
        <v>0.0013</v>
      </c>
      <c r="J357" s="136">
        <v>0.0013</v>
      </c>
      <c r="K357" s="136" t="s">
        <v>500</v>
      </c>
      <c r="L357" s="136" t="s">
        <v>573</v>
      </c>
    </row>
    <row r="358" s="10" customFormat="1" ht="45" customHeight="1" spans="1:12">
      <c r="A358" s="136">
        <v>63</v>
      </c>
      <c r="B358" s="136" t="s">
        <v>513</v>
      </c>
      <c r="C358" s="136" t="s">
        <v>18</v>
      </c>
      <c r="D358" s="136" t="s">
        <v>25</v>
      </c>
      <c r="E358" s="137" t="s">
        <v>574</v>
      </c>
      <c r="F358" s="136">
        <v>9.9</v>
      </c>
      <c r="G358" s="137" t="s">
        <v>504</v>
      </c>
      <c r="H358" s="136">
        <v>11</v>
      </c>
      <c r="I358" s="136">
        <v>0.003</v>
      </c>
      <c r="J358" s="136">
        <v>0.003</v>
      </c>
      <c r="K358" s="136" t="s">
        <v>500</v>
      </c>
      <c r="L358" s="136" t="s">
        <v>573</v>
      </c>
    </row>
    <row r="359" s="10" customFormat="1" ht="45" customHeight="1" spans="1:12">
      <c r="A359" s="136">
        <v>64</v>
      </c>
      <c r="B359" s="136" t="s">
        <v>513</v>
      </c>
      <c r="C359" s="136" t="s">
        <v>18</v>
      </c>
      <c r="D359" s="136" t="s">
        <v>57</v>
      </c>
      <c r="E359" s="137" t="s">
        <v>575</v>
      </c>
      <c r="F359" s="136">
        <v>2.31</v>
      </c>
      <c r="G359" s="137" t="s">
        <v>504</v>
      </c>
      <c r="H359" s="136">
        <v>5</v>
      </c>
      <c r="I359" s="136">
        <v>0.0007</v>
      </c>
      <c r="J359" s="136">
        <v>0.0007</v>
      </c>
      <c r="K359" s="136" t="s">
        <v>500</v>
      </c>
      <c r="L359" s="136" t="s">
        <v>573</v>
      </c>
    </row>
    <row r="360" s="10" customFormat="1" ht="45" customHeight="1" spans="1:12">
      <c r="A360" s="136">
        <v>65</v>
      </c>
      <c r="B360" s="136" t="s">
        <v>513</v>
      </c>
      <c r="C360" s="136" t="s">
        <v>18</v>
      </c>
      <c r="D360" s="136" t="s">
        <v>47</v>
      </c>
      <c r="E360" s="137" t="s">
        <v>576</v>
      </c>
      <c r="F360" s="136">
        <v>9.9</v>
      </c>
      <c r="G360" s="137" t="s">
        <v>504</v>
      </c>
      <c r="H360" s="136">
        <v>13</v>
      </c>
      <c r="I360" s="136">
        <v>0.003</v>
      </c>
      <c r="J360" s="136">
        <v>0.003</v>
      </c>
      <c r="K360" s="136" t="s">
        <v>500</v>
      </c>
      <c r="L360" s="136" t="s">
        <v>573</v>
      </c>
    </row>
    <row r="361" s="10" customFormat="1" ht="45" customHeight="1" spans="1:12">
      <c r="A361" s="136">
        <v>66</v>
      </c>
      <c r="B361" s="136" t="s">
        <v>513</v>
      </c>
      <c r="C361" s="136" t="s">
        <v>18</v>
      </c>
      <c r="D361" s="136" t="s">
        <v>55</v>
      </c>
      <c r="E361" s="137" t="s">
        <v>577</v>
      </c>
      <c r="F361" s="136">
        <v>1.98</v>
      </c>
      <c r="G361" s="137" t="s">
        <v>504</v>
      </c>
      <c r="H361" s="136">
        <v>3</v>
      </c>
      <c r="I361" s="136">
        <v>0.0006</v>
      </c>
      <c r="J361" s="136">
        <v>0.0006</v>
      </c>
      <c r="K361" s="136" t="s">
        <v>500</v>
      </c>
      <c r="L361" s="136" t="s">
        <v>573</v>
      </c>
    </row>
    <row r="362" s="10" customFormat="1" ht="45" customHeight="1" spans="1:12">
      <c r="A362" s="136">
        <v>67</v>
      </c>
      <c r="B362" s="136" t="s">
        <v>513</v>
      </c>
      <c r="C362" s="136" t="s">
        <v>18</v>
      </c>
      <c r="D362" s="136" t="s">
        <v>28</v>
      </c>
      <c r="E362" s="137" t="s">
        <v>578</v>
      </c>
      <c r="F362" s="136">
        <v>4.62</v>
      </c>
      <c r="G362" s="137" t="s">
        <v>504</v>
      </c>
      <c r="H362" s="136">
        <v>7</v>
      </c>
      <c r="I362" s="136">
        <v>0.0014</v>
      </c>
      <c r="J362" s="136">
        <v>0.0014</v>
      </c>
      <c r="K362" s="136" t="s">
        <v>500</v>
      </c>
      <c r="L362" s="136" t="s">
        <v>573</v>
      </c>
    </row>
    <row r="363" s="10" customFormat="1" ht="45" customHeight="1" spans="1:12">
      <c r="A363" s="136">
        <v>68</v>
      </c>
      <c r="B363" s="136" t="s">
        <v>513</v>
      </c>
      <c r="C363" s="136" t="s">
        <v>18</v>
      </c>
      <c r="D363" s="136" t="s">
        <v>49</v>
      </c>
      <c r="E363" s="137" t="s">
        <v>579</v>
      </c>
      <c r="F363" s="136">
        <v>5.61</v>
      </c>
      <c r="G363" s="137" t="s">
        <v>504</v>
      </c>
      <c r="H363" s="136">
        <v>7</v>
      </c>
      <c r="I363" s="136">
        <v>0.0017</v>
      </c>
      <c r="J363" s="136">
        <v>0.0017</v>
      </c>
      <c r="K363" s="136" t="s">
        <v>500</v>
      </c>
      <c r="L363" s="136" t="s">
        <v>573</v>
      </c>
    </row>
    <row r="364" s="10" customFormat="1" ht="45" customHeight="1" spans="1:12">
      <c r="A364" s="136">
        <v>69</v>
      </c>
      <c r="B364" s="136" t="s">
        <v>513</v>
      </c>
      <c r="C364" s="136" t="s">
        <v>18</v>
      </c>
      <c r="D364" s="136" t="s">
        <v>32</v>
      </c>
      <c r="E364" s="137" t="s">
        <v>580</v>
      </c>
      <c r="F364" s="136">
        <v>2.97</v>
      </c>
      <c r="G364" s="137" t="s">
        <v>504</v>
      </c>
      <c r="H364" s="136">
        <v>6</v>
      </c>
      <c r="I364" s="136">
        <v>0.0009</v>
      </c>
      <c r="J364" s="136">
        <v>0.0009</v>
      </c>
      <c r="K364" s="136" t="s">
        <v>500</v>
      </c>
      <c r="L364" s="136" t="s">
        <v>573</v>
      </c>
    </row>
    <row r="365" s="10" customFormat="1" ht="45" customHeight="1" spans="1:12">
      <c r="A365" s="136">
        <v>70</v>
      </c>
      <c r="B365" s="136" t="s">
        <v>513</v>
      </c>
      <c r="C365" s="136" t="s">
        <v>18</v>
      </c>
      <c r="D365" s="136" t="s">
        <v>41</v>
      </c>
      <c r="E365" s="137" t="s">
        <v>581</v>
      </c>
      <c r="F365" s="136">
        <v>6.27</v>
      </c>
      <c r="G365" s="137" t="s">
        <v>504</v>
      </c>
      <c r="H365" s="136">
        <v>7</v>
      </c>
      <c r="I365" s="136">
        <v>0.0019</v>
      </c>
      <c r="J365" s="136">
        <v>0.0019</v>
      </c>
      <c r="K365" s="136" t="s">
        <v>500</v>
      </c>
      <c r="L365" s="136" t="s">
        <v>573</v>
      </c>
    </row>
    <row r="366" s="10" customFormat="1" ht="45" customHeight="1" spans="1:12">
      <c r="A366" s="136">
        <v>71</v>
      </c>
      <c r="B366" s="136" t="s">
        <v>513</v>
      </c>
      <c r="C366" s="136" t="s">
        <v>18</v>
      </c>
      <c r="D366" s="136" t="s">
        <v>59</v>
      </c>
      <c r="E366" s="137" t="s">
        <v>582</v>
      </c>
      <c r="F366" s="136">
        <v>5.28</v>
      </c>
      <c r="G366" s="137" t="s">
        <v>504</v>
      </c>
      <c r="H366" s="136">
        <v>6</v>
      </c>
      <c r="I366" s="136">
        <v>0.0016</v>
      </c>
      <c r="J366" s="136">
        <v>0.0016</v>
      </c>
      <c r="K366" s="136" t="s">
        <v>500</v>
      </c>
      <c r="L366" s="136" t="s">
        <v>573</v>
      </c>
    </row>
    <row r="367" s="10" customFormat="1" ht="45" customHeight="1" spans="1:12">
      <c r="A367" s="136">
        <v>72</v>
      </c>
      <c r="B367" s="136" t="s">
        <v>513</v>
      </c>
      <c r="C367" s="136" t="s">
        <v>18</v>
      </c>
      <c r="D367" s="136" t="s">
        <v>43</v>
      </c>
      <c r="E367" s="137" t="s">
        <v>583</v>
      </c>
      <c r="F367" s="136">
        <v>3.63</v>
      </c>
      <c r="G367" s="137" t="s">
        <v>504</v>
      </c>
      <c r="H367" s="136">
        <v>7</v>
      </c>
      <c r="I367" s="136">
        <v>0.0011</v>
      </c>
      <c r="J367" s="136">
        <v>0.0011</v>
      </c>
      <c r="K367" s="136" t="s">
        <v>500</v>
      </c>
      <c r="L367" s="136" t="s">
        <v>573</v>
      </c>
    </row>
    <row r="368" s="10" customFormat="1" ht="45" customHeight="1" spans="1:12">
      <c r="A368" s="136">
        <v>73</v>
      </c>
      <c r="B368" s="136" t="s">
        <v>513</v>
      </c>
      <c r="C368" s="136" t="s">
        <v>18</v>
      </c>
      <c r="D368" s="136" t="s">
        <v>30</v>
      </c>
      <c r="E368" s="137" t="s">
        <v>584</v>
      </c>
      <c r="F368" s="136">
        <v>3.63</v>
      </c>
      <c r="G368" s="137" t="s">
        <v>504</v>
      </c>
      <c r="H368" s="136">
        <v>10</v>
      </c>
      <c r="I368" s="136">
        <v>0.0011</v>
      </c>
      <c r="J368" s="136">
        <v>0.0011</v>
      </c>
      <c r="K368" s="136" t="s">
        <v>500</v>
      </c>
      <c r="L368" s="136" t="s">
        <v>573</v>
      </c>
    </row>
    <row r="369" s="10" customFormat="1" ht="45" customHeight="1" spans="1:12">
      <c r="A369" s="136">
        <v>74</v>
      </c>
      <c r="B369" s="136" t="s">
        <v>513</v>
      </c>
      <c r="C369" s="136" t="s">
        <v>18</v>
      </c>
      <c r="D369" s="136" t="s">
        <v>34</v>
      </c>
      <c r="E369" s="137" t="s">
        <v>585</v>
      </c>
      <c r="F369" s="136">
        <v>1.32</v>
      </c>
      <c r="G369" s="137" t="s">
        <v>504</v>
      </c>
      <c r="H369" s="136">
        <v>3</v>
      </c>
      <c r="I369" s="136">
        <v>0.0004</v>
      </c>
      <c r="J369" s="136">
        <v>0.0004</v>
      </c>
      <c r="K369" s="136" t="s">
        <v>500</v>
      </c>
      <c r="L369" s="136" t="s">
        <v>573</v>
      </c>
    </row>
    <row r="370" s="10" customFormat="1" ht="45" customHeight="1" spans="1:12">
      <c r="A370" s="136">
        <v>75</v>
      </c>
      <c r="B370" s="136" t="s">
        <v>513</v>
      </c>
      <c r="C370" s="136" t="s">
        <v>18</v>
      </c>
      <c r="D370" s="136" t="s">
        <v>51</v>
      </c>
      <c r="E370" s="137" t="s">
        <v>586</v>
      </c>
      <c r="F370" s="136">
        <v>2.64</v>
      </c>
      <c r="G370" s="137" t="s">
        <v>504</v>
      </c>
      <c r="H370" s="136">
        <v>6</v>
      </c>
      <c r="I370" s="136">
        <v>0.0008</v>
      </c>
      <c r="J370" s="136">
        <v>0.0008</v>
      </c>
      <c r="K370" s="136" t="s">
        <v>500</v>
      </c>
      <c r="L370" s="136" t="s">
        <v>573</v>
      </c>
    </row>
    <row r="371" s="10" customFormat="1" ht="45" customHeight="1" spans="1:12">
      <c r="A371" s="136">
        <v>76</v>
      </c>
      <c r="B371" s="136" t="s">
        <v>513</v>
      </c>
      <c r="C371" s="136" t="s">
        <v>18</v>
      </c>
      <c r="D371" s="136" t="s">
        <v>587</v>
      </c>
      <c r="E371" s="137" t="s">
        <v>588</v>
      </c>
      <c r="F371" s="136">
        <v>1.32</v>
      </c>
      <c r="G371" s="137" t="s">
        <v>504</v>
      </c>
      <c r="H371" s="136">
        <v>4</v>
      </c>
      <c r="I371" s="136">
        <v>0.0004</v>
      </c>
      <c r="J371" s="136">
        <v>0.0004</v>
      </c>
      <c r="K371" s="136" t="s">
        <v>500</v>
      </c>
      <c r="L371" s="136" t="s">
        <v>573</v>
      </c>
    </row>
    <row r="372" s="10" customFormat="1" ht="45" customHeight="1" spans="1:12">
      <c r="A372" s="136">
        <v>77</v>
      </c>
      <c r="B372" s="136" t="s">
        <v>513</v>
      </c>
      <c r="C372" s="136" t="s">
        <v>18</v>
      </c>
      <c r="D372" s="136" t="s">
        <v>39</v>
      </c>
      <c r="E372" s="137" t="s">
        <v>589</v>
      </c>
      <c r="F372" s="136">
        <v>1.65</v>
      </c>
      <c r="G372" s="137" t="s">
        <v>504</v>
      </c>
      <c r="H372" s="136">
        <v>5</v>
      </c>
      <c r="I372" s="136">
        <v>0.0005</v>
      </c>
      <c r="J372" s="136">
        <v>0.0005</v>
      </c>
      <c r="K372" s="136" t="s">
        <v>500</v>
      </c>
      <c r="L372" s="136" t="s">
        <v>573</v>
      </c>
    </row>
    <row r="373" s="10" customFormat="1" ht="45" customHeight="1" spans="1:12">
      <c r="A373" s="136">
        <v>78</v>
      </c>
      <c r="B373" s="136" t="s">
        <v>513</v>
      </c>
      <c r="C373" s="136" t="s">
        <v>18</v>
      </c>
      <c r="D373" s="136" t="s">
        <v>63</v>
      </c>
      <c r="E373" s="137" t="s">
        <v>590</v>
      </c>
      <c r="F373" s="136">
        <v>4.95</v>
      </c>
      <c r="G373" s="137" t="s">
        <v>504</v>
      </c>
      <c r="H373" s="136">
        <v>8</v>
      </c>
      <c r="I373" s="136">
        <v>0.0015</v>
      </c>
      <c r="J373" s="136">
        <v>0.0015</v>
      </c>
      <c r="K373" s="136" t="s">
        <v>500</v>
      </c>
      <c r="L373" s="136" t="s">
        <v>573</v>
      </c>
    </row>
    <row r="374" s="10" customFormat="1" ht="45" customHeight="1" spans="1:12">
      <c r="A374" s="136">
        <v>79</v>
      </c>
      <c r="B374" s="136" t="s">
        <v>513</v>
      </c>
      <c r="C374" s="136" t="s">
        <v>18</v>
      </c>
      <c r="D374" s="136" t="s">
        <v>45</v>
      </c>
      <c r="E374" s="137" t="s">
        <v>591</v>
      </c>
      <c r="F374" s="136">
        <v>2.97</v>
      </c>
      <c r="G374" s="137" t="s">
        <v>504</v>
      </c>
      <c r="H374" s="136">
        <v>5</v>
      </c>
      <c r="I374" s="136">
        <v>0.0009</v>
      </c>
      <c r="J374" s="136">
        <v>0.0009</v>
      </c>
      <c r="K374" s="136" t="s">
        <v>500</v>
      </c>
      <c r="L374" s="136" t="s">
        <v>573</v>
      </c>
    </row>
    <row r="375" s="10" customFormat="1" ht="45" customHeight="1" spans="1:12">
      <c r="A375" s="136">
        <v>80</v>
      </c>
      <c r="B375" s="136" t="s">
        <v>513</v>
      </c>
      <c r="C375" s="136" t="s">
        <v>18</v>
      </c>
      <c r="D375" s="136" t="s">
        <v>61</v>
      </c>
      <c r="E375" s="137" t="s">
        <v>592</v>
      </c>
      <c r="F375" s="136">
        <v>0.66</v>
      </c>
      <c r="G375" s="137" t="s">
        <v>504</v>
      </c>
      <c r="H375" s="136">
        <v>2</v>
      </c>
      <c r="I375" s="136">
        <v>0.0002</v>
      </c>
      <c r="J375" s="136">
        <v>0.0002</v>
      </c>
      <c r="K375" s="136" t="s">
        <v>500</v>
      </c>
      <c r="L375" s="136" t="s">
        <v>573</v>
      </c>
    </row>
    <row r="376" s="10" customFormat="1" ht="45" customHeight="1" spans="1:12">
      <c r="A376" s="136">
        <v>81</v>
      </c>
      <c r="B376" s="136" t="s">
        <v>513</v>
      </c>
      <c r="C376" s="136" t="s">
        <v>18</v>
      </c>
      <c r="D376" s="136" t="s">
        <v>53</v>
      </c>
      <c r="E376" s="137" t="s">
        <v>593</v>
      </c>
      <c r="F376" s="136">
        <v>1.98</v>
      </c>
      <c r="G376" s="137" t="s">
        <v>504</v>
      </c>
      <c r="H376" s="136">
        <v>6</v>
      </c>
      <c r="I376" s="136">
        <v>0.0006</v>
      </c>
      <c r="J376" s="136">
        <v>0.0006</v>
      </c>
      <c r="K376" s="136" t="s">
        <v>500</v>
      </c>
      <c r="L376" s="136" t="s">
        <v>573</v>
      </c>
    </row>
    <row r="377" s="11" customFormat="1" ht="56" customHeight="1" spans="1:12">
      <c r="A377" s="54" t="s">
        <v>594</v>
      </c>
      <c r="B377" s="56" t="s">
        <v>595</v>
      </c>
      <c r="C377" s="54" t="s">
        <v>18</v>
      </c>
      <c r="D377" s="54" t="s">
        <v>596</v>
      </c>
      <c r="E377" s="135" t="s">
        <v>597</v>
      </c>
      <c r="F377" s="141">
        <v>10</v>
      </c>
      <c r="G377" s="142" t="s">
        <v>598</v>
      </c>
      <c r="H377" s="54">
        <v>5</v>
      </c>
      <c r="I377" s="54">
        <v>0.0075</v>
      </c>
      <c r="J377" s="141">
        <v>0.0075</v>
      </c>
      <c r="K377" s="56" t="s">
        <v>500</v>
      </c>
      <c r="L377" s="56" t="s">
        <v>23</v>
      </c>
    </row>
    <row r="378" s="21" customFormat="1" ht="62" customHeight="1" spans="1:12">
      <c r="A378" s="54" t="s">
        <v>599</v>
      </c>
      <c r="B378" s="143" t="s">
        <v>600</v>
      </c>
      <c r="C378" s="144" t="s">
        <v>18</v>
      </c>
      <c r="D378" s="143" t="s">
        <v>19</v>
      </c>
      <c r="E378" s="145" t="s">
        <v>601</v>
      </c>
      <c r="F378" s="54">
        <f t="shared" ref="F378:J378" si="33">SUM(F379:F418)</f>
        <v>1297.05</v>
      </c>
      <c r="G378" s="145" t="s">
        <v>602</v>
      </c>
      <c r="H378" s="54">
        <v>251</v>
      </c>
      <c r="I378" s="54">
        <f t="shared" si="33"/>
        <v>4560</v>
      </c>
      <c r="J378" s="54">
        <f t="shared" si="33"/>
        <v>4614</v>
      </c>
      <c r="K378" s="144" t="s">
        <v>481</v>
      </c>
      <c r="L378" s="143" t="s">
        <v>603</v>
      </c>
    </row>
    <row r="379" s="18" customFormat="1" ht="56" customHeight="1" spans="1:12">
      <c r="A379" s="147">
        <v>1</v>
      </c>
      <c r="B379" s="148" t="s">
        <v>604</v>
      </c>
      <c r="C379" s="147" t="s">
        <v>18</v>
      </c>
      <c r="D379" s="147" t="s">
        <v>41</v>
      </c>
      <c r="E379" s="149" t="s">
        <v>605</v>
      </c>
      <c r="F379" s="150">
        <v>46.2</v>
      </c>
      <c r="G379" s="151" t="s">
        <v>602</v>
      </c>
      <c r="H379" s="152">
        <v>10</v>
      </c>
      <c r="I379" s="150">
        <v>151</v>
      </c>
      <c r="J379" s="150">
        <v>154</v>
      </c>
      <c r="K379" s="147" t="s">
        <v>481</v>
      </c>
      <c r="L379" s="148" t="s">
        <v>603</v>
      </c>
    </row>
    <row r="380" s="18" customFormat="1" ht="56" customHeight="1" spans="1:12">
      <c r="A380" s="147">
        <v>2</v>
      </c>
      <c r="B380" s="148" t="s">
        <v>604</v>
      </c>
      <c r="C380" s="147" t="s">
        <v>411</v>
      </c>
      <c r="D380" s="147" t="s">
        <v>41</v>
      </c>
      <c r="E380" s="149" t="s">
        <v>606</v>
      </c>
      <c r="F380" s="150">
        <v>5.1</v>
      </c>
      <c r="G380" s="151" t="s">
        <v>602</v>
      </c>
      <c r="H380" s="152">
        <v>10</v>
      </c>
      <c r="I380" s="150">
        <v>34</v>
      </c>
      <c r="J380" s="150">
        <v>34</v>
      </c>
      <c r="K380" s="147" t="s">
        <v>481</v>
      </c>
      <c r="L380" s="148" t="s">
        <v>603</v>
      </c>
    </row>
    <row r="381" s="18" customFormat="1" ht="56" customHeight="1" spans="1:12">
      <c r="A381" s="147">
        <v>3</v>
      </c>
      <c r="B381" s="148" t="s">
        <v>604</v>
      </c>
      <c r="C381" s="147" t="s">
        <v>18</v>
      </c>
      <c r="D381" s="147" t="s">
        <v>39</v>
      </c>
      <c r="E381" s="149" t="s">
        <v>607</v>
      </c>
      <c r="F381" s="150">
        <v>72</v>
      </c>
      <c r="G381" s="151" t="s">
        <v>602</v>
      </c>
      <c r="H381" s="152">
        <v>13</v>
      </c>
      <c r="I381" s="150">
        <v>239</v>
      </c>
      <c r="J381" s="150">
        <v>240</v>
      </c>
      <c r="K381" s="147" t="s">
        <v>481</v>
      </c>
      <c r="L381" s="148" t="s">
        <v>603</v>
      </c>
    </row>
    <row r="382" s="18" customFormat="1" ht="56" customHeight="1" spans="1:12">
      <c r="A382" s="147">
        <v>4</v>
      </c>
      <c r="B382" s="148" t="s">
        <v>604</v>
      </c>
      <c r="C382" s="147" t="s">
        <v>411</v>
      </c>
      <c r="D382" s="147" t="s">
        <v>39</v>
      </c>
      <c r="E382" s="149" t="s">
        <v>608</v>
      </c>
      <c r="F382" s="150">
        <v>3.15</v>
      </c>
      <c r="G382" s="151" t="s">
        <v>602</v>
      </c>
      <c r="H382" s="152">
        <v>10</v>
      </c>
      <c r="I382" s="150">
        <v>21</v>
      </c>
      <c r="J382" s="150">
        <v>21</v>
      </c>
      <c r="K382" s="147" t="s">
        <v>481</v>
      </c>
      <c r="L382" s="148" t="s">
        <v>603</v>
      </c>
    </row>
    <row r="383" s="18" customFormat="1" ht="56" customHeight="1" spans="1:12">
      <c r="A383" s="147">
        <v>5</v>
      </c>
      <c r="B383" s="148" t="s">
        <v>604</v>
      </c>
      <c r="C383" s="147" t="s">
        <v>18</v>
      </c>
      <c r="D383" s="153" t="s">
        <v>47</v>
      </c>
      <c r="E383" s="149" t="s">
        <v>609</v>
      </c>
      <c r="F383" s="53">
        <v>133.5</v>
      </c>
      <c r="G383" s="151" t="s">
        <v>602</v>
      </c>
      <c r="H383" s="153">
        <v>19</v>
      </c>
      <c r="I383" s="53">
        <v>442</v>
      </c>
      <c r="J383" s="53">
        <v>445</v>
      </c>
      <c r="K383" s="147" t="s">
        <v>481</v>
      </c>
      <c r="L383" s="148" t="s">
        <v>603</v>
      </c>
    </row>
    <row r="384" s="18" customFormat="1" ht="56" customHeight="1" spans="1:12">
      <c r="A384" s="147">
        <v>6</v>
      </c>
      <c r="B384" s="148" t="s">
        <v>604</v>
      </c>
      <c r="C384" s="147" t="s">
        <v>411</v>
      </c>
      <c r="D384" s="153" t="s">
        <v>47</v>
      </c>
      <c r="E384" s="149" t="s">
        <v>610</v>
      </c>
      <c r="F384" s="53">
        <v>18.6</v>
      </c>
      <c r="G384" s="151" t="s">
        <v>602</v>
      </c>
      <c r="H384" s="153">
        <v>18</v>
      </c>
      <c r="I384" s="53">
        <v>122</v>
      </c>
      <c r="J384" s="53">
        <v>124</v>
      </c>
      <c r="K384" s="147" t="s">
        <v>481</v>
      </c>
      <c r="L384" s="148" t="s">
        <v>603</v>
      </c>
    </row>
    <row r="385" s="18" customFormat="1" ht="56" customHeight="1" spans="1:12">
      <c r="A385" s="147">
        <v>7</v>
      </c>
      <c r="B385" s="148" t="s">
        <v>604</v>
      </c>
      <c r="C385" s="147" t="s">
        <v>18</v>
      </c>
      <c r="D385" s="153" t="s">
        <v>45</v>
      </c>
      <c r="E385" s="149" t="s">
        <v>611</v>
      </c>
      <c r="F385" s="53">
        <v>80.4</v>
      </c>
      <c r="G385" s="151" t="s">
        <v>602</v>
      </c>
      <c r="H385" s="153">
        <v>13</v>
      </c>
      <c r="I385" s="53">
        <v>265</v>
      </c>
      <c r="J385" s="53">
        <v>268</v>
      </c>
      <c r="K385" s="147" t="s">
        <v>481</v>
      </c>
      <c r="L385" s="148" t="s">
        <v>603</v>
      </c>
    </row>
    <row r="386" s="18" customFormat="1" ht="56" customHeight="1" spans="1:12">
      <c r="A386" s="147">
        <v>8</v>
      </c>
      <c r="B386" s="148" t="s">
        <v>604</v>
      </c>
      <c r="C386" s="147" t="s">
        <v>411</v>
      </c>
      <c r="D386" s="153" t="s">
        <v>45</v>
      </c>
      <c r="E386" s="149" t="s">
        <v>612</v>
      </c>
      <c r="F386" s="53">
        <v>7.05</v>
      </c>
      <c r="G386" s="151" t="s">
        <v>602</v>
      </c>
      <c r="H386" s="153">
        <v>11</v>
      </c>
      <c r="I386" s="53">
        <v>47</v>
      </c>
      <c r="J386" s="53">
        <v>47</v>
      </c>
      <c r="K386" s="147" t="s">
        <v>481</v>
      </c>
      <c r="L386" s="148" t="s">
        <v>603</v>
      </c>
    </row>
    <row r="387" s="18" customFormat="1" ht="56" customHeight="1" spans="1:12">
      <c r="A387" s="147">
        <v>9</v>
      </c>
      <c r="B387" s="148" t="s">
        <v>604</v>
      </c>
      <c r="C387" s="147" t="s">
        <v>18</v>
      </c>
      <c r="D387" s="153" t="s">
        <v>25</v>
      </c>
      <c r="E387" s="149" t="s">
        <v>613</v>
      </c>
      <c r="F387" s="53">
        <v>64.8</v>
      </c>
      <c r="G387" s="151" t="s">
        <v>602</v>
      </c>
      <c r="H387" s="53">
        <v>17</v>
      </c>
      <c r="I387" s="77">
        <v>212</v>
      </c>
      <c r="J387" s="77">
        <v>216</v>
      </c>
      <c r="K387" s="147" t="s">
        <v>481</v>
      </c>
      <c r="L387" s="148" t="s">
        <v>603</v>
      </c>
    </row>
    <row r="388" s="18" customFormat="1" ht="56" customHeight="1" spans="1:12">
      <c r="A388" s="147">
        <v>10</v>
      </c>
      <c r="B388" s="148" t="s">
        <v>604</v>
      </c>
      <c r="C388" s="147" t="s">
        <v>411</v>
      </c>
      <c r="D388" s="153" t="s">
        <v>25</v>
      </c>
      <c r="E388" s="149" t="s">
        <v>614</v>
      </c>
      <c r="F388" s="53">
        <v>7.35</v>
      </c>
      <c r="G388" s="151" t="s">
        <v>602</v>
      </c>
      <c r="H388" s="53">
        <v>13</v>
      </c>
      <c r="I388" s="77">
        <v>49</v>
      </c>
      <c r="J388" s="77">
        <v>49</v>
      </c>
      <c r="K388" s="147" t="s">
        <v>481</v>
      </c>
      <c r="L388" s="148" t="s">
        <v>603</v>
      </c>
    </row>
    <row r="389" s="18" customFormat="1" ht="56" customHeight="1" spans="1:12">
      <c r="A389" s="147">
        <v>11</v>
      </c>
      <c r="B389" s="148" t="s">
        <v>604</v>
      </c>
      <c r="C389" s="147" t="s">
        <v>18</v>
      </c>
      <c r="D389" s="153" t="s">
        <v>65</v>
      </c>
      <c r="E389" s="149" t="s">
        <v>615</v>
      </c>
      <c r="F389" s="53">
        <v>19.2</v>
      </c>
      <c r="G389" s="151" t="s">
        <v>602</v>
      </c>
      <c r="H389" s="153">
        <v>1</v>
      </c>
      <c r="I389" s="53">
        <v>64</v>
      </c>
      <c r="J389" s="53">
        <v>64</v>
      </c>
      <c r="K389" s="147" t="s">
        <v>481</v>
      </c>
      <c r="L389" s="148" t="s">
        <v>603</v>
      </c>
    </row>
    <row r="390" s="18" customFormat="1" ht="56" customHeight="1" spans="1:12">
      <c r="A390" s="147">
        <v>12</v>
      </c>
      <c r="B390" s="148" t="s">
        <v>604</v>
      </c>
      <c r="C390" s="147" t="s">
        <v>411</v>
      </c>
      <c r="D390" s="153" t="s">
        <v>65</v>
      </c>
      <c r="E390" s="149" t="s">
        <v>616</v>
      </c>
      <c r="F390" s="53">
        <v>0.6</v>
      </c>
      <c r="G390" s="151" t="s">
        <v>602</v>
      </c>
      <c r="H390" s="153"/>
      <c r="I390" s="53">
        <v>4</v>
      </c>
      <c r="J390" s="53">
        <v>4</v>
      </c>
      <c r="K390" s="147" t="s">
        <v>481</v>
      </c>
      <c r="L390" s="148" t="s">
        <v>603</v>
      </c>
    </row>
    <row r="391" s="18" customFormat="1" ht="56" customHeight="1" spans="1:12">
      <c r="A391" s="147">
        <v>13</v>
      </c>
      <c r="B391" s="148" t="s">
        <v>604</v>
      </c>
      <c r="C391" s="147" t="s">
        <v>18</v>
      </c>
      <c r="D391" s="153" t="s">
        <v>63</v>
      </c>
      <c r="E391" s="149" t="s">
        <v>617</v>
      </c>
      <c r="F391" s="53">
        <v>45</v>
      </c>
      <c r="G391" s="151" t="s">
        <v>602</v>
      </c>
      <c r="H391" s="154">
        <v>9</v>
      </c>
      <c r="I391" s="77">
        <v>148</v>
      </c>
      <c r="J391" s="77">
        <v>150</v>
      </c>
      <c r="K391" s="147" t="s">
        <v>481</v>
      </c>
      <c r="L391" s="148" t="s">
        <v>603</v>
      </c>
    </row>
    <row r="392" s="18" customFormat="1" ht="56" customHeight="1" spans="1:12">
      <c r="A392" s="147">
        <v>14</v>
      </c>
      <c r="B392" s="148" t="s">
        <v>604</v>
      </c>
      <c r="C392" s="147" t="s">
        <v>411</v>
      </c>
      <c r="D392" s="153" t="s">
        <v>63</v>
      </c>
      <c r="E392" s="149" t="s">
        <v>618</v>
      </c>
      <c r="F392" s="53">
        <v>6.3</v>
      </c>
      <c r="G392" s="151" t="s">
        <v>602</v>
      </c>
      <c r="H392" s="154">
        <v>8</v>
      </c>
      <c r="I392" s="77">
        <v>42</v>
      </c>
      <c r="J392" s="77">
        <v>42</v>
      </c>
      <c r="K392" s="147" t="s">
        <v>481</v>
      </c>
      <c r="L392" s="148" t="s">
        <v>603</v>
      </c>
    </row>
    <row r="393" s="18" customFormat="1" ht="56" customHeight="1" spans="1:12">
      <c r="A393" s="147">
        <v>15</v>
      </c>
      <c r="B393" s="148" t="s">
        <v>604</v>
      </c>
      <c r="C393" s="147" t="s">
        <v>18</v>
      </c>
      <c r="D393" s="153" t="s">
        <v>28</v>
      </c>
      <c r="E393" s="149" t="s">
        <v>619</v>
      </c>
      <c r="F393" s="53">
        <v>62.4</v>
      </c>
      <c r="G393" s="151" t="s">
        <v>602</v>
      </c>
      <c r="H393" s="153">
        <v>10</v>
      </c>
      <c r="I393" s="53">
        <v>207</v>
      </c>
      <c r="J393" s="53">
        <v>208</v>
      </c>
      <c r="K393" s="147" t="s">
        <v>481</v>
      </c>
      <c r="L393" s="148" t="s">
        <v>603</v>
      </c>
    </row>
    <row r="394" s="18" customFormat="1" ht="56" customHeight="1" spans="1:12">
      <c r="A394" s="147">
        <v>16</v>
      </c>
      <c r="B394" s="148" t="s">
        <v>604</v>
      </c>
      <c r="C394" s="147" t="s">
        <v>411</v>
      </c>
      <c r="D394" s="153" t="s">
        <v>28</v>
      </c>
      <c r="E394" s="149" t="s">
        <v>620</v>
      </c>
      <c r="F394" s="53">
        <v>2.25</v>
      </c>
      <c r="G394" s="151" t="s">
        <v>602</v>
      </c>
      <c r="H394" s="153">
        <v>7</v>
      </c>
      <c r="I394" s="53">
        <v>15</v>
      </c>
      <c r="J394" s="53">
        <v>15</v>
      </c>
      <c r="K394" s="147" t="s">
        <v>481</v>
      </c>
      <c r="L394" s="148" t="s">
        <v>603</v>
      </c>
    </row>
    <row r="395" s="18" customFormat="1" ht="56" customHeight="1" spans="1:12">
      <c r="A395" s="147">
        <v>17</v>
      </c>
      <c r="B395" s="148" t="s">
        <v>604</v>
      </c>
      <c r="C395" s="147" t="s">
        <v>18</v>
      </c>
      <c r="D395" s="153" t="s">
        <v>59</v>
      </c>
      <c r="E395" s="149" t="s">
        <v>621</v>
      </c>
      <c r="F395" s="53">
        <v>70.8</v>
      </c>
      <c r="G395" s="151" t="s">
        <v>602</v>
      </c>
      <c r="H395" s="154">
        <v>16</v>
      </c>
      <c r="I395" s="77">
        <v>234</v>
      </c>
      <c r="J395" s="77">
        <v>236</v>
      </c>
      <c r="K395" s="147" t="s">
        <v>481</v>
      </c>
      <c r="L395" s="148" t="s">
        <v>603</v>
      </c>
    </row>
    <row r="396" s="18" customFormat="1" ht="56" customHeight="1" spans="1:12">
      <c r="A396" s="147">
        <v>18</v>
      </c>
      <c r="B396" s="148" t="s">
        <v>604</v>
      </c>
      <c r="C396" s="147" t="s">
        <v>411</v>
      </c>
      <c r="D396" s="153" t="s">
        <v>59</v>
      </c>
      <c r="E396" s="149" t="s">
        <v>622</v>
      </c>
      <c r="F396" s="53">
        <v>8.25</v>
      </c>
      <c r="G396" s="151" t="s">
        <v>602</v>
      </c>
      <c r="H396" s="154">
        <v>16</v>
      </c>
      <c r="I396" s="77">
        <v>55</v>
      </c>
      <c r="J396" s="77">
        <v>55</v>
      </c>
      <c r="K396" s="147" t="s">
        <v>481</v>
      </c>
      <c r="L396" s="148" t="s">
        <v>603</v>
      </c>
    </row>
    <row r="397" s="18" customFormat="1" ht="56" customHeight="1" spans="1:12">
      <c r="A397" s="147">
        <v>19</v>
      </c>
      <c r="B397" s="148" t="s">
        <v>604</v>
      </c>
      <c r="C397" s="147" t="s">
        <v>18</v>
      </c>
      <c r="D397" s="153" t="s">
        <v>32</v>
      </c>
      <c r="E397" s="149" t="s">
        <v>623</v>
      </c>
      <c r="F397" s="53">
        <v>47.7</v>
      </c>
      <c r="G397" s="151" t="s">
        <v>602</v>
      </c>
      <c r="H397" s="153">
        <v>10</v>
      </c>
      <c r="I397" s="53">
        <v>157</v>
      </c>
      <c r="J397" s="53">
        <v>159</v>
      </c>
      <c r="K397" s="147" t="s">
        <v>481</v>
      </c>
      <c r="L397" s="148" t="s">
        <v>603</v>
      </c>
    </row>
    <row r="398" s="18" customFormat="1" ht="56" customHeight="1" spans="1:12">
      <c r="A398" s="147">
        <v>20</v>
      </c>
      <c r="B398" s="148" t="s">
        <v>604</v>
      </c>
      <c r="C398" s="147" t="s">
        <v>411</v>
      </c>
      <c r="D398" s="153" t="s">
        <v>32</v>
      </c>
      <c r="E398" s="149" t="s">
        <v>624</v>
      </c>
      <c r="F398" s="53">
        <v>0.15</v>
      </c>
      <c r="G398" s="151" t="s">
        <v>602</v>
      </c>
      <c r="H398" s="153">
        <v>1</v>
      </c>
      <c r="I398" s="53">
        <v>1</v>
      </c>
      <c r="J398" s="53">
        <v>1</v>
      </c>
      <c r="K398" s="147" t="s">
        <v>481</v>
      </c>
      <c r="L398" s="148" t="s">
        <v>603</v>
      </c>
    </row>
    <row r="399" s="18" customFormat="1" ht="56" customHeight="1" spans="1:12">
      <c r="A399" s="147">
        <v>21</v>
      </c>
      <c r="B399" s="148" t="s">
        <v>604</v>
      </c>
      <c r="C399" s="147" t="s">
        <v>18</v>
      </c>
      <c r="D399" s="153" t="s">
        <v>625</v>
      </c>
      <c r="E399" s="149" t="s">
        <v>626</v>
      </c>
      <c r="F399" s="53">
        <v>32.7</v>
      </c>
      <c r="G399" s="151" t="s">
        <v>602</v>
      </c>
      <c r="H399" s="154">
        <v>8</v>
      </c>
      <c r="I399" s="77">
        <v>108</v>
      </c>
      <c r="J399" s="77">
        <v>109</v>
      </c>
      <c r="K399" s="147" t="s">
        <v>481</v>
      </c>
      <c r="L399" s="148" t="s">
        <v>603</v>
      </c>
    </row>
    <row r="400" s="18" customFormat="1" ht="56" customHeight="1" spans="1:12">
      <c r="A400" s="147">
        <v>22</v>
      </c>
      <c r="B400" s="148" t="s">
        <v>604</v>
      </c>
      <c r="C400" s="147" t="s">
        <v>411</v>
      </c>
      <c r="D400" s="153" t="s">
        <v>625</v>
      </c>
      <c r="E400" s="149" t="s">
        <v>627</v>
      </c>
      <c r="F400" s="53">
        <v>2.1</v>
      </c>
      <c r="G400" s="151" t="s">
        <v>602</v>
      </c>
      <c r="H400" s="154">
        <v>6</v>
      </c>
      <c r="I400" s="77">
        <v>14</v>
      </c>
      <c r="J400" s="77">
        <v>14</v>
      </c>
      <c r="K400" s="147" t="s">
        <v>481</v>
      </c>
      <c r="L400" s="148" t="s">
        <v>603</v>
      </c>
    </row>
    <row r="401" s="18" customFormat="1" ht="65" customHeight="1" spans="1:12">
      <c r="A401" s="147">
        <v>23</v>
      </c>
      <c r="B401" s="148" t="s">
        <v>604</v>
      </c>
      <c r="C401" s="147" t="s">
        <v>18</v>
      </c>
      <c r="D401" s="153" t="s">
        <v>57</v>
      </c>
      <c r="E401" s="149" t="s">
        <v>628</v>
      </c>
      <c r="F401" s="53">
        <v>48.6</v>
      </c>
      <c r="G401" s="151" t="s">
        <v>602</v>
      </c>
      <c r="H401" s="153">
        <v>2</v>
      </c>
      <c r="I401" s="53">
        <v>160</v>
      </c>
      <c r="J401" s="53">
        <v>162</v>
      </c>
      <c r="K401" s="147" t="s">
        <v>481</v>
      </c>
      <c r="L401" s="148" t="s">
        <v>603</v>
      </c>
    </row>
    <row r="402" s="18" customFormat="1" ht="56" customHeight="1" spans="1:12">
      <c r="A402" s="147">
        <v>24</v>
      </c>
      <c r="B402" s="148" t="s">
        <v>604</v>
      </c>
      <c r="C402" s="147" t="s">
        <v>411</v>
      </c>
      <c r="D402" s="153" t="s">
        <v>57</v>
      </c>
      <c r="E402" s="149" t="s">
        <v>629</v>
      </c>
      <c r="F402" s="53">
        <v>3.6</v>
      </c>
      <c r="G402" s="151" t="s">
        <v>602</v>
      </c>
      <c r="H402" s="153">
        <v>2</v>
      </c>
      <c r="I402" s="53">
        <v>24</v>
      </c>
      <c r="J402" s="53">
        <v>24</v>
      </c>
      <c r="K402" s="147" t="s">
        <v>481</v>
      </c>
      <c r="L402" s="148" t="s">
        <v>603</v>
      </c>
    </row>
    <row r="403" s="18" customFormat="1" ht="56" customHeight="1" spans="1:12">
      <c r="A403" s="155">
        <v>25</v>
      </c>
      <c r="B403" s="148" t="s">
        <v>604</v>
      </c>
      <c r="C403" s="155" t="s">
        <v>18</v>
      </c>
      <c r="D403" s="153" t="s">
        <v>51</v>
      </c>
      <c r="E403" s="156" t="s">
        <v>630</v>
      </c>
      <c r="F403" s="53">
        <v>53.7</v>
      </c>
      <c r="G403" s="157" t="s">
        <v>602</v>
      </c>
      <c r="H403" s="154">
        <v>8</v>
      </c>
      <c r="I403" s="77">
        <v>176</v>
      </c>
      <c r="J403" s="77">
        <v>179</v>
      </c>
      <c r="K403" s="147" t="s">
        <v>481</v>
      </c>
      <c r="L403" s="148" t="s">
        <v>603</v>
      </c>
    </row>
    <row r="404" s="18" customFormat="1" ht="56" customHeight="1" spans="1:12">
      <c r="A404" s="155">
        <v>26</v>
      </c>
      <c r="B404" s="148" t="s">
        <v>604</v>
      </c>
      <c r="C404" s="155" t="s">
        <v>411</v>
      </c>
      <c r="D404" s="153" t="s">
        <v>51</v>
      </c>
      <c r="E404" s="156" t="s">
        <v>631</v>
      </c>
      <c r="F404" s="53">
        <v>0.3</v>
      </c>
      <c r="G404" s="157" t="s">
        <v>602</v>
      </c>
      <c r="H404" s="154">
        <v>2</v>
      </c>
      <c r="I404" s="77">
        <v>2</v>
      </c>
      <c r="J404" s="77">
        <v>2</v>
      </c>
      <c r="K404" s="147" t="s">
        <v>481</v>
      </c>
      <c r="L404" s="148" t="s">
        <v>603</v>
      </c>
    </row>
    <row r="405" s="18" customFormat="1" ht="56" customHeight="1" spans="1:12">
      <c r="A405" s="147">
        <v>27</v>
      </c>
      <c r="B405" s="148" t="s">
        <v>604</v>
      </c>
      <c r="C405" s="147" t="s">
        <v>18</v>
      </c>
      <c r="D405" s="148" t="s">
        <v>34</v>
      </c>
      <c r="E405" s="149" t="s">
        <v>632</v>
      </c>
      <c r="F405" s="150">
        <v>49.5</v>
      </c>
      <c r="G405" s="151" t="s">
        <v>602</v>
      </c>
      <c r="H405" s="158">
        <v>10</v>
      </c>
      <c r="I405" s="150">
        <v>161</v>
      </c>
      <c r="J405" s="150">
        <v>165</v>
      </c>
      <c r="K405" s="147" t="s">
        <v>481</v>
      </c>
      <c r="L405" s="148" t="s">
        <v>603</v>
      </c>
    </row>
    <row r="406" s="18" customFormat="1" ht="56" customHeight="1" spans="1:12">
      <c r="A406" s="147">
        <v>28</v>
      </c>
      <c r="B406" s="148" t="s">
        <v>604</v>
      </c>
      <c r="C406" s="147" t="s">
        <v>411</v>
      </c>
      <c r="D406" s="148" t="s">
        <v>34</v>
      </c>
      <c r="E406" s="149" t="s">
        <v>633</v>
      </c>
      <c r="F406" s="150">
        <v>3.45</v>
      </c>
      <c r="G406" s="151" t="s">
        <v>602</v>
      </c>
      <c r="H406" s="158">
        <v>9</v>
      </c>
      <c r="I406" s="150">
        <v>23</v>
      </c>
      <c r="J406" s="150">
        <v>23</v>
      </c>
      <c r="K406" s="147" t="s">
        <v>481</v>
      </c>
      <c r="L406" s="148" t="s">
        <v>603</v>
      </c>
    </row>
    <row r="407" s="18" customFormat="1" ht="56" customHeight="1" spans="1:12">
      <c r="A407" s="147">
        <v>29</v>
      </c>
      <c r="B407" s="148" t="s">
        <v>604</v>
      </c>
      <c r="C407" s="147" t="s">
        <v>18</v>
      </c>
      <c r="D407" s="147" t="s">
        <v>37</v>
      </c>
      <c r="E407" s="149" t="s">
        <v>634</v>
      </c>
      <c r="F407" s="150">
        <v>65.4</v>
      </c>
      <c r="G407" s="151" t="s">
        <v>602</v>
      </c>
      <c r="H407" s="152">
        <v>12</v>
      </c>
      <c r="I407" s="150">
        <v>215</v>
      </c>
      <c r="J407" s="150">
        <v>218</v>
      </c>
      <c r="K407" s="147" t="s">
        <v>481</v>
      </c>
      <c r="L407" s="148" t="s">
        <v>603</v>
      </c>
    </row>
    <row r="408" s="18" customFormat="1" ht="56" customHeight="1" spans="1:12">
      <c r="A408" s="147">
        <v>30</v>
      </c>
      <c r="B408" s="148" t="s">
        <v>604</v>
      </c>
      <c r="C408" s="147" t="s">
        <v>411</v>
      </c>
      <c r="D408" s="147" t="s">
        <v>37</v>
      </c>
      <c r="E408" s="149" t="s">
        <v>635</v>
      </c>
      <c r="F408" s="150">
        <v>3</v>
      </c>
      <c r="G408" s="151" t="s">
        <v>602</v>
      </c>
      <c r="H408" s="152">
        <v>10</v>
      </c>
      <c r="I408" s="150">
        <v>20</v>
      </c>
      <c r="J408" s="150">
        <v>20</v>
      </c>
      <c r="K408" s="147" t="s">
        <v>481</v>
      </c>
      <c r="L408" s="148" t="s">
        <v>603</v>
      </c>
    </row>
    <row r="409" s="18" customFormat="1" ht="56" customHeight="1" spans="1:12">
      <c r="A409" s="147">
        <v>31</v>
      </c>
      <c r="B409" s="148" t="s">
        <v>604</v>
      </c>
      <c r="C409" s="147" t="s">
        <v>18</v>
      </c>
      <c r="D409" s="147" t="s">
        <v>43</v>
      </c>
      <c r="E409" s="149" t="s">
        <v>636</v>
      </c>
      <c r="F409" s="150">
        <v>93</v>
      </c>
      <c r="G409" s="151" t="s">
        <v>602</v>
      </c>
      <c r="H409" s="152">
        <v>16</v>
      </c>
      <c r="I409" s="150">
        <v>306</v>
      </c>
      <c r="J409" s="150">
        <v>310</v>
      </c>
      <c r="K409" s="147" t="s">
        <v>481</v>
      </c>
      <c r="L409" s="148" t="s">
        <v>603</v>
      </c>
    </row>
    <row r="410" s="18" customFormat="1" ht="56" customHeight="1" spans="1:12">
      <c r="A410" s="147">
        <v>32</v>
      </c>
      <c r="B410" s="148" t="s">
        <v>604</v>
      </c>
      <c r="C410" s="147" t="s">
        <v>411</v>
      </c>
      <c r="D410" s="147" t="s">
        <v>43</v>
      </c>
      <c r="E410" s="149" t="s">
        <v>637</v>
      </c>
      <c r="F410" s="150">
        <v>2.1</v>
      </c>
      <c r="G410" s="151" t="s">
        <v>602</v>
      </c>
      <c r="H410" s="152">
        <v>5</v>
      </c>
      <c r="I410" s="150">
        <v>14</v>
      </c>
      <c r="J410" s="150">
        <v>14</v>
      </c>
      <c r="K410" s="147" t="s">
        <v>481</v>
      </c>
      <c r="L410" s="148" t="s">
        <v>603</v>
      </c>
    </row>
    <row r="411" s="18" customFormat="1" ht="56" customHeight="1" spans="1:12">
      <c r="A411" s="155">
        <v>33</v>
      </c>
      <c r="B411" s="148" t="s">
        <v>604</v>
      </c>
      <c r="C411" s="155" t="s">
        <v>18</v>
      </c>
      <c r="D411" s="155" t="s">
        <v>61</v>
      </c>
      <c r="E411" s="156" t="s">
        <v>638</v>
      </c>
      <c r="F411" s="77">
        <v>32.4</v>
      </c>
      <c r="G411" s="157" t="s">
        <v>602</v>
      </c>
      <c r="H411" s="159">
        <v>7</v>
      </c>
      <c r="I411" s="77">
        <v>104</v>
      </c>
      <c r="J411" s="77">
        <v>108</v>
      </c>
      <c r="K411" s="147" t="s">
        <v>481</v>
      </c>
      <c r="L411" s="148" t="s">
        <v>603</v>
      </c>
    </row>
    <row r="412" s="18" customFormat="1" ht="56" customHeight="1" spans="1:12">
      <c r="A412" s="147">
        <v>34</v>
      </c>
      <c r="B412" s="148" t="s">
        <v>604</v>
      </c>
      <c r="C412" s="147" t="s">
        <v>411</v>
      </c>
      <c r="D412" s="147" t="s">
        <v>61</v>
      </c>
      <c r="E412" s="149" t="s">
        <v>639</v>
      </c>
      <c r="F412" s="150">
        <v>2.1</v>
      </c>
      <c r="G412" s="151" t="s">
        <v>602</v>
      </c>
      <c r="H412" s="152">
        <v>5</v>
      </c>
      <c r="I412" s="150">
        <v>14</v>
      </c>
      <c r="J412" s="150">
        <v>14</v>
      </c>
      <c r="K412" s="147" t="s">
        <v>481</v>
      </c>
      <c r="L412" s="148" t="s">
        <v>603</v>
      </c>
    </row>
    <row r="413" s="18" customFormat="1" ht="56" customHeight="1" spans="1:12">
      <c r="A413" s="147">
        <v>35</v>
      </c>
      <c r="B413" s="148" t="s">
        <v>604</v>
      </c>
      <c r="C413" s="147" t="s">
        <v>18</v>
      </c>
      <c r="D413" s="147" t="s">
        <v>30</v>
      </c>
      <c r="E413" s="149" t="s">
        <v>640</v>
      </c>
      <c r="F413" s="150">
        <v>94.2</v>
      </c>
      <c r="G413" s="151" t="s">
        <v>602</v>
      </c>
      <c r="H413" s="152">
        <v>17</v>
      </c>
      <c r="I413" s="150">
        <v>310</v>
      </c>
      <c r="J413" s="150">
        <v>314</v>
      </c>
      <c r="K413" s="147" t="s">
        <v>481</v>
      </c>
      <c r="L413" s="148" t="s">
        <v>603</v>
      </c>
    </row>
    <row r="414" s="18" customFormat="1" ht="56" customHeight="1" spans="1:12">
      <c r="A414" s="147">
        <v>36</v>
      </c>
      <c r="B414" s="148" t="s">
        <v>604</v>
      </c>
      <c r="C414" s="147" t="s">
        <v>411</v>
      </c>
      <c r="D414" s="147" t="s">
        <v>30</v>
      </c>
      <c r="E414" s="149" t="s">
        <v>641</v>
      </c>
      <c r="F414" s="150">
        <v>5.1</v>
      </c>
      <c r="G414" s="151" t="s">
        <v>602</v>
      </c>
      <c r="H414" s="152">
        <v>16</v>
      </c>
      <c r="I414" s="150">
        <v>34</v>
      </c>
      <c r="J414" s="150">
        <v>34</v>
      </c>
      <c r="K414" s="147" t="s">
        <v>481</v>
      </c>
      <c r="L414" s="148" t="s">
        <v>603</v>
      </c>
    </row>
    <row r="415" s="18" customFormat="1" ht="56" customHeight="1" spans="1:12">
      <c r="A415" s="147">
        <v>37</v>
      </c>
      <c r="B415" s="148" t="s">
        <v>604</v>
      </c>
      <c r="C415" s="147" t="s">
        <v>18</v>
      </c>
      <c r="D415" s="147" t="s">
        <v>55</v>
      </c>
      <c r="E415" s="149" t="s">
        <v>642</v>
      </c>
      <c r="F415" s="150">
        <v>45.6</v>
      </c>
      <c r="G415" s="151" t="s">
        <v>602</v>
      </c>
      <c r="H415" s="152">
        <v>9</v>
      </c>
      <c r="I415" s="150">
        <v>148</v>
      </c>
      <c r="J415" s="150">
        <v>152</v>
      </c>
      <c r="K415" s="147" t="s">
        <v>481</v>
      </c>
      <c r="L415" s="148" t="s">
        <v>603</v>
      </c>
    </row>
    <row r="416" s="18" customFormat="1" ht="56" customHeight="1" spans="1:12">
      <c r="A416" s="147">
        <v>38</v>
      </c>
      <c r="B416" s="148" t="s">
        <v>604</v>
      </c>
      <c r="C416" s="147" t="s">
        <v>411</v>
      </c>
      <c r="D416" s="147" t="s">
        <v>55</v>
      </c>
      <c r="E416" s="149" t="s">
        <v>643</v>
      </c>
      <c r="F416" s="150">
        <v>2.4</v>
      </c>
      <c r="G416" s="151" t="s">
        <v>602</v>
      </c>
      <c r="H416" s="152">
        <v>7</v>
      </c>
      <c r="I416" s="150">
        <v>16</v>
      </c>
      <c r="J416" s="150">
        <v>16</v>
      </c>
      <c r="K416" s="147" t="s">
        <v>481</v>
      </c>
      <c r="L416" s="148" t="s">
        <v>603</v>
      </c>
    </row>
    <row r="417" s="18" customFormat="1" ht="56" customHeight="1" spans="1:12">
      <c r="A417" s="147">
        <v>39</v>
      </c>
      <c r="B417" s="148" t="s">
        <v>604</v>
      </c>
      <c r="C417" s="147" t="s">
        <v>18</v>
      </c>
      <c r="D417" s="147" t="s">
        <v>49</v>
      </c>
      <c r="E417" s="149" t="s">
        <v>644</v>
      </c>
      <c r="F417" s="150">
        <v>52.8</v>
      </c>
      <c r="G417" s="151" t="s">
        <v>602</v>
      </c>
      <c r="H417" s="152">
        <v>8</v>
      </c>
      <c r="I417" s="150">
        <v>174</v>
      </c>
      <c r="J417" s="150">
        <v>176</v>
      </c>
      <c r="K417" s="147" t="s">
        <v>481</v>
      </c>
      <c r="L417" s="148" t="s">
        <v>603</v>
      </c>
    </row>
    <row r="418" s="18" customFormat="1" ht="56" customHeight="1" spans="1:12">
      <c r="A418" s="147">
        <v>40</v>
      </c>
      <c r="B418" s="148" t="s">
        <v>604</v>
      </c>
      <c r="C418" s="147" t="s">
        <v>411</v>
      </c>
      <c r="D418" s="147" t="s">
        <v>49</v>
      </c>
      <c r="E418" s="149" t="s">
        <v>645</v>
      </c>
      <c r="F418" s="150">
        <v>4.2</v>
      </c>
      <c r="G418" s="151" t="s">
        <v>602</v>
      </c>
      <c r="H418" s="152">
        <v>8</v>
      </c>
      <c r="I418" s="150">
        <v>28</v>
      </c>
      <c r="J418" s="150">
        <v>28</v>
      </c>
      <c r="K418" s="147" t="s">
        <v>481</v>
      </c>
      <c r="L418" s="148" t="s">
        <v>603</v>
      </c>
    </row>
    <row r="419" s="11" customFormat="1" ht="72" customHeight="1" spans="1:12">
      <c r="A419" s="63" t="s">
        <v>646</v>
      </c>
      <c r="B419" s="63" t="s">
        <v>647</v>
      </c>
      <c r="C419" s="63" t="s">
        <v>18</v>
      </c>
      <c r="D419" s="54" t="s">
        <v>19</v>
      </c>
      <c r="E419" s="59" t="s">
        <v>648</v>
      </c>
      <c r="F419" s="54">
        <v>112</v>
      </c>
      <c r="G419" s="59" t="s">
        <v>649</v>
      </c>
      <c r="H419" s="63"/>
      <c r="I419" s="63">
        <v>0.0224</v>
      </c>
      <c r="J419" s="63">
        <v>0.0224</v>
      </c>
      <c r="K419" s="63" t="s">
        <v>650</v>
      </c>
      <c r="L419" s="63" t="s">
        <v>23</v>
      </c>
    </row>
    <row r="420" s="12" customFormat="1" ht="54" customHeight="1" spans="1:12">
      <c r="A420" s="63" t="s">
        <v>651</v>
      </c>
      <c r="B420" s="63" t="s">
        <v>652</v>
      </c>
      <c r="C420" s="63"/>
      <c r="D420" s="54"/>
      <c r="E420" s="59"/>
      <c r="F420" s="54">
        <f t="shared" ref="F420:J420" si="34">SUM(F421:F425)</f>
        <v>5787</v>
      </c>
      <c r="G420" s="59"/>
      <c r="H420" s="63">
        <f t="shared" si="34"/>
        <v>171</v>
      </c>
      <c r="I420" s="63">
        <f t="shared" si="34"/>
        <v>1.5138</v>
      </c>
      <c r="J420" s="63">
        <f t="shared" si="34"/>
        <v>6.485</v>
      </c>
      <c r="K420" s="63"/>
      <c r="L420" s="63"/>
    </row>
    <row r="421" s="22" customFormat="1" ht="75.6" spans="1:12">
      <c r="A421" s="45">
        <v>1</v>
      </c>
      <c r="B421" s="45" t="s">
        <v>653</v>
      </c>
      <c r="C421" s="45" t="s">
        <v>18</v>
      </c>
      <c r="D421" s="45" t="s">
        <v>57</v>
      </c>
      <c r="E421" s="160" t="s">
        <v>654</v>
      </c>
      <c r="F421" s="45">
        <f>4500-111</f>
        <v>4389</v>
      </c>
      <c r="G421" s="128" t="s">
        <v>655</v>
      </c>
      <c r="H421" s="45">
        <v>21</v>
      </c>
      <c r="I421" s="45">
        <v>0.5309</v>
      </c>
      <c r="J421" s="45">
        <v>2.3891</v>
      </c>
      <c r="K421" s="53" t="s">
        <v>656</v>
      </c>
      <c r="L421" s="45" t="s">
        <v>657</v>
      </c>
    </row>
    <row r="422" s="22" customFormat="1" ht="66" customHeight="1" spans="1:12">
      <c r="A422" s="45">
        <v>2</v>
      </c>
      <c r="B422" s="45" t="s">
        <v>658</v>
      </c>
      <c r="C422" s="45" t="s">
        <v>18</v>
      </c>
      <c r="D422" s="45" t="s">
        <v>28</v>
      </c>
      <c r="E422" s="160" t="s">
        <v>659</v>
      </c>
      <c r="F422" s="45">
        <v>477</v>
      </c>
      <c r="G422" s="128" t="s">
        <v>660</v>
      </c>
      <c r="H422" s="45">
        <v>31</v>
      </c>
      <c r="I422" s="45">
        <v>0.2047</v>
      </c>
      <c r="J422" s="45">
        <v>0.8535</v>
      </c>
      <c r="K422" s="53" t="s">
        <v>656</v>
      </c>
      <c r="L422" s="45" t="s">
        <v>657</v>
      </c>
    </row>
    <row r="423" s="8" customFormat="1" ht="66" customHeight="1" spans="1:12">
      <c r="A423" s="45">
        <v>3</v>
      </c>
      <c r="B423" s="46" t="s">
        <v>661</v>
      </c>
      <c r="C423" s="45" t="s">
        <v>18</v>
      </c>
      <c r="D423" s="53" t="s">
        <v>662</v>
      </c>
      <c r="E423" s="48" t="s">
        <v>663</v>
      </c>
      <c r="F423" s="150">
        <v>680</v>
      </c>
      <c r="G423" s="48" t="s">
        <v>664</v>
      </c>
      <c r="H423" s="150">
        <v>112</v>
      </c>
      <c r="I423" s="150">
        <v>0.5041</v>
      </c>
      <c r="J423" s="150">
        <v>2.1</v>
      </c>
      <c r="K423" s="53" t="s">
        <v>656</v>
      </c>
      <c r="L423" s="45" t="s">
        <v>657</v>
      </c>
    </row>
    <row r="424" s="8" customFormat="1" ht="66" customHeight="1" spans="1:12">
      <c r="A424" s="45">
        <v>4</v>
      </c>
      <c r="B424" s="46" t="s">
        <v>665</v>
      </c>
      <c r="C424" s="45" t="s">
        <v>18</v>
      </c>
      <c r="D424" s="53" t="s">
        <v>666</v>
      </c>
      <c r="E424" s="48" t="s">
        <v>667</v>
      </c>
      <c r="F424" s="150">
        <v>130</v>
      </c>
      <c r="G424" s="48" t="s">
        <v>668</v>
      </c>
      <c r="H424" s="150">
        <v>6</v>
      </c>
      <c r="I424" s="150">
        <v>0.2521</v>
      </c>
      <c r="J424" s="150">
        <v>1.0512</v>
      </c>
      <c r="K424" s="53" t="s">
        <v>656</v>
      </c>
      <c r="L424" s="45" t="s">
        <v>657</v>
      </c>
    </row>
    <row r="425" s="8" customFormat="1" ht="66" customHeight="1" spans="1:12">
      <c r="A425" s="45">
        <v>5</v>
      </c>
      <c r="B425" s="46" t="s">
        <v>669</v>
      </c>
      <c r="C425" s="45" t="s">
        <v>411</v>
      </c>
      <c r="D425" s="53" t="s">
        <v>670</v>
      </c>
      <c r="E425" s="48" t="s">
        <v>671</v>
      </c>
      <c r="F425" s="150">
        <v>111</v>
      </c>
      <c r="G425" s="48" t="s">
        <v>672</v>
      </c>
      <c r="H425" s="150">
        <v>1</v>
      </c>
      <c r="I425" s="150">
        <v>0.022</v>
      </c>
      <c r="J425" s="150">
        <v>0.0912</v>
      </c>
      <c r="K425" s="53" t="s">
        <v>656</v>
      </c>
      <c r="L425" s="45" t="s">
        <v>673</v>
      </c>
    </row>
    <row r="426" s="11" customFormat="1" ht="46" customHeight="1" spans="1:12">
      <c r="A426" s="126" t="s">
        <v>674</v>
      </c>
      <c r="B426" s="126" t="s">
        <v>675</v>
      </c>
      <c r="C426" s="126" t="s">
        <v>676</v>
      </c>
      <c r="D426" s="54" t="s">
        <v>19</v>
      </c>
      <c r="E426" s="125" t="s">
        <v>677</v>
      </c>
      <c r="F426" s="126">
        <f t="shared" ref="F426:J426" si="35">F427+F428+F430</f>
        <v>4701.01</v>
      </c>
      <c r="G426" s="127" t="s">
        <v>678</v>
      </c>
      <c r="H426" s="126">
        <f t="shared" si="35"/>
        <v>56</v>
      </c>
      <c r="I426" s="126">
        <f t="shared" si="35"/>
        <v>0.5026</v>
      </c>
      <c r="J426" s="126">
        <f t="shared" si="35"/>
        <v>2.4708</v>
      </c>
      <c r="K426" s="54" t="s">
        <v>470</v>
      </c>
      <c r="L426" s="54" t="s">
        <v>488</v>
      </c>
    </row>
    <row r="427" s="8" customFormat="1" ht="113" customHeight="1" spans="1:12">
      <c r="A427" s="45">
        <v>1</v>
      </c>
      <c r="B427" s="120" t="s">
        <v>679</v>
      </c>
      <c r="C427" s="45" t="s">
        <v>411</v>
      </c>
      <c r="D427" s="45" t="s">
        <v>680</v>
      </c>
      <c r="E427" s="120" t="s">
        <v>681</v>
      </c>
      <c r="F427" s="45">
        <v>1422</v>
      </c>
      <c r="G427" s="61" t="s">
        <v>682</v>
      </c>
      <c r="H427" s="53">
        <v>21</v>
      </c>
      <c r="I427" s="53">
        <v>0.123</v>
      </c>
      <c r="J427" s="53">
        <v>0.8618</v>
      </c>
      <c r="K427" s="53" t="s">
        <v>470</v>
      </c>
      <c r="L427" s="53" t="s">
        <v>488</v>
      </c>
    </row>
    <row r="428" ht="248" customHeight="1" spans="1:12">
      <c r="A428" s="46">
        <v>2</v>
      </c>
      <c r="B428" s="161" t="s">
        <v>683</v>
      </c>
      <c r="C428" s="37" t="s">
        <v>411</v>
      </c>
      <c r="D428" s="161" t="s">
        <v>684</v>
      </c>
      <c r="E428" s="162" t="s">
        <v>685</v>
      </c>
      <c r="F428" s="161">
        <v>1510</v>
      </c>
      <c r="G428" s="61" t="s">
        <v>686</v>
      </c>
      <c r="H428" s="161">
        <v>11</v>
      </c>
      <c r="I428" s="53">
        <v>0.0339</v>
      </c>
      <c r="J428" s="53">
        <v>0.123</v>
      </c>
      <c r="K428" s="161" t="s">
        <v>470</v>
      </c>
      <c r="L428" s="161" t="s">
        <v>488</v>
      </c>
    </row>
    <row r="429" ht="206" customHeight="1" spans="1:12">
      <c r="A429" s="46"/>
      <c r="B429" s="161"/>
      <c r="C429" s="37"/>
      <c r="D429" s="161"/>
      <c r="E429" s="162"/>
      <c r="F429" s="161"/>
      <c r="G429" s="61"/>
      <c r="H429" s="161"/>
      <c r="I429" s="53"/>
      <c r="J429" s="53"/>
      <c r="K429" s="161"/>
      <c r="L429" s="161"/>
    </row>
    <row r="430" ht="303" customHeight="1" spans="1:12">
      <c r="A430" s="45">
        <v>3</v>
      </c>
      <c r="B430" s="45" t="s">
        <v>683</v>
      </c>
      <c r="C430" s="45" t="s">
        <v>18</v>
      </c>
      <c r="D430" s="45"/>
      <c r="E430" s="39" t="s">
        <v>687</v>
      </c>
      <c r="F430" s="45">
        <v>1769.01</v>
      </c>
      <c r="G430" s="130" t="s">
        <v>688</v>
      </c>
      <c r="H430" s="45">
        <v>24</v>
      </c>
      <c r="I430" s="45">
        <v>0.3457</v>
      </c>
      <c r="J430" s="45">
        <v>1.486</v>
      </c>
      <c r="K430" s="45" t="s">
        <v>470</v>
      </c>
      <c r="L430" s="45" t="s">
        <v>488</v>
      </c>
    </row>
    <row r="431" ht="150" customHeight="1" spans="1:12">
      <c r="A431" s="45"/>
      <c r="B431" s="45"/>
      <c r="C431" s="45"/>
      <c r="D431" s="45"/>
      <c r="E431" s="128"/>
      <c r="F431" s="45"/>
      <c r="G431" s="133"/>
      <c r="H431" s="45"/>
      <c r="I431" s="45"/>
      <c r="J431" s="45"/>
      <c r="K431" s="45"/>
      <c r="L431" s="45"/>
    </row>
  </sheetData>
  <mergeCells count="60">
    <mergeCell ref="A1:B1"/>
    <mergeCell ref="A2:L2"/>
    <mergeCell ref="G3:J3"/>
    <mergeCell ref="A5:D5"/>
    <mergeCell ref="A3:A4"/>
    <mergeCell ref="A291:A292"/>
    <mergeCell ref="A293:A294"/>
    <mergeCell ref="A428:A429"/>
    <mergeCell ref="A430:A431"/>
    <mergeCell ref="B3:B4"/>
    <mergeCell ref="B291:B292"/>
    <mergeCell ref="B293:B294"/>
    <mergeCell ref="B428:B429"/>
    <mergeCell ref="B430:B431"/>
    <mergeCell ref="C3:C4"/>
    <mergeCell ref="C291:C292"/>
    <mergeCell ref="C293:C294"/>
    <mergeCell ref="C428:C429"/>
    <mergeCell ref="C430:C431"/>
    <mergeCell ref="D3:D4"/>
    <mergeCell ref="D291:D292"/>
    <mergeCell ref="D293:D294"/>
    <mergeCell ref="D428:D429"/>
    <mergeCell ref="D430:D431"/>
    <mergeCell ref="E3:E4"/>
    <mergeCell ref="E291:E292"/>
    <mergeCell ref="E293:E294"/>
    <mergeCell ref="E428:E429"/>
    <mergeCell ref="E430:E431"/>
    <mergeCell ref="F3:F4"/>
    <mergeCell ref="F291:F292"/>
    <mergeCell ref="F293:F294"/>
    <mergeCell ref="F428:F429"/>
    <mergeCell ref="F430:F431"/>
    <mergeCell ref="G291:G292"/>
    <mergeCell ref="G293:G294"/>
    <mergeCell ref="G428:G429"/>
    <mergeCell ref="G430:G431"/>
    <mergeCell ref="H291:H292"/>
    <mergeCell ref="H293:H294"/>
    <mergeCell ref="H428:H429"/>
    <mergeCell ref="H430:H431"/>
    <mergeCell ref="I291:I292"/>
    <mergeCell ref="I293:I294"/>
    <mergeCell ref="I428:I429"/>
    <mergeCell ref="I430:I431"/>
    <mergeCell ref="J291:J292"/>
    <mergeCell ref="J293:J294"/>
    <mergeCell ref="J428:J429"/>
    <mergeCell ref="J430:J431"/>
    <mergeCell ref="K3:K4"/>
    <mergeCell ref="K291:K292"/>
    <mergeCell ref="K293:K294"/>
    <mergeCell ref="K428:K429"/>
    <mergeCell ref="K430:K431"/>
    <mergeCell ref="L3:L4"/>
    <mergeCell ref="L291:L292"/>
    <mergeCell ref="L293:L294"/>
    <mergeCell ref="L428:L429"/>
    <mergeCell ref="L430:L431"/>
  </mergeCells>
  <printOptions horizontalCentered="1"/>
  <pageMargins left="0.865972222222222" right="0.393055555555556" top="0.786805555555556" bottom="0.786805555555556" header="0.314583333333333" footer="0.314583333333333"/>
  <pageSetup paperSize="9" scale="95" fitToHeight="0" orientation="landscape"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L431"/>
  <sheetViews>
    <sheetView zoomScale="120" zoomScaleNormal="120" workbookViewId="0">
      <pane ySplit="4" topLeftCell="A5" activePane="bottomLeft" state="frozen"/>
      <selection/>
      <selection pane="bottomLeft" activeCell="E1" sqref="A$1:L$1048576"/>
    </sheetView>
  </sheetViews>
  <sheetFormatPr defaultColWidth="9" defaultRowHeight="10.8"/>
  <cols>
    <col min="1" max="1" width="4.88888888888889" style="23" customWidth="1"/>
    <col min="2" max="2" width="8.44444444444444" style="8" customWidth="1"/>
    <col min="3" max="3" width="4.22222222222222" style="23" customWidth="1"/>
    <col min="4" max="4" width="8.18518518518519" style="23" customWidth="1"/>
    <col min="5" max="5" width="61.9444444444444" style="8" customWidth="1"/>
    <col min="6" max="6" width="8.11111111111111" style="23" customWidth="1"/>
    <col min="7" max="7" width="15.8518518518519" style="24" customWidth="1"/>
    <col min="8" max="8" width="4.53703703703704" style="23" customWidth="1"/>
    <col min="9" max="10" width="6.77777777777778" style="23" customWidth="1"/>
    <col min="11" max="11" width="6.25" style="8" customWidth="1"/>
    <col min="12" max="12" width="6.25" style="23" customWidth="1"/>
    <col min="13" max="16384" width="9" style="8"/>
  </cols>
  <sheetData>
    <row r="1" ht="20.4" spans="1:2">
      <c r="A1" s="25" t="s">
        <v>0</v>
      </c>
      <c r="B1" s="25"/>
    </row>
    <row r="2" ht="27" customHeight="1" spans="1:12">
      <c r="A2" s="26" t="s">
        <v>1</v>
      </c>
      <c r="B2" s="26"/>
      <c r="C2" s="26"/>
      <c r="D2" s="26"/>
      <c r="E2" s="26"/>
      <c r="F2" s="26"/>
      <c r="G2" s="27"/>
      <c r="H2" s="26"/>
      <c r="I2" s="26"/>
      <c r="J2" s="26"/>
      <c r="K2" s="26"/>
      <c r="L2" s="26"/>
    </row>
    <row r="3" s="1" customFormat="1" ht="13" customHeight="1" spans="1:12">
      <c r="A3" s="28" t="s">
        <v>2</v>
      </c>
      <c r="B3" s="28" t="s">
        <v>3</v>
      </c>
      <c r="C3" s="28" t="s">
        <v>4</v>
      </c>
      <c r="D3" s="28" t="s">
        <v>5</v>
      </c>
      <c r="E3" s="29" t="s">
        <v>6</v>
      </c>
      <c r="F3" s="29" t="s">
        <v>7</v>
      </c>
      <c r="G3" s="29" t="s">
        <v>8</v>
      </c>
      <c r="H3" s="29"/>
      <c r="I3" s="29"/>
      <c r="J3" s="29"/>
      <c r="K3" s="29" t="s">
        <v>9</v>
      </c>
      <c r="L3" s="29" t="s">
        <v>10</v>
      </c>
    </row>
    <row r="4" s="1" customFormat="1" ht="37" customHeight="1" spans="1:12">
      <c r="A4" s="28"/>
      <c r="B4" s="28"/>
      <c r="C4" s="28"/>
      <c r="D4" s="28"/>
      <c r="E4" s="29"/>
      <c r="F4" s="29"/>
      <c r="G4" s="29" t="s">
        <v>11</v>
      </c>
      <c r="H4" s="29" t="s">
        <v>12</v>
      </c>
      <c r="I4" s="29" t="s">
        <v>13</v>
      </c>
      <c r="J4" s="29" t="s">
        <v>14</v>
      </c>
      <c r="K4" s="29"/>
      <c r="L4" s="29"/>
    </row>
    <row r="5" s="2" customFormat="1" ht="37" customHeight="1" spans="1:12">
      <c r="A5" s="30" t="s">
        <v>15</v>
      </c>
      <c r="B5" s="31"/>
      <c r="C5" s="31"/>
      <c r="D5" s="31"/>
      <c r="E5" s="32"/>
      <c r="F5" s="32">
        <f>F6+F27+F58+F78+F99+F147+F169+F170+F188+F208+F229+F250+F271+F282+F289+F290+F295+F377+F378+F419+F420+F426</f>
        <v>36621</v>
      </c>
      <c r="G5" s="33"/>
      <c r="H5" s="32"/>
      <c r="I5" s="32"/>
      <c r="J5" s="32"/>
      <c r="K5" s="32"/>
      <c r="L5" s="32"/>
    </row>
    <row r="6" s="3" customFormat="1" ht="45" customHeight="1" spans="1:12">
      <c r="A6" s="34" t="s">
        <v>16</v>
      </c>
      <c r="B6" s="34" t="s">
        <v>17</v>
      </c>
      <c r="C6" s="34" t="s">
        <v>18</v>
      </c>
      <c r="D6" s="34" t="s">
        <v>19</v>
      </c>
      <c r="E6" s="35" t="s">
        <v>689</v>
      </c>
      <c r="F6" s="34">
        <f t="shared" ref="F6:J6" si="0">SUM(F7:F26)</f>
        <v>2445.6</v>
      </c>
      <c r="G6" s="36" t="s">
        <v>690</v>
      </c>
      <c r="H6" s="34">
        <f t="shared" si="0"/>
        <v>251</v>
      </c>
      <c r="I6" s="34">
        <f t="shared" si="0"/>
        <v>2.7066</v>
      </c>
      <c r="J6" s="34">
        <f t="shared" si="0"/>
        <v>10.8813</v>
      </c>
      <c r="K6" s="34" t="s">
        <v>22</v>
      </c>
      <c r="L6" s="34" t="s">
        <v>23</v>
      </c>
    </row>
    <row r="7" s="4" customFormat="1" ht="62" customHeight="1" spans="1:12">
      <c r="A7" s="37">
        <v>1</v>
      </c>
      <c r="B7" s="37" t="s">
        <v>24</v>
      </c>
      <c r="C7" s="37" t="s">
        <v>18</v>
      </c>
      <c r="D7" s="37" t="s">
        <v>25</v>
      </c>
      <c r="E7" s="38" t="s">
        <v>691</v>
      </c>
      <c r="F7" s="37">
        <v>99.9648</v>
      </c>
      <c r="G7" s="39" t="s">
        <v>690</v>
      </c>
      <c r="H7" s="37">
        <v>17</v>
      </c>
      <c r="I7" s="37">
        <v>0.1657</v>
      </c>
      <c r="J7" s="37">
        <f t="shared" ref="J7:J9" si="1">I7*4</f>
        <v>0.6628</v>
      </c>
      <c r="K7" s="37" t="s">
        <v>22</v>
      </c>
      <c r="L7" s="37" t="s">
        <v>27</v>
      </c>
    </row>
    <row r="8" s="4" customFormat="1" ht="45" customHeight="1" spans="1:12">
      <c r="A8" s="37">
        <v>2</v>
      </c>
      <c r="B8" s="37" t="s">
        <v>24</v>
      </c>
      <c r="C8" s="37" t="s">
        <v>18</v>
      </c>
      <c r="D8" s="37" t="s">
        <v>28</v>
      </c>
      <c r="E8" s="38" t="s">
        <v>692</v>
      </c>
      <c r="F8" s="37">
        <v>96.72</v>
      </c>
      <c r="G8" s="39" t="s">
        <v>690</v>
      </c>
      <c r="H8" s="37">
        <v>10</v>
      </c>
      <c r="I8" s="37">
        <v>0.0822</v>
      </c>
      <c r="J8" s="37">
        <f t="shared" si="1"/>
        <v>0.3288</v>
      </c>
      <c r="K8" s="37" t="s">
        <v>22</v>
      </c>
      <c r="L8" s="37" t="s">
        <v>27</v>
      </c>
    </row>
    <row r="9" s="4" customFormat="1" ht="62" customHeight="1" spans="1:12">
      <c r="A9" s="37">
        <v>3</v>
      </c>
      <c r="B9" s="37" t="s">
        <v>24</v>
      </c>
      <c r="C9" s="37" t="s">
        <v>18</v>
      </c>
      <c r="D9" s="37" t="s">
        <v>30</v>
      </c>
      <c r="E9" s="38" t="s">
        <v>693</v>
      </c>
      <c r="F9" s="37">
        <v>195.507</v>
      </c>
      <c r="G9" s="39" t="s">
        <v>690</v>
      </c>
      <c r="H9" s="37">
        <v>17</v>
      </c>
      <c r="I9" s="37">
        <v>0.2211</v>
      </c>
      <c r="J9" s="37">
        <f t="shared" si="1"/>
        <v>0.8844</v>
      </c>
      <c r="K9" s="37" t="s">
        <v>22</v>
      </c>
      <c r="L9" s="37" t="s">
        <v>27</v>
      </c>
    </row>
    <row r="10" s="5" customFormat="1" ht="45" customHeight="1" spans="1:12">
      <c r="A10" s="37">
        <v>4</v>
      </c>
      <c r="B10" s="37" t="s">
        <v>24</v>
      </c>
      <c r="C10" s="37" t="s">
        <v>18</v>
      </c>
      <c r="D10" s="37" t="s">
        <v>32</v>
      </c>
      <c r="E10" s="38" t="s">
        <v>694</v>
      </c>
      <c r="F10" s="37">
        <v>138.3486</v>
      </c>
      <c r="G10" s="39" t="s">
        <v>690</v>
      </c>
      <c r="H10" s="37">
        <v>10</v>
      </c>
      <c r="I10" s="37">
        <v>0.1377</v>
      </c>
      <c r="J10" s="37">
        <v>0.6057</v>
      </c>
      <c r="K10" s="37" t="s">
        <v>22</v>
      </c>
      <c r="L10" s="37" t="s">
        <v>27</v>
      </c>
    </row>
    <row r="11" s="4" customFormat="1" ht="42" customHeight="1" spans="1:12">
      <c r="A11" s="37">
        <v>5</v>
      </c>
      <c r="B11" s="37" t="s">
        <v>24</v>
      </c>
      <c r="C11" s="37" t="s">
        <v>18</v>
      </c>
      <c r="D11" s="37" t="s">
        <v>34</v>
      </c>
      <c r="E11" s="38" t="s">
        <v>695</v>
      </c>
      <c r="F11" s="37">
        <v>128.232</v>
      </c>
      <c r="G11" s="39" t="s">
        <v>690</v>
      </c>
      <c r="H11" s="37">
        <v>10</v>
      </c>
      <c r="I11" s="37">
        <v>0.1008</v>
      </c>
      <c r="J11" s="37">
        <f t="shared" ref="J11:J26" si="2">I11*4</f>
        <v>0.4032</v>
      </c>
      <c r="K11" s="37" t="s">
        <v>22</v>
      </c>
      <c r="L11" s="37" t="s">
        <v>36</v>
      </c>
    </row>
    <row r="12" s="4" customFormat="1" ht="52" customHeight="1" spans="1:12">
      <c r="A12" s="37">
        <v>6</v>
      </c>
      <c r="B12" s="37" t="s">
        <v>24</v>
      </c>
      <c r="C12" s="37" t="s">
        <v>18</v>
      </c>
      <c r="D12" s="37" t="s">
        <v>37</v>
      </c>
      <c r="E12" s="38" t="s">
        <v>696</v>
      </c>
      <c r="F12" s="37">
        <v>111.9612</v>
      </c>
      <c r="G12" s="39" t="s">
        <v>690</v>
      </c>
      <c r="H12" s="37">
        <v>12</v>
      </c>
      <c r="I12" s="37">
        <v>0.1235</v>
      </c>
      <c r="J12" s="37">
        <f t="shared" si="2"/>
        <v>0.494</v>
      </c>
      <c r="K12" s="37" t="s">
        <v>22</v>
      </c>
      <c r="L12" s="37" t="s">
        <v>36</v>
      </c>
    </row>
    <row r="13" s="4" customFormat="1" ht="49" customHeight="1" spans="1:12">
      <c r="A13" s="37">
        <v>7</v>
      </c>
      <c r="B13" s="37" t="s">
        <v>24</v>
      </c>
      <c r="C13" s="37" t="s">
        <v>18</v>
      </c>
      <c r="D13" s="37" t="s">
        <v>39</v>
      </c>
      <c r="E13" s="38" t="s">
        <v>697</v>
      </c>
      <c r="F13" s="37">
        <v>183.9864</v>
      </c>
      <c r="G13" s="39" t="s">
        <v>690</v>
      </c>
      <c r="H13" s="37">
        <v>13</v>
      </c>
      <c r="I13" s="37">
        <v>0.1672</v>
      </c>
      <c r="J13" s="37">
        <f t="shared" si="2"/>
        <v>0.6688</v>
      </c>
      <c r="K13" s="37" t="s">
        <v>22</v>
      </c>
      <c r="L13" s="37" t="s">
        <v>36</v>
      </c>
    </row>
    <row r="14" s="4" customFormat="1" ht="45" customHeight="1" spans="1:12">
      <c r="A14" s="37">
        <v>8</v>
      </c>
      <c r="B14" s="37" t="s">
        <v>24</v>
      </c>
      <c r="C14" s="37" t="s">
        <v>18</v>
      </c>
      <c r="D14" s="37" t="s">
        <v>41</v>
      </c>
      <c r="E14" s="38" t="s">
        <v>698</v>
      </c>
      <c r="F14" s="37">
        <v>93.8262</v>
      </c>
      <c r="G14" s="39" t="s">
        <v>690</v>
      </c>
      <c r="H14" s="37">
        <v>10</v>
      </c>
      <c r="I14" s="37">
        <v>0.1309</v>
      </c>
      <c r="J14" s="37">
        <f t="shared" si="2"/>
        <v>0.5236</v>
      </c>
      <c r="K14" s="37" t="s">
        <v>22</v>
      </c>
      <c r="L14" s="37" t="s">
        <v>36</v>
      </c>
    </row>
    <row r="15" s="4" customFormat="1" ht="53" customHeight="1" spans="1:12">
      <c r="A15" s="37">
        <v>9</v>
      </c>
      <c r="B15" s="37" t="s">
        <v>24</v>
      </c>
      <c r="C15" s="37" t="s">
        <v>18</v>
      </c>
      <c r="D15" s="37" t="s">
        <v>43</v>
      </c>
      <c r="E15" s="38" t="s">
        <v>699</v>
      </c>
      <c r="F15" s="37">
        <v>262.4466</v>
      </c>
      <c r="G15" s="39" t="s">
        <v>690</v>
      </c>
      <c r="H15" s="37">
        <v>16</v>
      </c>
      <c r="I15" s="37">
        <v>0.2202</v>
      </c>
      <c r="J15" s="37">
        <f t="shared" si="2"/>
        <v>0.8808</v>
      </c>
      <c r="K15" s="37" t="s">
        <v>22</v>
      </c>
      <c r="L15" s="37" t="s">
        <v>27</v>
      </c>
    </row>
    <row r="16" s="4" customFormat="1" ht="53" customHeight="1" spans="1:12">
      <c r="A16" s="37">
        <v>10</v>
      </c>
      <c r="B16" s="37" t="s">
        <v>24</v>
      </c>
      <c r="C16" s="37" t="s">
        <v>18</v>
      </c>
      <c r="D16" s="37" t="s">
        <v>45</v>
      </c>
      <c r="E16" s="38" t="s">
        <v>700</v>
      </c>
      <c r="F16" s="37">
        <v>156.3276</v>
      </c>
      <c r="G16" s="39" t="s">
        <v>690</v>
      </c>
      <c r="H16" s="37">
        <v>13</v>
      </c>
      <c r="I16" s="37">
        <v>0.1644</v>
      </c>
      <c r="J16" s="37">
        <f t="shared" si="2"/>
        <v>0.6576</v>
      </c>
      <c r="K16" s="37" t="s">
        <v>22</v>
      </c>
      <c r="L16" s="37" t="s">
        <v>27</v>
      </c>
    </row>
    <row r="17" s="4" customFormat="1" ht="63" customHeight="1" spans="1:12">
      <c r="A17" s="37">
        <v>11</v>
      </c>
      <c r="B17" s="37" t="s">
        <v>24</v>
      </c>
      <c r="C17" s="37" t="s">
        <v>18</v>
      </c>
      <c r="D17" s="37" t="s">
        <v>47</v>
      </c>
      <c r="E17" s="38" t="s">
        <v>701</v>
      </c>
      <c r="F17" s="37">
        <v>204.3756</v>
      </c>
      <c r="G17" s="39" t="s">
        <v>690</v>
      </c>
      <c r="H17" s="37">
        <v>19</v>
      </c>
      <c r="I17" s="37">
        <v>0.271</v>
      </c>
      <c r="J17" s="37">
        <f t="shared" si="2"/>
        <v>1.084</v>
      </c>
      <c r="K17" s="37" t="s">
        <v>22</v>
      </c>
      <c r="L17" s="37" t="s">
        <v>27</v>
      </c>
    </row>
    <row r="18" s="4" customFormat="1" ht="43" customHeight="1" spans="1:12">
      <c r="A18" s="37">
        <v>12</v>
      </c>
      <c r="B18" s="37" t="s">
        <v>24</v>
      </c>
      <c r="C18" s="37" t="s">
        <v>18</v>
      </c>
      <c r="D18" s="37" t="s">
        <v>49</v>
      </c>
      <c r="E18" s="38" t="s">
        <v>702</v>
      </c>
      <c r="F18" s="37">
        <v>87.2898</v>
      </c>
      <c r="G18" s="39" t="s">
        <v>690</v>
      </c>
      <c r="H18" s="37">
        <v>8</v>
      </c>
      <c r="I18" s="37">
        <v>0.1144</v>
      </c>
      <c r="J18" s="37">
        <f t="shared" si="2"/>
        <v>0.4576</v>
      </c>
      <c r="K18" s="37" t="s">
        <v>22</v>
      </c>
      <c r="L18" s="37" t="s">
        <v>27</v>
      </c>
    </row>
    <row r="19" s="4" customFormat="1" ht="43" customHeight="1" spans="1:12">
      <c r="A19" s="37">
        <v>13</v>
      </c>
      <c r="B19" s="37" t="s">
        <v>24</v>
      </c>
      <c r="C19" s="37" t="s">
        <v>18</v>
      </c>
      <c r="D19" s="37" t="s">
        <v>51</v>
      </c>
      <c r="E19" s="38" t="s">
        <v>703</v>
      </c>
      <c r="F19" s="37">
        <v>95.862</v>
      </c>
      <c r="G19" s="39" t="s">
        <v>690</v>
      </c>
      <c r="H19" s="37">
        <v>8</v>
      </c>
      <c r="I19" s="37">
        <v>0.0905</v>
      </c>
      <c r="J19" s="37">
        <f t="shared" si="2"/>
        <v>0.362</v>
      </c>
      <c r="K19" s="37" t="s">
        <v>22</v>
      </c>
      <c r="L19" s="37" t="s">
        <v>36</v>
      </c>
    </row>
    <row r="20" s="4" customFormat="1" ht="43" customHeight="1" spans="1:12">
      <c r="A20" s="37">
        <v>14</v>
      </c>
      <c r="B20" s="37" t="s">
        <v>24</v>
      </c>
      <c r="C20" s="37" t="s">
        <v>18</v>
      </c>
      <c r="D20" s="37" t="s">
        <v>53</v>
      </c>
      <c r="E20" s="38" t="s">
        <v>704</v>
      </c>
      <c r="F20" s="37">
        <v>94.2084</v>
      </c>
      <c r="G20" s="39" t="s">
        <v>690</v>
      </c>
      <c r="H20" s="37">
        <v>8</v>
      </c>
      <c r="I20" s="37">
        <v>0.0701</v>
      </c>
      <c r="J20" s="37">
        <f t="shared" si="2"/>
        <v>0.2804</v>
      </c>
      <c r="K20" s="37" t="s">
        <v>22</v>
      </c>
      <c r="L20" s="37" t="s">
        <v>36</v>
      </c>
    </row>
    <row r="21" s="4" customFormat="1" ht="43" customHeight="1" spans="1:12">
      <c r="A21" s="37">
        <v>15</v>
      </c>
      <c r="B21" s="37" t="s">
        <v>24</v>
      </c>
      <c r="C21" s="37" t="s">
        <v>18</v>
      </c>
      <c r="D21" s="37" t="s">
        <v>55</v>
      </c>
      <c r="E21" s="38" t="s">
        <v>705</v>
      </c>
      <c r="F21" s="37">
        <v>81.4554</v>
      </c>
      <c r="G21" s="39" t="s">
        <v>690</v>
      </c>
      <c r="H21" s="37">
        <v>9</v>
      </c>
      <c r="I21" s="37">
        <v>0.099</v>
      </c>
      <c r="J21" s="37">
        <f t="shared" si="2"/>
        <v>0.396</v>
      </c>
      <c r="K21" s="37" t="s">
        <v>22</v>
      </c>
      <c r="L21" s="37" t="s">
        <v>36</v>
      </c>
    </row>
    <row r="22" s="4" customFormat="1" ht="72" customHeight="1" spans="1:12">
      <c r="A22" s="37">
        <v>16</v>
      </c>
      <c r="B22" s="37" t="s">
        <v>24</v>
      </c>
      <c r="C22" s="37" t="s">
        <v>18</v>
      </c>
      <c r="D22" s="37" t="s">
        <v>57</v>
      </c>
      <c r="E22" s="38" t="s">
        <v>706</v>
      </c>
      <c r="F22" s="37">
        <v>78.5772</v>
      </c>
      <c r="G22" s="39" t="s">
        <v>690</v>
      </c>
      <c r="H22" s="37">
        <v>24</v>
      </c>
      <c r="I22" s="37">
        <v>0.1121</v>
      </c>
      <c r="J22" s="37">
        <f t="shared" si="2"/>
        <v>0.4484</v>
      </c>
      <c r="K22" s="37" t="s">
        <v>22</v>
      </c>
      <c r="L22" s="37" t="s">
        <v>27</v>
      </c>
    </row>
    <row r="23" s="4" customFormat="1" ht="60" customHeight="1" spans="1:12">
      <c r="A23" s="37">
        <v>17</v>
      </c>
      <c r="B23" s="37" t="s">
        <v>24</v>
      </c>
      <c r="C23" s="37" t="s">
        <v>18</v>
      </c>
      <c r="D23" s="37" t="s">
        <v>59</v>
      </c>
      <c r="E23" s="38" t="s">
        <v>707</v>
      </c>
      <c r="F23" s="37">
        <v>149.058</v>
      </c>
      <c r="G23" s="39" t="s">
        <v>690</v>
      </c>
      <c r="H23" s="37">
        <v>16</v>
      </c>
      <c r="I23" s="37">
        <v>0.2081</v>
      </c>
      <c r="J23" s="37">
        <f t="shared" si="2"/>
        <v>0.8324</v>
      </c>
      <c r="K23" s="37" t="s">
        <v>22</v>
      </c>
      <c r="L23" s="37" t="s">
        <v>36</v>
      </c>
    </row>
    <row r="24" s="4" customFormat="1" ht="45" customHeight="1" spans="1:12">
      <c r="A24" s="37">
        <v>18</v>
      </c>
      <c r="B24" s="37" t="s">
        <v>24</v>
      </c>
      <c r="C24" s="37" t="s">
        <v>18</v>
      </c>
      <c r="D24" s="37" t="s">
        <v>61</v>
      </c>
      <c r="E24" s="38" t="s">
        <v>708</v>
      </c>
      <c r="F24" s="37">
        <v>35.5056</v>
      </c>
      <c r="G24" s="39" t="s">
        <v>690</v>
      </c>
      <c r="H24" s="37">
        <v>7</v>
      </c>
      <c r="I24" s="37">
        <v>0.0508</v>
      </c>
      <c r="J24" s="37">
        <f t="shared" si="2"/>
        <v>0.2032</v>
      </c>
      <c r="K24" s="37" t="s">
        <v>22</v>
      </c>
      <c r="L24" s="37" t="s">
        <v>36</v>
      </c>
    </row>
    <row r="25" s="4" customFormat="1" ht="45" customHeight="1" spans="1:12">
      <c r="A25" s="37">
        <v>19</v>
      </c>
      <c r="B25" s="37" t="s">
        <v>24</v>
      </c>
      <c r="C25" s="37" t="s">
        <v>18</v>
      </c>
      <c r="D25" s="37" t="s">
        <v>63</v>
      </c>
      <c r="E25" s="38" t="s">
        <v>709</v>
      </c>
      <c r="F25" s="37">
        <v>114.1218</v>
      </c>
      <c r="G25" s="39" t="s">
        <v>690</v>
      </c>
      <c r="H25" s="37">
        <v>9</v>
      </c>
      <c r="I25" s="37">
        <v>0.118</v>
      </c>
      <c r="J25" s="37">
        <f t="shared" si="2"/>
        <v>0.472</v>
      </c>
      <c r="K25" s="37" t="s">
        <v>22</v>
      </c>
      <c r="L25" s="37" t="s">
        <v>36</v>
      </c>
    </row>
    <row r="26" s="4" customFormat="1" ht="54" customHeight="1" spans="1:12">
      <c r="A26" s="37">
        <v>20</v>
      </c>
      <c r="B26" s="37" t="s">
        <v>24</v>
      </c>
      <c r="C26" s="37" t="s">
        <v>18</v>
      </c>
      <c r="D26" s="37" t="s">
        <v>65</v>
      </c>
      <c r="E26" s="38" t="s">
        <v>710</v>
      </c>
      <c r="F26" s="37">
        <v>37.8258</v>
      </c>
      <c r="G26" s="39" t="s">
        <v>690</v>
      </c>
      <c r="H26" s="37">
        <v>15</v>
      </c>
      <c r="I26" s="37">
        <v>0.0589</v>
      </c>
      <c r="J26" s="37">
        <f t="shared" si="2"/>
        <v>0.2356</v>
      </c>
      <c r="K26" s="37" t="s">
        <v>22</v>
      </c>
      <c r="L26" s="37" t="s">
        <v>27</v>
      </c>
    </row>
    <row r="27" s="6" customFormat="1" ht="45" customHeight="1" spans="1:12">
      <c r="A27" s="34" t="s">
        <v>67</v>
      </c>
      <c r="B27" s="34" t="s">
        <v>68</v>
      </c>
      <c r="C27" s="34" t="s">
        <v>18</v>
      </c>
      <c r="D27" s="34" t="s">
        <v>69</v>
      </c>
      <c r="E27" s="35" t="s">
        <v>711</v>
      </c>
      <c r="F27" s="34">
        <f>F28+F41+F47+F52</f>
        <v>254.05</v>
      </c>
      <c r="G27" s="36" t="s">
        <v>712</v>
      </c>
      <c r="H27" s="34">
        <f>H28+H41+H47+H52</f>
        <v>72</v>
      </c>
      <c r="I27" s="34">
        <f>I28+I41+I47+I52</f>
        <v>0.0837</v>
      </c>
      <c r="J27" s="34">
        <f>J28+J41+J47+J52</f>
        <v>0.3348</v>
      </c>
      <c r="K27" s="56" t="s">
        <v>22</v>
      </c>
      <c r="L27" s="57" t="s">
        <v>23</v>
      </c>
    </row>
    <row r="28" s="7" customFormat="1" ht="45" customHeight="1" spans="1:12">
      <c r="A28" s="40" t="s">
        <v>72</v>
      </c>
      <c r="B28" s="41" t="s">
        <v>73</v>
      </c>
      <c r="C28" s="40" t="s">
        <v>18</v>
      </c>
      <c r="D28" s="40" t="s">
        <v>74</v>
      </c>
      <c r="E28" s="42" t="s">
        <v>713</v>
      </c>
      <c r="F28" s="43">
        <f t="shared" ref="F28:J28" si="3">SUM(F29:F40)</f>
        <v>240</v>
      </c>
      <c r="G28" s="44" t="s">
        <v>714</v>
      </c>
      <c r="H28" s="43">
        <f t="shared" si="3"/>
        <v>52</v>
      </c>
      <c r="I28" s="43">
        <f t="shared" si="3"/>
        <v>0.08</v>
      </c>
      <c r="J28" s="43">
        <f t="shared" si="3"/>
        <v>0.32</v>
      </c>
      <c r="K28" s="41" t="s">
        <v>22</v>
      </c>
      <c r="L28" s="40" t="s">
        <v>23</v>
      </c>
    </row>
    <row r="29" s="8" customFormat="1" ht="41" customHeight="1" spans="1:12">
      <c r="A29" s="45">
        <v>1</v>
      </c>
      <c r="B29" s="46" t="s">
        <v>77</v>
      </c>
      <c r="C29" s="46" t="s">
        <v>18</v>
      </c>
      <c r="D29" s="46" t="s">
        <v>25</v>
      </c>
      <c r="E29" s="47" t="s">
        <v>715</v>
      </c>
      <c r="F29" s="46">
        <v>12</v>
      </c>
      <c r="G29" s="48" t="s">
        <v>714</v>
      </c>
      <c r="H29" s="46">
        <v>3</v>
      </c>
      <c r="I29" s="46">
        <v>0.004</v>
      </c>
      <c r="J29" s="46">
        <f t="shared" ref="J29:J40" si="4">I29*4</f>
        <v>0.016</v>
      </c>
      <c r="K29" s="58" t="s">
        <v>22</v>
      </c>
      <c r="L29" s="46" t="s">
        <v>27</v>
      </c>
    </row>
    <row r="30" s="8" customFormat="1" ht="41" customHeight="1" spans="1:12">
      <c r="A30" s="45">
        <v>2</v>
      </c>
      <c r="B30" s="46" t="s">
        <v>77</v>
      </c>
      <c r="C30" s="46" t="s">
        <v>18</v>
      </c>
      <c r="D30" s="46" t="s">
        <v>49</v>
      </c>
      <c r="E30" s="49" t="s">
        <v>716</v>
      </c>
      <c r="F30" s="46">
        <v>10.5</v>
      </c>
      <c r="G30" s="48" t="s">
        <v>714</v>
      </c>
      <c r="H30" s="46">
        <v>3</v>
      </c>
      <c r="I30" s="46">
        <v>0.0035</v>
      </c>
      <c r="J30" s="46">
        <f t="shared" si="4"/>
        <v>0.014</v>
      </c>
      <c r="K30" s="58" t="s">
        <v>22</v>
      </c>
      <c r="L30" s="46" t="s">
        <v>27</v>
      </c>
    </row>
    <row r="31" s="8" customFormat="1" ht="45" customHeight="1" spans="1:12">
      <c r="A31" s="45">
        <v>3</v>
      </c>
      <c r="B31" s="46" t="s">
        <v>77</v>
      </c>
      <c r="C31" s="46" t="s">
        <v>18</v>
      </c>
      <c r="D31" s="46" t="s">
        <v>30</v>
      </c>
      <c r="E31" s="49" t="s">
        <v>717</v>
      </c>
      <c r="F31" s="46">
        <v>63.9</v>
      </c>
      <c r="G31" s="48" t="s">
        <v>714</v>
      </c>
      <c r="H31" s="46">
        <v>13</v>
      </c>
      <c r="I31" s="46">
        <v>0.0213</v>
      </c>
      <c r="J31" s="46">
        <f t="shared" si="4"/>
        <v>0.0852</v>
      </c>
      <c r="K31" s="58" t="s">
        <v>22</v>
      </c>
      <c r="L31" s="46" t="s">
        <v>27</v>
      </c>
    </row>
    <row r="32" s="8" customFormat="1" ht="39" customHeight="1" spans="1:12">
      <c r="A32" s="45">
        <v>4</v>
      </c>
      <c r="B32" s="46" t="s">
        <v>77</v>
      </c>
      <c r="C32" s="46" t="s">
        <v>18</v>
      </c>
      <c r="D32" s="46" t="s">
        <v>32</v>
      </c>
      <c r="E32" s="49" t="s">
        <v>718</v>
      </c>
      <c r="F32" s="46">
        <v>29.4</v>
      </c>
      <c r="G32" s="48" t="s">
        <v>714</v>
      </c>
      <c r="H32" s="46">
        <v>4</v>
      </c>
      <c r="I32" s="46">
        <v>0.0098</v>
      </c>
      <c r="J32" s="46">
        <f t="shared" si="4"/>
        <v>0.0392</v>
      </c>
      <c r="K32" s="58" t="s">
        <v>22</v>
      </c>
      <c r="L32" s="46" t="s">
        <v>27</v>
      </c>
    </row>
    <row r="33" s="8" customFormat="1" ht="45" customHeight="1" spans="1:12">
      <c r="A33" s="45">
        <v>5</v>
      </c>
      <c r="B33" s="46" t="s">
        <v>77</v>
      </c>
      <c r="C33" s="46" t="s">
        <v>18</v>
      </c>
      <c r="D33" s="46" t="s">
        <v>57</v>
      </c>
      <c r="E33" s="49" t="s">
        <v>719</v>
      </c>
      <c r="F33" s="46">
        <v>9.3</v>
      </c>
      <c r="G33" s="48" t="s">
        <v>714</v>
      </c>
      <c r="H33" s="46">
        <v>4</v>
      </c>
      <c r="I33" s="46">
        <v>0.0031</v>
      </c>
      <c r="J33" s="46">
        <f t="shared" si="4"/>
        <v>0.0124</v>
      </c>
      <c r="K33" s="58" t="s">
        <v>22</v>
      </c>
      <c r="L33" s="46" t="s">
        <v>27</v>
      </c>
    </row>
    <row r="34" s="8" customFormat="1" ht="45" customHeight="1" spans="1:12">
      <c r="A34" s="45">
        <v>6</v>
      </c>
      <c r="B34" s="46" t="s">
        <v>77</v>
      </c>
      <c r="C34" s="46" t="s">
        <v>18</v>
      </c>
      <c r="D34" s="46" t="s">
        <v>34</v>
      </c>
      <c r="E34" s="49" t="s">
        <v>720</v>
      </c>
      <c r="F34" s="46">
        <v>21</v>
      </c>
      <c r="G34" s="48" t="s">
        <v>714</v>
      </c>
      <c r="H34" s="46">
        <v>5</v>
      </c>
      <c r="I34" s="46">
        <v>0.007</v>
      </c>
      <c r="J34" s="46">
        <f t="shared" si="4"/>
        <v>0.028</v>
      </c>
      <c r="K34" s="58" t="s">
        <v>22</v>
      </c>
      <c r="L34" s="46" t="s">
        <v>36</v>
      </c>
    </row>
    <row r="35" s="8" customFormat="1" ht="45" customHeight="1" spans="1:12">
      <c r="A35" s="45">
        <v>7</v>
      </c>
      <c r="B35" s="46" t="s">
        <v>77</v>
      </c>
      <c r="C35" s="46" t="s">
        <v>18</v>
      </c>
      <c r="D35" s="46" t="s">
        <v>53</v>
      </c>
      <c r="E35" s="49" t="s">
        <v>721</v>
      </c>
      <c r="F35" s="46">
        <v>6.3</v>
      </c>
      <c r="G35" s="48" t="s">
        <v>714</v>
      </c>
      <c r="H35" s="46">
        <v>2</v>
      </c>
      <c r="I35" s="46">
        <v>0.0021</v>
      </c>
      <c r="J35" s="46">
        <f t="shared" si="4"/>
        <v>0.0084</v>
      </c>
      <c r="K35" s="58" t="s">
        <v>22</v>
      </c>
      <c r="L35" s="46" t="s">
        <v>36</v>
      </c>
    </row>
    <row r="36" s="8" customFormat="1" ht="45" customHeight="1" spans="1:12">
      <c r="A36" s="45">
        <v>8</v>
      </c>
      <c r="B36" s="46" t="s">
        <v>77</v>
      </c>
      <c r="C36" s="46" t="s">
        <v>18</v>
      </c>
      <c r="D36" s="46" t="s">
        <v>65</v>
      </c>
      <c r="E36" s="49" t="s">
        <v>722</v>
      </c>
      <c r="F36" s="46">
        <v>30.6</v>
      </c>
      <c r="G36" s="48" t="s">
        <v>714</v>
      </c>
      <c r="H36" s="46">
        <v>7</v>
      </c>
      <c r="I36" s="46">
        <v>0.0102</v>
      </c>
      <c r="J36" s="46">
        <f t="shared" si="4"/>
        <v>0.0408</v>
      </c>
      <c r="K36" s="58" t="s">
        <v>22</v>
      </c>
      <c r="L36" s="46" t="s">
        <v>27</v>
      </c>
    </row>
    <row r="37" s="8" customFormat="1" ht="45" customHeight="1" spans="1:12">
      <c r="A37" s="45">
        <v>9</v>
      </c>
      <c r="B37" s="46" t="s">
        <v>77</v>
      </c>
      <c r="C37" s="46" t="s">
        <v>18</v>
      </c>
      <c r="D37" s="46" t="s">
        <v>55</v>
      </c>
      <c r="E37" s="49" t="s">
        <v>723</v>
      </c>
      <c r="F37" s="46">
        <v>10.8</v>
      </c>
      <c r="G37" s="48" t="s">
        <v>714</v>
      </c>
      <c r="H37" s="46">
        <v>2</v>
      </c>
      <c r="I37" s="46">
        <v>0.0036</v>
      </c>
      <c r="J37" s="46">
        <f t="shared" si="4"/>
        <v>0.0144</v>
      </c>
      <c r="K37" s="58" t="s">
        <v>22</v>
      </c>
      <c r="L37" s="46" t="s">
        <v>36</v>
      </c>
    </row>
    <row r="38" s="8" customFormat="1" ht="45" customHeight="1" spans="1:12">
      <c r="A38" s="45">
        <v>10</v>
      </c>
      <c r="B38" s="46" t="s">
        <v>77</v>
      </c>
      <c r="C38" s="46" t="s">
        <v>18</v>
      </c>
      <c r="D38" s="46" t="s">
        <v>59</v>
      </c>
      <c r="E38" s="49" t="s">
        <v>724</v>
      </c>
      <c r="F38" s="46">
        <v>10.2</v>
      </c>
      <c r="G38" s="48" t="s">
        <v>714</v>
      </c>
      <c r="H38" s="46">
        <v>3</v>
      </c>
      <c r="I38" s="46">
        <v>0.0034</v>
      </c>
      <c r="J38" s="46">
        <f t="shared" si="4"/>
        <v>0.0136</v>
      </c>
      <c r="K38" s="58" t="s">
        <v>22</v>
      </c>
      <c r="L38" s="46" t="s">
        <v>36</v>
      </c>
    </row>
    <row r="39" s="8" customFormat="1" ht="45" customHeight="1" spans="1:12">
      <c r="A39" s="45">
        <v>11</v>
      </c>
      <c r="B39" s="46" t="s">
        <v>77</v>
      </c>
      <c r="C39" s="46" t="s">
        <v>18</v>
      </c>
      <c r="D39" s="46" t="s">
        <v>28</v>
      </c>
      <c r="E39" s="49" t="s">
        <v>725</v>
      </c>
      <c r="F39" s="46">
        <v>27</v>
      </c>
      <c r="G39" s="48" t="s">
        <v>714</v>
      </c>
      <c r="H39" s="46">
        <v>4</v>
      </c>
      <c r="I39" s="46">
        <v>0.009</v>
      </c>
      <c r="J39" s="46">
        <f t="shared" si="4"/>
        <v>0.036</v>
      </c>
      <c r="K39" s="58" t="s">
        <v>22</v>
      </c>
      <c r="L39" s="46" t="s">
        <v>27</v>
      </c>
    </row>
    <row r="40" s="8" customFormat="1" ht="45" customHeight="1" spans="1:12">
      <c r="A40" s="45">
        <v>12</v>
      </c>
      <c r="B40" s="46" t="s">
        <v>77</v>
      </c>
      <c r="C40" s="46" t="s">
        <v>18</v>
      </c>
      <c r="D40" s="46" t="s">
        <v>63</v>
      </c>
      <c r="E40" s="49" t="s">
        <v>726</v>
      </c>
      <c r="F40" s="46">
        <v>9</v>
      </c>
      <c r="G40" s="48" t="s">
        <v>714</v>
      </c>
      <c r="H40" s="46">
        <v>2</v>
      </c>
      <c r="I40" s="46">
        <v>0.003</v>
      </c>
      <c r="J40" s="46">
        <f t="shared" si="4"/>
        <v>0.012</v>
      </c>
      <c r="K40" s="58" t="s">
        <v>22</v>
      </c>
      <c r="L40" s="46" t="s">
        <v>36</v>
      </c>
    </row>
    <row r="41" s="9" customFormat="1" ht="45" customHeight="1" spans="1:12">
      <c r="A41" s="40" t="s">
        <v>90</v>
      </c>
      <c r="B41" s="43" t="s">
        <v>91</v>
      </c>
      <c r="C41" s="43" t="s">
        <v>18</v>
      </c>
      <c r="D41" s="43" t="s">
        <v>92</v>
      </c>
      <c r="E41" s="42" t="s">
        <v>727</v>
      </c>
      <c r="F41" s="43">
        <f t="shared" ref="F41:J41" si="5">SUM(F42:F46)</f>
        <v>5.05</v>
      </c>
      <c r="G41" s="44" t="s">
        <v>728</v>
      </c>
      <c r="H41" s="43">
        <f t="shared" si="5"/>
        <v>7</v>
      </c>
      <c r="I41" s="43">
        <f t="shared" si="5"/>
        <v>0.0015</v>
      </c>
      <c r="J41" s="43">
        <f t="shared" si="5"/>
        <v>0.006</v>
      </c>
      <c r="K41" s="43" t="s">
        <v>95</v>
      </c>
      <c r="L41" s="43" t="s">
        <v>23</v>
      </c>
    </row>
    <row r="42" s="10" customFormat="1" ht="45" customHeight="1" spans="1:12">
      <c r="A42" s="50">
        <v>1</v>
      </c>
      <c r="B42" s="50" t="s">
        <v>96</v>
      </c>
      <c r="C42" s="50" t="s">
        <v>18</v>
      </c>
      <c r="D42" s="50" t="s">
        <v>65</v>
      </c>
      <c r="E42" s="51" t="s">
        <v>97</v>
      </c>
      <c r="F42" s="50">
        <v>0.3</v>
      </c>
      <c r="G42" s="52" t="s">
        <v>728</v>
      </c>
      <c r="H42" s="50">
        <v>1</v>
      </c>
      <c r="I42" s="50">
        <v>0.0001</v>
      </c>
      <c r="J42" s="50">
        <f t="shared" ref="J42:J46" si="6">I42*4</f>
        <v>0.0004</v>
      </c>
      <c r="K42" s="50" t="s">
        <v>95</v>
      </c>
      <c r="L42" s="50" t="s">
        <v>27</v>
      </c>
    </row>
    <row r="43" s="10" customFormat="1" ht="41" customHeight="1" spans="1:12">
      <c r="A43" s="50">
        <v>2</v>
      </c>
      <c r="B43" s="50" t="s">
        <v>96</v>
      </c>
      <c r="C43" s="50" t="s">
        <v>18</v>
      </c>
      <c r="D43" s="50" t="s">
        <v>59</v>
      </c>
      <c r="E43" s="51" t="s">
        <v>729</v>
      </c>
      <c r="F43" s="50">
        <v>4.18</v>
      </c>
      <c r="G43" s="52" t="s">
        <v>728</v>
      </c>
      <c r="H43" s="50">
        <v>3</v>
      </c>
      <c r="I43" s="50">
        <v>0.0011</v>
      </c>
      <c r="J43" s="50">
        <f t="shared" si="6"/>
        <v>0.0044</v>
      </c>
      <c r="K43" s="50" t="s">
        <v>95</v>
      </c>
      <c r="L43" s="50" t="s">
        <v>36</v>
      </c>
    </row>
    <row r="44" s="10" customFormat="1" ht="41" customHeight="1" spans="1:12">
      <c r="A44" s="50">
        <v>3</v>
      </c>
      <c r="B44" s="50" t="s">
        <v>96</v>
      </c>
      <c r="C44" s="50" t="s">
        <v>18</v>
      </c>
      <c r="D44" s="50" t="s">
        <v>28</v>
      </c>
      <c r="E44" s="51" t="s">
        <v>99</v>
      </c>
      <c r="F44" s="50">
        <v>0.23</v>
      </c>
      <c r="G44" s="52" t="s">
        <v>728</v>
      </c>
      <c r="H44" s="50">
        <v>1</v>
      </c>
      <c r="I44" s="50">
        <v>0.0001</v>
      </c>
      <c r="J44" s="50">
        <f t="shared" si="6"/>
        <v>0.0004</v>
      </c>
      <c r="K44" s="50" t="s">
        <v>95</v>
      </c>
      <c r="L44" s="50" t="s">
        <v>27</v>
      </c>
    </row>
    <row r="45" s="10" customFormat="1" ht="41" customHeight="1" spans="1:12">
      <c r="A45" s="50">
        <v>4</v>
      </c>
      <c r="B45" s="50" t="s">
        <v>96</v>
      </c>
      <c r="C45" s="50" t="s">
        <v>18</v>
      </c>
      <c r="D45" s="50" t="s">
        <v>43</v>
      </c>
      <c r="E45" s="51" t="s">
        <v>100</v>
      </c>
      <c r="F45" s="50">
        <v>0.05</v>
      </c>
      <c r="G45" s="52" t="s">
        <v>728</v>
      </c>
      <c r="H45" s="50">
        <v>1</v>
      </c>
      <c r="I45" s="50">
        <v>0.0001</v>
      </c>
      <c r="J45" s="50">
        <f t="shared" si="6"/>
        <v>0.0004</v>
      </c>
      <c r="K45" s="50" t="s">
        <v>95</v>
      </c>
      <c r="L45" s="50" t="s">
        <v>27</v>
      </c>
    </row>
    <row r="46" s="10" customFormat="1" ht="41" customHeight="1" spans="1:12">
      <c r="A46" s="50">
        <v>5</v>
      </c>
      <c r="B46" s="50" t="s">
        <v>96</v>
      </c>
      <c r="C46" s="50" t="s">
        <v>18</v>
      </c>
      <c r="D46" s="50" t="s">
        <v>49</v>
      </c>
      <c r="E46" s="51" t="s">
        <v>101</v>
      </c>
      <c r="F46" s="50">
        <v>0.29</v>
      </c>
      <c r="G46" s="52" t="s">
        <v>728</v>
      </c>
      <c r="H46" s="50">
        <v>1</v>
      </c>
      <c r="I46" s="50">
        <v>0.0001</v>
      </c>
      <c r="J46" s="50">
        <f t="shared" si="6"/>
        <v>0.0004</v>
      </c>
      <c r="K46" s="50" t="s">
        <v>95</v>
      </c>
      <c r="L46" s="50" t="s">
        <v>27</v>
      </c>
    </row>
    <row r="47" s="9" customFormat="1" ht="41" customHeight="1" spans="1:12">
      <c r="A47" s="40" t="s">
        <v>102</v>
      </c>
      <c r="B47" s="43" t="s">
        <v>103</v>
      </c>
      <c r="C47" s="43" t="s">
        <v>18</v>
      </c>
      <c r="D47" s="43" t="s">
        <v>104</v>
      </c>
      <c r="E47" s="42" t="s">
        <v>730</v>
      </c>
      <c r="F47" s="43">
        <f t="shared" ref="F47:J47" si="7">SUM(F48:F51)</f>
        <v>1.8</v>
      </c>
      <c r="G47" s="44" t="s">
        <v>731</v>
      </c>
      <c r="H47" s="43">
        <f t="shared" si="7"/>
        <v>5</v>
      </c>
      <c r="I47" s="43">
        <f t="shared" si="7"/>
        <v>0.0006</v>
      </c>
      <c r="J47" s="43">
        <f t="shared" si="7"/>
        <v>0.0024</v>
      </c>
      <c r="K47" s="43" t="s">
        <v>107</v>
      </c>
      <c r="L47" s="43" t="s">
        <v>23</v>
      </c>
    </row>
    <row r="48" s="8" customFormat="1" ht="41" customHeight="1" spans="1:12">
      <c r="A48" s="53">
        <v>1</v>
      </c>
      <c r="B48" s="53" t="s">
        <v>108</v>
      </c>
      <c r="C48" s="53" t="s">
        <v>18</v>
      </c>
      <c r="D48" s="53" t="s">
        <v>49</v>
      </c>
      <c r="E48" s="49" t="s">
        <v>109</v>
      </c>
      <c r="F48" s="53">
        <v>0.3</v>
      </c>
      <c r="G48" s="48" t="s">
        <v>731</v>
      </c>
      <c r="H48" s="53">
        <v>1</v>
      </c>
      <c r="I48" s="53">
        <v>0.0001</v>
      </c>
      <c r="J48" s="53">
        <f t="shared" ref="J48:J51" si="8">I48*4</f>
        <v>0.0004</v>
      </c>
      <c r="K48" s="53" t="s">
        <v>110</v>
      </c>
      <c r="L48" s="53" t="s">
        <v>27</v>
      </c>
    </row>
    <row r="49" s="8" customFormat="1" ht="41" customHeight="1" spans="1:12">
      <c r="A49" s="53">
        <v>2</v>
      </c>
      <c r="B49" s="53" t="s">
        <v>108</v>
      </c>
      <c r="C49" s="53" t="s">
        <v>18</v>
      </c>
      <c r="D49" s="53" t="s">
        <v>57</v>
      </c>
      <c r="E49" s="49" t="s">
        <v>111</v>
      </c>
      <c r="F49" s="53">
        <v>0.3</v>
      </c>
      <c r="G49" s="48" t="s">
        <v>731</v>
      </c>
      <c r="H49" s="53">
        <v>1</v>
      </c>
      <c r="I49" s="53">
        <v>0.0001</v>
      </c>
      <c r="J49" s="53">
        <f t="shared" si="8"/>
        <v>0.0004</v>
      </c>
      <c r="K49" s="53" t="s">
        <v>110</v>
      </c>
      <c r="L49" s="53" t="s">
        <v>27</v>
      </c>
    </row>
    <row r="50" s="8" customFormat="1" ht="41" customHeight="1" spans="1:12">
      <c r="A50" s="53">
        <v>3</v>
      </c>
      <c r="B50" s="53" t="s">
        <v>108</v>
      </c>
      <c r="C50" s="53" t="s">
        <v>18</v>
      </c>
      <c r="D50" s="53" t="s">
        <v>53</v>
      </c>
      <c r="E50" s="49" t="s">
        <v>112</v>
      </c>
      <c r="F50" s="53">
        <v>0.3</v>
      </c>
      <c r="G50" s="48" t="s">
        <v>731</v>
      </c>
      <c r="H50" s="53">
        <v>1</v>
      </c>
      <c r="I50" s="53">
        <v>0.0001</v>
      </c>
      <c r="J50" s="53">
        <f t="shared" si="8"/>
        <v>0.0004</v>
      </c>
      <c r="K50" s="53" t="s">
        <v>110</v>
      </c>
      <c r="L50" s="53" t="s">
        <v>36</v>
      </c>
    </row>
    <row r="51" s="8" customFormat="1" ht="41" customHeight="1" spans="1:12">
      <c r="A51" s="53">
        <v>4</v>
      </c>
      <c r="B51" s="53" t="s">
        <v>108</v>
      </c>
      <c r="C51" s="53" t="s">
        <v>18</v>
      </c>
      <c r="D51" s="53" t="s">
        <v>59</v>
      </c>
      <c r="E51" s="49" t="s">
        <v>732</v>
      </c>
      <c r="F51" s="53">
        <v>0.9</v>
      </c>
      <c r="G51" s="48" t="s">
        <v>731</v>
      </c>
      <c r="H51" s="53">
        <v>2</v>
      </c>
      <c r="I51" s="53">
        <v>0.0003</v>
      </c>
      <c r="J51" s="53">
        <f t="shared" si="8"/>
        <v>0.0012</v>
      </c>
      <c r="K51" s="53" t="s">
        <v>110</v>
      </c>
      <c r="L51" s="53" t="s">
        <v>36</v>
      </c>
    </row>
    <row r="52" s="9" customFormat="1" ht="41" customHeight="1" spans="1:12">
      <c r="A52" s="40" t="s">
        <v>114</v>
      </c>
      <c r="B52" s="43" t="s">
        <v>115</v>
      </c>
      <c r="C52" s="43" t="s">
        <v>18</v>
      </c>
      <c r="D52" s="43" t="s">
        <v>116</v>
      </c>
      <c r="E52" s="42" t="s">
        <v>733</v>
      </c>
      <c r="F52" s="43">
        <f t="shared" ref="F52:J52" si="9">SUM(F53:F57)</f>
        <v>7.2</v>
      </c>
      <c r="G52" s="44" t="s">
        <v>734</v>
      </c>
      <c r="H52" s="43">
        <f t="shared" si="9"/>
        <v>8</v>
      </c>
      <c r="I52" s="43">
        <f t="shared" si="9"/>
        <v>0.0016</v>
      </c>
      <c r="J52" s="43">
        <f t="shared" si="9"/>
        <v>0.0064</v>
      </c>
      <c r="K52" s="40" t="s">
        <v>119</v>
      </c>
      <c r="L52" s="43" t="s">
        <v>23</v>
      </c>
    </row>
    <row r="53" s="8" customFormat="1" ht="41" customHeight="1" spans="1:12">
      <c r="A53" s="53">
        <v>1</v>
      </c>
      <c r="B53" s="53" t="s">
        <v>120</v>
      </c>
      <c r="C53" s="53" t="s">
        <v>18</v>
      </c>
      <c r="D53" s="53" t="s">
        <v>25</v>
      </c>
      <c r="E53" s="49" t="s">
        <v>735</v>
      </c>
      <c r="F53" s="53">
        <v>0.8</v>
      </c>
      <c r="G53" s="48" t="s">
        <v>734</v>
      </c>
      <c r="H53" s="53">
        <v>2</v>
      </c>
      <c r="I53" s="53">
        <v>0.0002</v>
      </c>
      <c r="J53" s="53">
        <f t="shared" ref="J53:J57" si="10">I53*4</f>
        <v>0.0008</v>
      </c>
      <c r="K53" s="46" t="s">
        <v>119</v>
      </c>
      <c r="L53" s="53" t="s">
        <v>27</v>
      </c>
    </row>
    <row r="54" s="8" customFormat="1" ht="42" customHeight="1" spans="1:12">
      <c r="A54" s="53">
        <v>2</v>
      </c>
      <c r="B54" s="53" t="s">
        <v>120</v>
      </c>
      <c r="C54" s="53" t="s">
        <v>18</v>
      </c>
      <c r="D54" s="53" t="s">
        <v>49</v>
      </c>
      <c r="E54" s="49" t="s">
        <v>736</v>
      </c>
      <c r="F54" s="53">
        <v>2.4</v>
      </c>
      <c r="G54" s="48" t="s">
        <v>734</v>
      </c>
      <c r="H54" s="53">
        <v>2</v>
      </c>
      <c r="I54" s="53">
        <v>0.0006</v>
      </c>
      <c r="J54" s="53">
        <f t="shared" si="10"/>
        <v>0.0024</v>
      </c>
      <c r="K54" s="46" t="s">
        <v>119</v>
      </c>
      <c r="L54" s="53" t="s">
        <v>27</v>
      </c>
    </row>
    <row r="55" s="8" customFormat="1" ht="42" customHeight="1" spans="1:12">
      <c r="A55" s="53">
        <v>3</v>
      </c>
      <c r="B55" s="53" t="s">
        <v>120</v>
      </c>
      <c r="C55" s="53" t="s">
        <v>18</v>
      </c>
      <c r="D55" s="53" t="s">
        <v>30</v>
      </c>
      <c r="E55" s="49" t="s">
        <v>123</v>
      </c>
      <c r="F55" s="53">
        <v>0.4</v>
      </c>
      <c r="G55" s="48" t="s">
        <v>734</v>
      </c>
      <c r="H55" s="53">
        <v>1</v>
      </c>
      <c r="I55" s="53">
        <v>0.0001</v>
      </c>
      <c r="J55" s="53">
        <f t="shared" si="10"/>
        <v>0.0004</v>
      </c>
      <c r="K55" s="46" t="s">
        <v>119</v>
      </c>
      <c r="L55" s="53" t="s">
        <v>27</v>
      </c>
    </row>
    <row r="56" s="8" customFormat="1" ht="42" customHeight="1" spans="1:12">
      <c r="A56" s="53">
        <v>4</v>
      </c>
      <c r="B56" s="53" t="s">
        <v>120</v>
      </c>
      <c r="C56" s="53" t="s">
        <v>18</v>
      </c>
      <c r="D56" s="53" t="s">
        <v>53</v>
      </c>
      <c r="E56" s="49" t="s">
        <v>124</v>
      </c>
      <c r="F56" s="53">
        <v>0.6</v>
      </c>
      <c r="G56" s="48" t="s">
        <v>734</v>
      </c>
      <c r="H56" s="53">
        <v>1</v>
      </c>
      <c r="I56" s="53">
        <v>0.0001</v>
      </c>
      <c r="J56" s="53">
        <f t="shared" si="10"/>
        <v>0.0004</v>
      </c>
      <c r="K56" s="46" t="s">
        <v>119</v>
      </c>
      <c r="L56" s="53" t="s">
        <v>36</v>
      </c>
    </row>
    <row r="57" s="8" customFormat="1" ht="42" customHeight="1" spans="1:12">
      <c r="A57" s="53">
        <v>5</v>
      </c>
      <c r="B57" s="53" t="s">
        <v>120</v>
      </c>
      <c r="C57" s="53" t="s">
        <v>18</v>
      </c>
      <c r="D57" s="53" t="s">
        <v>59</v>
      </c>
      <c r="E57" s="49" t="s">
        <v>737</v>
      </c>
      <c r="F57" s="53">
        <v>3</v>
      </c>
      <c r="G57" s="48" t="s">
        <v>734</v>
      </c>
      <c r="H57" s="53">
        <v>2</v>
      </c>
      <c r="I57" s="53">
        <v>0.0006</v>
      </c>
      <c r="J57" s="53">
        <f t="shared" si="10"/>
        <v>0.0024</v>
      </c>
      <c r="K57" s="46" t="s">
        <v>119</v>
      </c>
      <c r="L57" s="53" t="s">
        <v>36</v>
      </c>
    </row>
    <row r="58" s="11" customFormat="1" ht="36" customHeight="1" spans="1:12">
      <c r="A58" s="54" t="s">
        <v>126</v>
      </c>
      <c r="B58" s="54" t="s">
        <v>127</v>
      </c>
      <c r="C58" s="54" t="s">
        <v>18</v>
      </c>
      <c r="D58" s="54" t="s">
        <v>128</v>
      </c>
      <c r="E58" s="55" t="s">
        <v>738</v>
      </c>
      <c r="F58" s="54">
        <f t="shared" ref="F58:J58" si="11">SUM(F59:F77)</f>
        <v>1138.2</v>
      </c>
      <c r="G58" s="55" t="s">
        <v>739</v>
      </c>
      <c r="H58" s="54">
        <f t="shared" si="11"/>
        <v>135</v>
      </c>
      <c r="I58" s="54">
        <f t="shared" si="11"/>
        <v>0.202</v>
      </c>
      <c r="J58" s="54">
        <f t="shared" si="11"/>
        <v>0.8285</v>
      </c>
      <c r="K58" s="54" t="s">
        <v>131</v>
      </c>
      <c r="L58" s="54" t="s">
        <v>132</v>
      </c>
    </row>
    <row r="59" s="8" customFormat="1" ht="45" customHeight="1" spans="1:12">
      <c r="A59" s="53">
        <v>1</v>
      </c>
      <c r="B59" s="53" t="s">
        <v>133</v>
      </c>
      <c r="C59" s="53" t="s">
        <v>18</v>
      </c>
      <c r="D59" s="53" t="s">
        <v>37</v>
      </c>
      <c r="E59" s="48" t="s">
        <v>740</v>
      </c>
      <c r="F59" s="53">
        <v>57.571</v>
      </c>
      <c r="G59" s="48" t="s">
        <v>741</v>
      </c>
      <c r="H59" s="53">
        <v>2</v>
      </c>
      <c r="I59" s="53">
        <v>0.0106</v>
      </c>
      <c r="J59" s="53">
        <v>0.0435</v>
      </c>
      <c r="K59" s="53" t="s">
        <v>131</v>
      </c>
      <c r="L59" s="53" t="s">
        <v>36</v>
      </c>
    </row>
    <row r="60" s="8" customFormat="1" ht="53" customHeight="1" spans="1:12">
      <c r="A60" s="53">
        <v>2</v>
      </c>
      <c r="B60" s="53" t="s">
        <v>133</v>
      </c>
      <c r="C60" s="53" t="s">
        <v>18</v>
      </c>
      <c r="D60" s="53" t="s">
        <v>59</v>
      </c>
      <c r="E60" s="48" t="s">
        <v>742</v>
      </c>
      <c r="F60" s="53">
        <v>134.011</v>
      </c>
      <c r="G60" s="48" t="s">
        <v>743</v>
      </c>
      <c r="H60" s="53">
        <v>14</v>
      </c>
      <c r="I60" s="53">
        <v>0.0202</v>
      </c>
      <c r="J60" s="53">
        <v>0.0828</v>
      </c>
      <c r="K60" s="53" t="s">
        <v>131</v>
      </c>
      <c r="L60" s="53" t="s">
        <v>36</v>
      </c>
    </row>
    <row r="61" s="8" customFormat="1" ht="45" customHeight="1" spans="1:12">
      <c r="A61" s="53">
        <v>3</v>
      </c>
      <c r="B61" s="53" t="s">
        <v>133</v>
      </c>
      <c r="C61" s="53" t="s">
        <v>18</v>
      </c>
      <c r="D61" s="53" t="s">
        <v>45</v>
      </c>
      <c r="E61" s="48" t="s">
        <v>744</v>
      </c>
      <c r="F61" s="53">
        <v>100.5895</v>
      </c>
      <c r="G61" s="48" t="s">
        <v>745</v>
      </c>
      <c r="H61" s="53">
        <v>4</v>
      </c>
      <c r="I61" s="53">
        <v>0.0155</v>
      </c>
      <c r="J61" s="53">
        <v>0.0635</v>
      </c>
      <c r="K61" s="53" t="s">
        <v>131</v>
      </c>
      <c r="L61" s="53" t="s">
        <v>27</v>
      </c>
    </row>
    <row r="62" s="8" customFormat="1" ht="45" customHeight="1" spans="1:12">
      <c r="A62" s="53">
        <v>4</v>
      </c>
      <c r="B62" s="53" t="s">
        <v>133</v>
      </c>
      <c r="C62" s="53" t="s">
        <v>18</v>
      </c>
      <c r="D62" s="53" t="s">
        <v>41</v>
      </c>
      <c r="E62" s="48" t="s">
        <v>746</v>
      </c>
      <c r="F62" s="53">
        <v>76.0385</v>
      </c>
      <c r="G62" s="48" t="s">
        <v>747</v>
      </c>
      <c r="H62" s="53">
        <v>9</v>
      </c>
      <c r="I62" s="53">
        <v>0.0132</v>
      </c>
      <c r="J62" s="53">
        <v>0.0541</v>
      </c>
      <c r="K62" s="53" t="s">
        <v>131</v>
      </c>
      <c r="L62" s="53" t="s">
        <v>36</v>
      </c>
    </row>
    <row r="63" s="8" customFormat="1" ht="45" customHeight="1" spans="1:12">
      <c r="A63" s="53">
        <v>5</v>
      </c>
      <c r="B63" s="53" t="s">
        <v>133</v>
      </c>
      <c r="C63" s="53" t="s">
        <v>18</v>
      </c>
      <c r="D63" s="53" t="s">
        <v>47</v>
      </c>
      <c r="E63" s="48" t="s">
        <v>748</v>
      </c>
      <c r="F63" s="53">
        <v>17.717</v>
      </c>
      <c r="G63" s="48" t="s">
        <v>749</v>
      </c>
      <c r="H63" s="53">
        <v>7</v>
      </c>
      <c r="I63" s="53">
        <v>0.0045</v>
      </c>
      <c r="J63" s="53">
        <v>0.0184</v>
      </c>
      <c r="K63" s="53" t="s">
        <v>131</v>
      </c>
      <c r="L63" s="53" t="s">
        <v>27</v>
      </c>
    </row>
    <row r="64" s="8" customFormat="1" ht="45" customHeight="1" spans="1:12">
      <c r="A64" s="53">
        <v>6</v>
      </c>
      <c r="B64" s="53" t="s">
        <v>133</v>
      </c>
      <c r="C64" s="53" t="s">
        <v>18</v>
      </c>
      <c r="D64" s="53" t="s">
        <v>25</v>
      </c>
      <c r="E64" s="48" t="s">
        <v>750</v>
      </c>
      <c r="F64" s="53">
        <v>33.6635</v>
      </c>
      <c r="G64" s="48" t="s">
        <v>751</v>
      </c>
      <c r="H64" s="53">
        <v>11</v>
      </c>
      <c r="I64" s="53">
        <v>0.0081</v>
      </c>
      <c r="J64" s="53">
        <v>0.0332</v>
      </c>
      <c r="K64" s="53" t="s">
        <v>131</v>
      </c>
      <c r="L64" s="53" t="s">
        <v>27</v>
      </c>
    </row>
    <row r="65" s="8" customFormat="1" ht="45" customHeight="1" spans="1:12">
      <c r="A65" s="53">
        <v>7</v>
      </c>
      <c r="B65" s="53" t="s">
        <v>133</v>
      </c>
      <c r="C65" s="53" t="s">
        <v>18</v>
      </c>
      <c r="D65" s="53" t="s">
        <v>53</v>
      </c>
      <c r="E65" s="48" t="s">
        <v>752</v>
      </c>
      <c r="F65" s="53">
        <v>59.2135</v>
      </c>
      <c r="G65" s="48" t="s">
        <v>753</v>
      </c>
      <c r="H65" s="53">
        <v>4</v>
      </c>
      <c r="I65" s="53">
        <v>0.0122</v>
      </c>
      <c r="J65" s="53">
        <v>0.0501</v>
      </c>
      <c r="K65" s="53" t="s">
        <v>131</v>
      </c>
      <c r="L65" s="53" t="s">
        <v>36</v>
      </c>
    </row>
    <row r="66" s="8" customFormat="1" ht="45" customHeight="1" spans="1:12">
      <c r="A66" s="53">
        <v>8</v>
      </c>
      <c r="B66" s="53" t="s">
        <v>133</v>
      </c>
      <c r="C66" s="53" t="s">
        <v>18</v>
      </c>
      <c r="D66" s="53" t="s">
        <v>49</v>
      </c>
      <c r="E66" s="48" t="s">
        <v>754</v>
      </c>
      <c r="F66" s="53">
        <v>93.6345</v>
      </c>
      <c r="G66" s="48" t="s">
        <v>755</v>
      </c>
      <c r="H66" s="53">
        <v>7</v>
      </c>
      <c r="I66" s="53">
        <v>0.0154</v>
      </c>
      <c r="J66" s="53">
        <v>0.0631</v>
      </c>
      <c r="K66" s="53" t="s">
        <v>131</v>
      </c>
      <c r="L66" s="53" t="s">
        <v>27</v>
      </c>
    </row>
    <row r="67" s="8" customFormat="1" ht="45" customHeight="1" spans="1:12">
      <c r="A67" s="53">
        <v>9</v>
      </c>
      <c r="B67" s="53" t="s">
        <v>133</v>
      </c>
      <c r="C67" s="53" t="s">
        <v>18</v>
      </c>
      <c r="D67" s="53" t="s">
        <v>28</v>
      </c>
      <c r="E67" s="48" t="s">
        <v>756</v>
      </c>
      <c r="F67" s="53">
        <v>103.6675</v>
      </c>
      <c r="G67" s="48" t="s">
        <v>757</v>
      </c>
      <c r="H67" s="53">
        <v>7</v>
      </c>
      <c r="I67" s="53">
        <v>0.0175</v>
      </c>
      <c r="J67" s="53">
        <v>0.0718</v>
      </c>
      <c r="K67" s="53" t="s">
        <v>131</v>
      </c>
      <c r="L67" s="53" t="s">
        <v>27</v>
      </c>
    </row>
    <row r="68" s="8" customFormat="1" ht="45" customHeight="1" spans="1:12">
      <c r="A68" s="53">
        <v>10</v>
      </c>
      <c r="B68" s="53" t="s">
        <v>133</v>
      </c>
      <c r="C68" s="53" t="s">
        <v>18</v>
      </c>
      <c r="D68" s="53" t="s">
        <v>57</v>
      </c>
      <c r="E68" s="48" t="s">
        <v>758</v>
      </c>
      <c r="F68" s="53">
        <v>13.423</v>
      </c>
      <c r="G68" s="48" t="s">
        <v>759</v>
      </c>
      <c r="H68" s="53">
        <v>10</v>
      </c>
      <c r="I68" s="53">
        <v>0.0041</v>
      </c>
      <c r="J68" s="53">
        <v>0.0168</v>
      </c>
      <c r="K68" s="53" t="s">
        <v>131</v>
      </c>
      <c r="L68" s="53" t="s">
        <v>27</v>
      </c>
    </row>
    <row r="69" s="8" customFormat="1" ht="45" customHeight="1" spans="1:12">
      <c r="A69" s="53">
        <v>11</v>
      </c>
      <c r="B69" s="53" t="s">
        <v>133</v>
      </c>
      <c r="C69" s="53" t="s">
        <v>18</v>
      </c>
      <c r="D69" s="53" t="s">
        <v>61</v>
      </c>
      <c r="E69" s="48" t="s">
        <v>760</v>
      </c>
      <c r="F69" s="53">
        <v>26.5815</v>
      </c>
      <c r="G69" s="48" t="s">
        <v>761</v>
      </c>
      <c r="H69" s="53">
        <v>6</v>
      </c>
      <c r="I69" s="53">
        <v>0.0061</v>
      </c>
      <c r="J69" s="53">
        <v>0.0252</v>
      </c>
      <c r="K69" s="53" t="s">
        <v>131</v>
      </c>
      <c r="L69" s="53" t="s">
        <v>36</v>
      </c>
    </row>
    <row r="70" s="8" customFormat="1" ht="45" customHeight="1" spans="1:12">
      <c r="A70" s="53">
        <v>12</v>
      </c>
      <c r="B70" s="53" t="s">
        <v>133</v>
      </c>
      <c r="C70" s="53" t="s">
        <v>18</v>
      </c>
      <c r="D70" s="53" t="s">
        <v>39</v>
      </c>
      <c r="E70" s="48" t="s">
        <v>762</v>
      </c>
      <c r="F70" s="53">
        <v>92.7375</v>
      </c>
      <c r="G70" s="48" t="s">
        <v>763</v>
      </c>
      <c r="H70" s="53">
        <v>11</v>
      </c>
      <c r="I70" s="53">
        <v>0.0142</v>
      </c>
      <c r="J70" s="53">
        <v>0.0582</v>
      </c>
      <c r="K70" s="53" t="s">
        <v>131</v>
      </c>
      <c r="L70" s="53" t="s">
        <v>36</v>
      </c>
    </row>
    <row r="71" s="8" customFormat="1" ht="45" customHeight="1" spans="1:12">
      <c r="A71" s="53">
        <v>13</v>
      </c>
      <c r="B71" s="53" t="s">
        <v>133</v>
      </c>
      <c r="C71" s="53" t="s">
        <v>18</v>
      </c>
      <c r="D71" s="53" t="s">
        <v>63</v>
      </c>
      <c r="E71" s="48" t="s">
        <v>764</v>
      </c>
      <c r="F71" s="53">
        <v>56.6325</v>
      </c>
      <c r="G71" s="48" t="s">
        <v>765</v>
      </c>
      <c r="H71" s="53">
        <v>6</v>
      </c>
      <c r="I71" s="53">
        <v>0.0112</v>
      </c>
      <c r="J71" s="53">
        <v>0.0459</v>
      </c>
      <c r="K71" s="53" t="s">
        <v>131</v>
      </c>
      <c r="L71" s="53" t="s">
        <v>36</v>
      </c>
    </row>
    <row r="72" s="8" customFormat="1" ht="45" customHeight="1" spans="1:12">
      <c r="A72" s="53">
        <v>14</v>
      </c>
      <c r="B72" s="53" t="s">
        <v>133</v>
      </c>
      <c r="C72" s="53" t="s">
        <v>18</v>
      </c>
      <c r="D72" s="53" t="s">
        <v>65</v>
      </c>
      <c r="E72" s="48" t="s">
        <v>766</v>
      </c>
      <c r="F72" s="53">
        <v>4.1705</v>
      </c>
      <c r="G72" s="48" t="s">
        <v>767</v>
      </c>
      <c r="H72" s="53">
        <v>7</v>
      </c>
      <c r="I72" s="53">
        <v>0.0018</v>
      </c>
      <c r="J72" s="53">
        <v>0.0074</v>
      </c>
      <c r="K72" s="53" t="s">
        <v>131</v>
      </c>
      <c r="L72" s="53" t="s">
        <v>27</v>
      </c>
    </row>
    <row r="73" s="8" customFormat="1" ht="45" customHeight="1" spans="1:12">
      <c r="A73" s="53">
        <v>15</v>
      </c>
      <c r="B73" s="53" t="s">
        <v>133</v>
      </c>
      <c r="C73" s="53" t="s">
        <v>18</v>
      </c>
      <c r="D73" s="53" t="s">
        <v>43</v>
      </c>
      <c r="E73" s="48" t="s">
        <v>768</v>
      </c>
      <c r="F73" s="53">
        <v>57.1975</v>
      </c>
      <c r="G73" s="48" t="s">
        <v>769</v>
      </c>
      <c r="H73" s="53">
        <v>3</v>
      </c>
      <c r="I73" s="53">
        <v>0.0102</v>
      </c>
      <c r="J73" s="53">
        <v>0.0419</v>
      </c>
      <c r="K73" s="53" t="s">
        <v>131</v>
      </c>
      <c r="L73" s="53" t="s">
        <v>27</v>
      </c>
    </row>
    <row r="74" s="8" customFormat="1" ht="45" customHeight="1" spans="1:12">
      <c r="A74" s="53">
        <v>16</v>
      </c>
      <c r="B74" s="53" t="s">
        <v>133</v>
      </c>
      <c r="C74" s="53" t="s">
        <v>18</v>
      </c>
      <c r="D74" s="53" t="s">
        <v>30</v>
      </c>
      <c r="E74" s="48" t="s">
        <v>770</v>
      </c>
      <c r="F74" s="53">
        <v>14.608</v>
      </c>
      <c r="G74" s="48" t="s">
        <v>771</v>
      </c>
      <c r="H74" s="53">
        <v>6</v>
      </c>
      <c r="I74" s="53">
        <v>0.0038</v>
      </c>
      <c r="J74" s="53">
        <v>0.0156</v>
      </c>
      <c r="K74" s="53" t="s">
        <v>131</v>
      </c>
      <c r="L74" s="53" t="s">
        <v>27</v>
      </c>
    </row>
    <row r="75" s="8" customFormat="1" ht="45" customHeight="1" spans="1:12">
      <c r="A75" s="53">
        <v>17</v>
      </c>
      <c r="B75" s="53" t="s">
        <v>133</v>
      </c>
      <c r="C75" s="53" t="s">
        <v>18</v>
      </c>
      <c r="D75" s="53" t="s">
        <v>55</v>
      </c>
      <c r="E75" s="48" t="s">
        <v>772</v>
      </c>
      <c r="F75" s="53">
        <v>66.207</v>
      </c>
      <c r="G75" s="48" t="s">
        <v>765</v>
      </c>
      <c r="H75" s="53">
        <v>6</v>
      </c>
      <c r="I75" s="53">
        <v>0.0112</v>
      </c>
      <c r="J75" s="53">
        <v>0.0459</v>
      </c>
      <c r="K75" s="53" t="s">
        <v>131</v>
      </c>
      <c r="L75" s="53" t="s">
        <v>36</v>
      </c>
    </row>
    <row r="76" s="8" customFormat="1" ht="45" customHeight="1" spans="1:12">
      <c r="A76" s="53">
        <v>18</v>
      </c>
      <c r="B76" s="53" t="s">
        <v>133</v>
      </c>
      <c r="C76" s="53" t="s">
        <v>18</v>
      </c>
      <c r="D76" s="53" t="s">
        <v>34</v>
      </c>
      <c r="E76" s="48" t="s">
        <v>773</v>
      </c>
      <c r="F76" s="53">
        <v>71.1455</v>
      </c>
      <c r="G76" s="48" t="s">
        <v>774</v>
      </c>
      <c r="H76" s="53">
        <v>7</v>
      </c>
      <c r="I76" s="53">
        <v>0.0113</v>
      </c>
      <c r="J76" s="53">
        <v>0.0464</v>
      </c>
      <c r="K76" s="53" t="s">
        <v>131</v>
      </c>
      <c r="L76" s="53" t="s">
        <v>36</v>
      </c>
    </row>
    <row r="77" s="8" customFormat="1" ht="45" customHeight="1" spans="1:12">
      <c r="A77" s="53">
        <v>19</v>
      </c>
      <c r="B77" s="53" t="s">
        <v>133</v>
      </c>
      <c r="C77" s="53" t="s">
        <v>18</v>
      </c>
      <c r="D77" s="53" t="s">
        <v>32</v>
      </c>
      <c r="E77" s="48" t="s">
        <v>775</v>
      </c>
      <c r="F77" s="53">
        <v>59.391</v>
      </c>
      <c r="G77" s="48" t="s">
        <v>776</v>
      </c>
      <c r="H77" s="53">
        <v>8</v>
      </c>
      <c r="I77" s="53">
        <v>0.0109</v>
      </c>
      <c r="J77" s="53">
        <v>0.0447</v>
      </c>
      <c r="K77" s="53" t="s">
        <v>131</v>
      </c>
      <c r="L77" s="53" t="s">
        <v>36</v>
      </c>
    </row>
    <row r="78" s="11" customFormat="1" ht="54" customHeight="1" spans="1:12">
      <c r="A78" s="57" t="s">
        <v>171</v>
      </c>
      <c r="B78" s="57" t="s">
        <v>172</v>
      </c>
      <c r="C78" s="57" t="s">
        <v>18</v>
      </c>
      <c r="D78" s="57" t="s">
        <v>19</v>
      </c>
      <c r="E78" s="55" t="s">
        <v>173</v>
      </c>
      <c r="F78" s="54">
        <f t="shared" ref="F78:J78" si="12">SUM(F79:F98)</f>
        <v>1370</v>
      </c>
      <c r="G78" s="59" t="s">
        <v>777</v>
      </c>
      <c r="H78" s="57">
        <f t="shared" si="12"/>
        <v>221</v>
      </c>
      <c r="I78" s="57">
        <f t="shared" si="12"/>
        <v>0.3761</v>
      </c>
      <c r="J78" s="57">
        <f t="shared" si="12"/>
        <v>1.7228</v>
      </c>
      <c r="K78" s="57" t="s">
        <v>175</v>
      </c>
      <c r="L78" s="54" t="s">
        <v>23</v>
      </c>
    </row>
    <row r="79" s="8" customFormat="1" ht="67" customHeight="1" spans="1:12">
      <c r="A79" s="60">
        <v>1</v>
      </c>
      <c r="B79" s="60" t="s">
        <v>176</v>
      </c>
      <c r="C79" s="60" t="s">
        <v>18</v>
      </c>
      <c r="D79" s="60" t="s">
        <v>57</v>
      </c>
      <c r="E79" s="61" t="s">
        <v>778</v>
      </c>
      <c r="F79" s="60">
        <v>69.5843</v>
      </c>
      <c r="G79" s="61" t="s">
        <v>779</v>
      </c>
      <c r="H79" s="60">
        <v>23</v>
      </c>
      <c r="I79" s="60">
        <v>0.021</v>
      </c>
      <c r="J79" s="79">
        <v>0.306</v>
      </c>
      <c r="K79" s="46" t="s">
        <v>175</v>
      </c>
      <c r="L79" s="46" t="s">
        <v>27</v>
      </c>
    </row>
    <row r="80" s="4" customFormat="1" ht="63" customHeight="1" spans="1:12">
      <c r="A80" s="53">
        <v>2</v>
      </c>
      <c r="B80" s="53" t="s">
        <v>176</v>
      </c>
      <c r="C80" s="53" t="s">
        <v>18</v>
      </c>
      <c r="D80" s="53" t="s">
        <v>65</v>
      </c>
      <c r="E80" s="48" t="s">
        <v>780</v>
      </c>
      <c r="F80" s="53">
        <v>41.1239</v>
      </c>
      <c r="G80" s="48" t="s">
        <v>781</v>
      </c>
      <c r="H80" s="53">
        <v>15</v>
      </c>
      <c r="I80" s="53">
        <v>0.0127</v>
      </c>
      <c r="J80" s="80">
        <v>0.047</v>
      </c>
      <c r="K80" s="53" t="s">
        <v>175</v>
      </c>
      <c r="L80" s="53" t="s">
        <v>27</v>
      </c>
    </row>
    <row r="81" s="8" customFormat="1" ht="63" customHeight="1" spans="1:12">
      <c r="A81" s="60">
        <v>3</v>
      </c>
      <c r="B81" s="60" t="s">
        <v>176</v>
      </c>
      <c r="C81" s="60" t="s">
        <v>18</v>
      </c>
      <c r="D81" s="60" t="s">
        <v>25</v>
      </c>
      <c r="E81" s="61" t="s">
        <v>782</v>
      </c>
      <c r="F81" s="60">
        <v>88.8605</v>
      </c>
      <c r="G81" s="61" t="s">
        <v>783</v>
      </c>
      <c r="H81" s="60">
        <v>17</v>
      </c>
      <c r="I81" s="60">
        <v>0.028</v>
      </c>
      <c r="J81" s="79">
        <v>0.12</v>
      </c>
      <c r="K81" s="46" t="s">
        <v>175</v>
      </c>
      <c r="L81" s="46" t="s">
        <v>27</v>
      </c>
    </row>
    <row r="82" s="8" customFormat="1" ht="63" customHeight="1" spans="1:12">
      <c r="A82" s="60">
        <v>4</v>
      </c>
      <c r="B82" s="60" t="s">
        <v>176</v>
      </c>
      <c r="C82" s="60" t="s">
        <v>18</v>
      </c>
      <c r="D82" s="60" t="s">
        <v>41</v>
      </c>
      <c r="E82" s="61" t="s">
        <v>784</v>
      </c>
      <c r="F82" s="60">
        <v>104.235</v>
      </c>
      <c r="G82" s="61" t="s">
        <v>785</v>
      </c>
      <c r="H82" s="60">
        <v>10</v>
      </c>
      <c r="I82" s="60">
        <v>0.0297</v>
      </c>
      <c r="J82" s="79">
        <v>0.1188</v>
      </c>
      <c r="K82" s="46" t="s">
        <v>175</v>
      </c>
      <c r="L82" s="46" t="s">
        <v>36</v>
      </c>
    </row>
    <row r="83" s="8" customFormat="1" ht="63" customHeight="1" spans="1:12">
      <c r="A83" s="60">
        <v>5</v>
      </c>
      <c r="B83" s="60" t="s">
        <v>176</v>
      </c>
      <c r="C83" s="60" t="s">
        <v>18</v>
      </c>
      <c r="D83" s="60" t="s">
        <v>30</v>
      </c>
      <c r="E83" s="61" t="s">
        <v>786</v>
      </c>
      <c r="F83" s="60">
        <v>95.4321</v>
      </c>
      <c r="G83" s="61" t="s">
        <v>787</v>
      </c>
      <c r="H83" s="60">
        <v>17</v>
      </c>
      <c r="I83" s="60">
        <v>0.0262</v>
      </c>
      <c r="J83" s="79">
        <v>0.0786</v>
      </c>
      <c r="K83" s="46" t="s">
        <v>175</v>
      </c>
      <c r="L83" s="46" t="s">
        <v>27</v>
      </c>
    </row>
    <row r="84" s="8" customFormat="1" ht="65" customHeight="1" spans="1:12">
      <c r="A84" s="60">
        <v>6</v>
      </c>
      <c r="B84" s="60" t="s">
        <v>176</v>
      </c>
      <c r="C84" s="60" t="s">
        <v>18</v>
      </c>
      <c r="D84" s="60" t="s">
        <v>34</v>
      </c>
      <c r="E84" s="61" t="s">
        <v>788</v>
      </c>
      <c r="F84" s="60">
        <v>22.363</v>
      </c>
      <c r="G84" s="61" t="s">
        <v>789</v>
      </c>
      <c r="H84" s="53">
        <v>9</v>
      </c>
      <c r="I84" s="60">
        <v>0.006</v>
      </c>
      <c r="J84" s="79">
        <v>0.024</v>
      </c>
      <c r="K84" s="46" t="s">
        <v>175</v>
      </c>
      <c r="L84" s="46" t="s">
        <v>36</v>
      </c>
    </row>
    <row r="85" s="8" customFormat="1" ht="65" customHeight="1" spans="1:12">
      <c r="A85" s="60">
        <v>7</v>
      </c>
      <c r="B85" s="60" t="s">
        <v>176</v>
      </c>
      <c r="C85" s="60" t="s">
        <v>18</v>
      </c>
      <c r="D85" s="60" t="s">
        <v>45</v>
      </c>
      <c r="E85" s="61" t="s">
        <v>790</v>
      </c>
      <c r="F85" s="60">
        <v>113.5514</v>
      </c>
      <c r="G85" s="61" t="s">
        <v>791</v>
      </c>
      <c r="H85" s="60">
        <v>13</v>
      </c>
      <c r="I85" s="60">
        <v>0.0313</v>
      </c>
      <c r="J85" s="79">
        <v>0.1252</v>
      </c>
      <c r="K85" s="46" t="s">
        <v>175</v>
      </c>
      <c r="L85" s="46" t="s">
        <v>27</v>
      </c>
    </row>
    <row r="86" s="8" customFormat="1" ht="65" customHeight="1" spans="1:12">
      <c r="A86" s="60">
        <v>8</v>
      </c>
      <c r="B86" s="60" t="s">
        <v>176</v>
      </c>
      <c r="C86" s="60" t="s">
        <v>18</v>
      </c>
      <c r="D86" s="60" t="s">
        <v>47</v>
      </c>
      <c r="E86" s="61" t="s">
        <v>792</v>
      </c>
      <c r="F86" s="60">
        <v>84.8657</v>
      </c>
      <c r="G86" s="61" t="s">
        <v>783</v>
      </c>
      <c r="H86" s="60">
        <v>15</v>
      </c>
      <c r="I86" s="60">
        <v>0.028</v>
      </c>
      <c r="J86" s="79">
        <v>0.084</v>
      </c>
      <c r="K86" s="46" t="s">
        <v>175</v>
      </c>
      <c r="L86" s="46" t="s">
        <v>27</v>
      </c>
    </row>
    <row r="87" s="8" customFormat="1" ht="65" customHeight="1" spans="1:12">
      <c r="A87" s="60">
        <v>9</v>
      </c>
      <c r="B87" s="60" t="s">
        <v>176</v>
      </c>
      <c r="C87" s="60" t="s">
        <v>18</v>
      </c>
      <c r="D87" s="60" t="s">
        <v>32</v>
      </c>
      <c r="E87" s="61" t="s">
        <v>793</v>
      </c>
      <c r="F87" s="60">
        <v>17.99</v>
      </c>
      <c r="G87" s="61" t="s">
        <v>794</v>
      </c>
      <c r="H87" s="60">
        <v>10</v>
      </c>
      <c r="I87" s="60">
        <v>0.005</v>
      </c>
      <c r="J87" s="79">
        <v>0.02</v>
      </c>
      <c r="K87" s="46" t="s">
        <v>175</v>
      </c>
      <c r="L87" s="46" t="s">
        <v>27</v>
      </c>
    </row>
    <row r="88" s="8" customFormat="1" ht="65" customHeight="1" spans="1:12">
      <c r="A88" s="60">
        <v>10</v>
      </c>
      <c r="B88" s="60" t="s">
        <v>176</v>
      </c>
      <c r="C88" s="60" t="s">
        <v>18</v>
      </c>
      <c r="D88" s="60" t="s">
        <v>59</v>
      </c>
      <c r="E88" s="61" t="s">
        <v>795</v>
      </c>
      <c r="F88" s="60">
        <v>143.72</v>
      </c>
      <c r="G88" s="61" t="s">
        <v>796</v>
      </c>
      <c r="H88" s="60">
        <v>15</v>
      </c>
      <c r="I88" s="60">
        <v>0.0395</v>
      </c>
      <c r="J88" s="79">
        <v>0.1185</v>
      </c>
      <c r="K88" s="46" t="s">
        <v>175</v>
      </c>
      <c r="L88" s="46" t="s">
        <v>36</v>
      </c>
    </row>
    <row r="89" s="8" customFormat="1" ht="59" customHeight="1" spans="1:12">
      <c r="A89" s="60">
        <v>11</v>
      </c>
      <c r="B89" s="60" t="s">
        <v>176</v>
      </c>
      <c r="C89" s="60" t="s">
        <v>18</v>
      </c>
      <c r="D89" s="60" t="s">
        <v>51</v>
      </c>
      <c r="E89" s="61" t="s">
        <v>797</v>
      </c>
      <c r="F89" s="60">
        <v>57.6775</v>
      </c>
      <c r="G89" s="61" t="s">
        <v>798</v>
      </c>
      <c r="H89" s="60">
        <v>8</v>
      </c>
      <c r="I89" s="60">
        <v>0.0164</v>
      </c>
      <c r="J89" s="79">
        <v>0.0738</v>
      </c>
      <c r="K89" s="46" t="s">
        <v>175</v>
      </c>
      <c r="L89" s="46" t="s">
        <v>36</v>
      </c>
    </row>
    <row r="90" s="8" customFormat="1" ht="59" customHeight="1" spans="1:12">
      <c r="A90" s="60">
        <v>12</v>
      </c>
      <c r="B90" s="60" t="s">
        <v>176</v>
      </c>
      <c r="C90" s="60" t="s">
        <v>18</v>
      </c>
      <c r="D90" s="60" t="s">
        <v>37</v>
      </c>
      <c r="E90" s="61" t="s">
        <v>799</v>
      </c>
      <c r="F90" s="60">
        <v>143.02</v>
      </c>
      <c r="G90" s="61" t="s">
        <v>800</v>
      </c>
      <c r="H90" s="60">
        <v>12</v>
      </c>
      <c r="I90" s="60">
        <v>0.0311</v>
      </c>
      <c r="J90" s="79">
        <v>0.1568</v>
      </c>
      <c r="K90" s="46" t="s">
        <v>175</v>
      </c>
      <c r="L90" s="46" t="s">
        <v>36</v>
      </c>
    </row>
    <row r="91" s="8" customFormat="1" ht="56" customHeight="1" spans="1:12">
      <c r="A91" s="60">
        <v>13</v>
      </c>
      <c r="B91" s="60" t="s">
        <v>176</v>
      </c>
      <c r="C91" s="60" t="s">
        <v>18</v>
      </c>
      <c r="D91" s="60" t="s">
        <v>53</v>
      </c>
      <c r="E91" s="61" t="s">
        <v>801</v>
      </c>
      <c r="F91" s="60">
        <v>55.249</v>
      </c>
      <c r="G91" s="61" t="s">
        <v>802</v>
      </c>
      <c r="H91" s="60">
        <v>7</v>
      </c>
      <c r="I91" s="60">
        <v>0.0118</v>
      </c>
      <c r="J91" s="60">
        <v>0.0525</v>
      </c>
      <c r="K91" s="46" t="s">
        <v>175</v>
      </c>
      <c r="L91" s="46" t="s">
        <v>36</v>
      </c>
    </row>
    <row r="92" s="8" customFormat="1" ht="56" customHeight="1" spans="1:12">
      <c r="A92" s="60">
        <v>14</v>
      </c>
      <c r="B92" s="60" t="s">
        <v>176</v>
      </c>
      <c r="C92" s="46" t="s">
        <v>18</v>
      </c>
      <c r="D92" s="46" t="s">
        <v>28</v>
      </c>
      <c r="E92" s="62" t="s">
        <v>803</v>
      </c>
      <c r="F92" s="46">
        <v>21.047</v>
      </c>
      <c r="G92" s="61" t="s">
        <v>804</v>
      </c>
      <c r="H92" s="46">
        <v>8</v>
      </c>
      <c r="I92" s="46">
        <v>0.0054</v>
      </c>
      <c r="J92" s="81">
        <v>0.0324</v>
      </c>
      <c r="K92" s="46" t="s">
        <v>175</v>
      </c>
      <c r="L92" s="46" t="s">
        <v>27</v>
      </c>
    </row>
    <row r="93" s="8" customFormat="1" ht="56" customHeight="1" spans="1:12">
      <c r="A93" s="60">
        <v>15</v>
      </c>
      <c r="B93" s="60" t="s">
        <v>176</v>
      </c>
      <c r="C93" s="46" t="s">
        <v>18</v>
      </c>
      <c r="D93" s="46" t="s">
        <v>55</v>
      </c>
      <c r="E93" s="62" t="s">
        <v>805</v>
      </c>
      <c r="F93" s="46">
        <v>80.5515</v>
      </c>
      <c r="G93" s="61" t="s">
        <v>806</v>
      </c>
      <c r="H93" s="46">
        <v>9</v>
      </c>
      <c r="I93" s="46">
        <v>0.0226</v>
      </c>
      <c r="J93" s="81">
        <v>0.1015</v>
      </c>
      <c r="K93" s="46" t="s">
        <v>175</v>
      </c>
      <c r="L93" s="46" t="s">
        <v>36</v>
      </c>
    </row>
    <row r="94" s="8" customFormat="1" ht="56" customHeight="1" spans="1:12">
      <c r="A94" s="60">
        <v>16</v>
      </c>
      <c r="B94" s="60" t="s">
        <v>176</v>
      </c>
      <c r="C94" s="46" t="s">
        <v>18</v>
      </c>
      <c r="D94" s="46" t="s">
        <v>39</v>
      </c>
      <c r="E94" s="62" t="s">
        <v>807</v>
      </c>
      <c r="F94" s="46">
        <v>57.1</v>
      </c>
      <c r="G94" s="61" t="s">
        <v>808</v>
      </c>
      <c r="H94" s="46">
        <v>13</v>
      </c>
      <c r="I94" s="46">
        <v>0.0166</v>
      </c>
      <c r="J94" s="81">
        <v>0.0843</v>
      </c>
      <c r="K94" s="46" t="s">
        <v>175</v>
      </c>
      <c r="L94" s="46" t="s">
        <v>36</v>
      </c>
    </row>
    <row r="95" s="8" customFormat="1" ht="56" customHeight="1" spans="1:12">
      <c r="A95" s="60">
        <v>17</v>
      </c>
      <c r="B95" s="60" t="s">
        <v>176</v>
      </c>
      <c r="C95" s="60" t="s">
        <v>18</v>
      </c>
      <c r="D95" s="60" t="s">
        <v>63</v>
      </c>
      <c r="E95" s="61" t="s">
        <v>208</v>
      </c>
      <c r="F95" s="60">
        <v>21.37</v>
      </c>
      <c r="G95" s="61" t="s">
        <v>809</v>
      </c>
      <c r="H95" s="60">
        <v>1</v>
      </c>
      <c r="I95" s="60">
        <v>0.0069</v>
      </c>
      <c r="J95" s="79">
        <v>0.0276</v>
      </c>
      <c r="K95" s="46" t="s">
        <v>175</v>
      </c>
      <c r="L95" s="46" t="s">
        <v>36</v>
      </c>
    </row>
    <row r="96" s="8" customFormat="1" ht="56" customHeight="1" spans="1:12">
      <c r="A96" s="60">
        <v>18</v>
      </c>
      <c r="B96" s="60" t="s">
        <v>176</v>
      </c>
      <c r="C96" s="60" t="s">
        <v>18</v>
      </c>
      <c r="D96" s="60" t="s">
        <v>49</v>
      </c>
      <c r="E96" s="61" t="s">
        <v>810</v>
      </c>
      <c r="F96" s="60">
        <v>122.8498</v>
      </c>
      <c r="G96" s="61" t="s">
        <v>785</v>
      </c>
      <c r="H96" s="60">
        <v>7</v>
      </c>
      <c r="I96" s="60">
        <v>0.0297</v>
      </c>
      <c r="J96" s="60">
        <v>0.1176</v>
      </c>
      <c r="K96" s="46" t="s">
        <v>175</v>
      </c>
      <c r="L96" s="46" t="s">
        <v>27</v>
      </c>
    </row>
    <row r="97" s="8" customFormat="1" ht="56" customHeight="1" spans="1:12">
      <c r="A97" s="60">
        <v>19</v>
      </c>
      <c r="B97" s="60" t="s">
        <v>176</v>
      </c>
      <c r="C97" s="60" t="s">
        <v>18</v>
      </c>
      <c r="D97" s="60" t="s">
        <v>61</v>
      </c>
      <c r="E97" s="61" t="s">
        <v>811</v>
      </c>
      <c r="F97" s="60">
        <v>0.5</v>
      </c>
      <c r="G97" s="61" t="s">
        <v>812</v>
      </c>
      <c r="H97" s="60">
        <v>2</v>
      </c>
      <c r="I97" s="60">
        <v>0.0002</v>
      </c>
      <c r="J97" s="79">
        <v>0.0008</v>
      </c>
      <c r="K97" s="46" t="s">
        <v>175</v>
      </c>
      <c r="L97" s="46" t="s">
        <v>36</v>
      </c>
    </row>
    <row r="98" s="8" customFormat="1" ht="56" customHeight="1" spans="1:12">
      <c r="A98" s="60">
        <v>20</v>
      </c>
      <c r="B98" s="60" t="s">
        <v>176</v>
      </c>
      <c r="C98" s="60" t="s">
        <v>18</v>
      </c>
      <c r="D98" s="60" t="s">
        <v>43</v>
      </c>
      <c r="E98" s="61" t="s">
        <v>813</v>
      </c>
      <c r="F98" s="60">
        <v>28.9093</v>
      </c>
      <c r="G98" s="61" t="s">
        <v>814</v>
      </c>
      <c r="H98" s="60">
        <v>10</v>
      </c>
      <c r="I98" s="60">
        <v>0.008</v>
      </c>
      <c r="J98" s="79">
        <v>0.0334</v>
      </c>
      <c r="K98" s="46" t="s">
        <v>175</v>
      </c>
      <c r="L98" s="46" t="s">
        <v>27</v>
      </c>
    </row>
    <row r="99" s="12" customFormat="1" ht="45" customHeight="1" spans="1:12">
      <c r="A99" s="63" t="s">
        <v>215</v>
      </c>
      <c r="B99" s="63" t="s">
        <v>216</v>
      </c>
      <c r="C99" s="63" t="s">
        <v>18</v>
      </c>
      <c r="D99" s="63" t="s">
        <v>19</v>
      </c>
      <c r="E99" s="59" t="s">
        <v>815</v>
      </c>
      <c r="F99" s="63">
        <f>F100+F121+F126</f>
        <v>2521.45</v>
      </c>
      <c r="G99" s="63" t="s">
        <v>816</v>
      </c>
      <c r="H99" s="63">
        <v>251</v>
      </c>
      <c r="I99" s="63">
        <f>I100+I121+I126</f>
        <v>0.6616</v>
      </c>
      <c r="J99" s="63">
        <f>J100+J121+J126</f>
        <v>2.6464</v>
      </c>
      <c r="K99" s="63" t="s">
        <v>219</v>
      </c>
      <c r="L99" s="63" t="s">
        <v>23</v>
      </c>
    </row>
    <row r="100" s="13" customFormat="1" ht="45" customHeight="1" spans="1:12">
      <c r="A100" s="40" t="s">
        <v>72</v>
      </c>
      <c r="B100" s="64" t="s">
        <v>220</v>
      </c>
      <c r="C100" s="64" t="s">
        <v>18</v>
      </c>
      <c r="D100" s="64" t="s">
        <v>19</v>
      </c>
      <c r="E100" s="65" t="s">
        <v>817</v>
      </c>
      <c r="F100" s="43">
        <f t="shared" ref="F100:J100" si="13">SUM(F101:F120)</f>
        <v>1894</v>
      </c>
      <c r="G100" s="66" t="s">
        <v>818</v>
      </c>
      <c r="H100" s="64">
        <f t="shared" si="13"/>
        <v>203</v>
      </c>
      <c r="I100" s="64">
        <f t="shared" si="13"/>
        <v>0.3788</v>
      </c>
      <c r="J100" s="64">
        <f t="shared" si="13"/>
        <v>1.5152</v>
      </c>
      <c r="K100" s="64" t="s">
        <v>219</v>
      </c>
      <c r="L100" s="64" t="s">
        <v>223</v>
      </c>
    </row>
    <row r="101" s="14" customFormat="1" ht="45" customHeight="1" spans="1:12">
      <c r="A101" s="67">
        <v>1</v>
      </c>
      <c r="B101" s="53" t="s">
        <v>224</v>
      </c>
      <c r="C101" s="53" t="s">
        <v>18</v>
      </c>
      <c r="D101" s="60" t="s">
        <v>51</v>
      </c>
      <c r="E101" s="61" t="s">
        <v>819</v>
      </c>
      <c r="F101" s="60">
        <f t="shared" ref="F101:F104" si="14">300*0.5</f>
        <v>150</v>
      </c>
      <c r="G101" s="61" t="s">
        <v>820</v>
      </c>
      <c r="H101" s="60">
        <v>8</v>
      </c>
      <c r="I101" s="60">
        <v>0.03</v>
      </c>
      <c r="J101" s="60">
        <f>I101*4</f>
        <v>0.12</v>
      </c>
      <c r="K101" s="60" t="s">
        <v>219</v>
      </c>
      <c r="L101" s="53" t="s">
        <v>36</v>
      </c>
    </row>
    <row r="102" s="14" customFormat="1" ht="45" customHeight="1" spans="1:12">
      <c r="A102" s="67">
        <v>2</v>
      </c>
      <c r="B102" s="53" t="s">
        <v>224</v>
      </c>
      <c r="C102" s="53" t="s">
        <v>18</v>
      </c>
      <c r="D102" s="60" t="s">
        <v>28</v>
      </c>
      <c r="E102" s="61" t="s">
        <v>821</v>
      </c>
      <c r="F102" s="68">
        <f>48*0.5</f>
        <v>24</v>
      </c>
      <c r="G102" s="61" t="s">
        <v>820</v>
      </c>
      <c r="H102" s="60">
        <v>6</v>
      </c>
      <c r="I102" s="60">
        <v>0.0048</v>
      </c>
      <c r="J102" s="60">
        <f t="shared" ref="J102:J125" si="15">I102*4</f>
        <v>0.0192</v>
      </c>
      <c r="K102" s="60" t="s">
        <v>219</v>
      </c>
      <c r="L102" s="53" t="s">
        <v>27</v>
      </c>
    </row>
    <row r="103" s="14" customFormat="1" ht="60" customHeight="1" spans="1:12">
      <c r="A103" s="67">
        <v>3</v>
      </c>
      <c r="B103" s="53" t="s">
        <v>224</v>
      </c>
      <c r="C103" s="53" t="s">
        <v>18</v>
      </c>
      <c r="D103" s="60" t="s">
        <v>47</v>
      </c>
      <c r="E103" s="61" t="s">
        <v>822</v>
      </c>
      <c r="F103" s="60">
        <f t="shared" si="14"/>
        <v>150</v>
      </c>
      <c r="G103" s="61" t="s">
        <v>820</v>
      </c>
      <c r="H103" s="60">
        <v>19</v>
      </c>
      <c r="I103" s="60">
        <v>0.03</v>
      </c>
      <c r="J103" s="60">
        <f t="shared" si="15"/>
        <v>0.12</v>
      </c>
      <c r="K103" s="60" t="s">
        <v>219</v>
      </c>
      <c r="L103" s="53" t="s">
        <v>27</v>
      </c>
    </row>
    <row r="104" s="14" customFormat="1" ht="60" customHeight="1" spans="1:12">
      <c r="A104" s="67">
        <v>4</v>
      </c>
      <c r="B104" s="53" t="s">
        <v>224</v>
      </c>
      <c r="C104" s="53" t="s">
        <v>18</v>
      </c>
      <c r="D104" s="60" t="s">
        <v>43</v>
      </c>
      <c r="E104" s="61" t="s">
        <v>823</v>
      </c>
      <c r="F104" s="60">
        <f t="shared" si="14"/>
        <v>150</v>
      </c>
      <c r="G104" s="61" t="s">
        <v>820</v>
      </c>
      <c r="H104" s="60">
        <v>16</v>
      </c>
      <c r="I104" s="60">
        <v>0.03</v>
      </c>
      <c r="J104" s="60">
        <f t="shared" si="15"/>
        <v>0.12</v>
      </c>
      <c r="K104" s="60" t="s">
        <v>219</v>
      </c>
      <c r="L104" s="53" t="s">
        <v>27</v>
      </c>
    </row>
    <row r="105" s="14" customFormat="1" ht="45" customHeight="1" spans="1:12">
      <c r="A105" s="67">
        <v>5</v>
      </c>
      <c r="B105" s="53" t="s">
        <v>224</v>
      </c>
      <c r="C105" s="53" t="s">
        <v>18</v>
      </c>
      <c r="D105" s="60" t="s">
        <v>39</v>
      </c>
      <c r="E105" s="61" t="s">
        <v>824</v>
      </c>
      <c r="F105" s="60">
        <f>212*0.5</f>
        <v>106</v>
      </c>
      <c r="G105" s="61" t="s">
        <v>820</v>
      </c>
      <c r="H105" s="60">
        <v>12</v>
      </c>
      <c r="I105" s="60">
        <v>0.0212</v>
      </c>
      <c r="J105" s="60">
        <f t="shared" si="15"/>
        <v>0.0848</v>
      </c>
      <c r="K105" s="60" t="s">
        <v>219</v>
      </c>
      <c r="L105" s="53" t="s">
        <v>36</v>
      </c>
    </row>
    <row r="106" s="14" customFormat="1" ht="45" customHeight="1" spans="1:12">
      <c r="A106" s="67">
        <v>6</v>
      </c>
      <c r="B106" s="53" t="s">
        <v>224</v>
      </c>
      <c r="C106" s="53" t="s">
        <v>18</v>
      </c>
      <c r="D106" s="60" t="s">
        <v>45</v>
      </c>
      <c r="E106" s="61" t="s">
        <v>825</v>
      </c>
      <c r="F106" s="60">
        <f>121*0.5</f>
        <v>60.5</v>
      </c>
      <c r="G106" s="61" t="s">
        <v>820</v>
      </c>
      <c r="H106" s="60">
        <v>5</v>
      </c>
      <c r="I106" s="60">
        <v>0.0121</v>
      </c>
      <c r="J106" s="60">
        <f t="shared" si="15"/>
        <v>0.0484</v>
      </c>
      <c r="K106" s="60" t="s">
        <v>219</v>
      </c>
      <c r="L106" s="53" t="s">
        <v>27</v>
      </c>
    </row>
    <row r="107" s="14" customFormat="1" ht="45" customHeight="1" spans="1:12">
      <c r="A107" s="67">
        <v>7</v>
      </c>
      <c r="B107" s="53" t="s">
        <v>224</v>
      </c>
      <c r="C107" s="53" t="s">
        <v>18</v>
      </c>
      <c r="D107" s="60" t="s">
        <v>32</v>
      </c>
      <c r="E107" s="61" t="s">
        <v>826</v>
      </c>
      <c r="F107" s="60">
        <f>64*0.5</f>
        <v>32</v>
      </c>
      <c r="G107" s="61" t="s">
        <v>820</v>
      </c>
      <c r="H107" s="60">
        <v>6</v>
      </c>
      <c r="I107" s="60">
        <v>0.0064</v>
      </c>
      <c r="J107" s="60">
        <f t="shared" si="15"/>
        <v>0.0256</v>
      </c>
      <c r="K107" s="60" t="s">
        <v>219</v>
      </c>
      <c r="L107" s="53" t="s">
        <v>27</v>
      </c>
    </row>
    <row r="108" s="14" customFormat="1" ht="67" customHeight="1" spans="1:12">
      <c r="A108" s="67">
        <v>8</v>
      </c>
      <c r="B108" s="53" t="s">
        <v>224</v>
      </c>
      <c r="C108" s="53" t="s">
        <v>18</v>
      </c>
      <c r="D108" s="69" t="s">
        <v>57</v>
      </c>
      <c r="E108" s="61" t="s">
        <v>827</v>
      </c>
      <c r="F108" s="60">
        <f>150*0.5</f>
        <v>75</v>
      </c>
      <c r="G108" s="61" t="s">
        <v>820</v>
      </c>
      <c r="H108" s="60">
        <v>21</v>
      </c>
      <c r="I108" s="60">
        <v>0.015</v>
      </c>
      <c r="J108" s="60">
        <f t="shared" si="15"/>
        <v>0.06</v>
      </c>
      <c r="K108" s="60" t="s">
        <v>219</v>
      </c>
      <c r="L108" s="53" t="s">
        <v>27</v>
      </c>
    </row>
    <row r="109" s="14" customFormat="1" ht="48" customHeight="1" spans="1:12">
      <c r="A109" s="67">
        <v>9</v>
      </c>
      <c r="B109" s="53" t="s">
        <v>224</v>
      </c>
      <c r="C109" s="53" t="s">
        <v>18</v>
      </c>
      <c r="D109" s="60" t="s">
        <v>49</v>
      </c>
      <c r="E109" s="70" t="s">
        <v>828</v>
      </c>
      <c r="F109" s="69">
        <f>60*0.5</f>
        <v>30</v>
      </c>
      <c r="G109" s="61" t="s">
        <v>820</v>
      </c>
      <c r="H109" s="69">
        <v>6</v>
      </c>
      <c r="I109" s="69">
        <v>0.006</v>
      </c>
      <c r="J109" s="60">
        <f t="shared" si="15"/>
        <v>0.024</v>
      </c>
      <c r="K109" s="60" t="s">
        <v>219</v>
      </c>
      <c r="L109" s="53" t="s">
        <v>27</v>
      </c>
    </row>
    <row r="110" s="14" customFormat="1" ht="48" customHeight="1" spans="1:12">
      <c r="A110" s="67">
        <v>10</v>
      </c>
      <c r="B110" s="53" t="s">
        <v>224</v>
      </c>
      <c r="C110" s="53" t="s">
        <v>18</v>
      </c>
      <c r="D110" s="60" t="s">
        <v>55</v>
      </c>
      <c r="E110" s="61" t="s">
        <v>829</v>
      </c>
      <c r="F110" s="60">
        <f>102*0.5</f>
        <v>51</v>
      </c>
      <c r="G110" s="61" t="s">
        <v>820</v>
      </c>
      <c r="H110" s="60">
        <v>8</v>
      </c>
      <c r="I110" s="60">
        <v>0.0102</v>
      </c>
      <c r="J110" s="60">
        <f t="shared" si="15"/>
        <v>0.0408</v>
      </c>
      <c r="K110" s="60" t="s">
        <v>219</v>
      </c>
      <c r="L110" s="53" t="s">
        <v>36</v>
      </c>
    </row>
    <row r="111" s="14" customFormat="1" ht="48" customHeight="1" spans="1:12">
      <c r="A111" s="67">
        <v>11</v>
      </c>
      <c r="B111" s="53" t="s">
        <v>224</v>
      </c>
      <c r="C111" s="53" t="s">
        <v>18</v>
      </c>
      <c r="D111" s="60" t="s">
        <v>34</v>
      </c>
      <c r="E111" s="61" t="s">
        <v>830</v>
      </c>
      <c r="F111" s="60">
        <f>100*0.5</f>
        <v>50</v>
      </c>
      <c r="G111" s="61" t="s">
        <v>820</v>
      </c>
      <c r="H111" s="67">
        <v>9</v>
      </c>
      <c r="I111" s="67">
        <v>0.01</v>
      </c>
      <c r="J111" s="60">
        <f t="shared" si="15"/>
        <v>0.04</v>
      </c>
      <c r="K111" s="60" t="s">
        <v>219</v>
      </c>
      <c r="L111" s="53" t="s">
        <v>36</v>
      </c>
    </row>
    <row r="112" s="14" customFormat="1" ht="48" customHeight="1" spans="1:12">
      <c r="A112" s="67">
        <v>12</v>
      </c>
      <c r="B112" s="53" t="s">
        <v>224</v>
      </c>
      <c r="C112" s="53" t="s">
        <v>18</v>
      </c>
      <c r="D112" s="60" t="s">
        <v>61</v>
      </c>
      <c r="E112" s="61" t="s">
        <v>831</v>
      </c>
      <c r="F112" s="60">
        <f>105*0.5</f>
        <v>52.5</v>
      </c>
      <c r="G112" s="61" t="s">
        <v>820</v>
      </c>
      <c r="H112" s="60">
        <v>7</v>
      </c>
      <c r="I112" s="60">
        <v>0.0105</v>
      </c>
      <c r="J112" s="60">
        <f t="shared" si="15"/>
        <v>0.042</v>
      </c>
      <c r="K112" s="60" t="s">
        <v>219</v>
      </c>
      <c r="L112" s="53" t="s">
        <v>36</v>
      </c>
    </row>
    <row r="113" s="14" customFormat="1" ht="48" customHeight="1" spans="1:12">
      <c r="A113" s="67">
        <v>13</v>
      </c>
      <c r="B113" s="53" t="s">
        <v>224</v>
      </c>
      <c r="C113" s="53" t="s">
        <v>18</v>
      </c>
      <c r="D113" s="60" t="s">
        <v>53</v>
      </c>
      <c r="E113" s="61" t="s">
        <v>832</v>
      </c>
      <c r="F113" s="60">
        <f>148*0.5</f>
        <v>74</v>
      </c>
      <c r="G113" s="61" t="s">
        <v>820</v>
      </c>
      <c r="H113" s="71">
        <v>7</v>
      </c>
      <c r="I113" s="60">
        <v>0.0148</v>
      </c>
      <c r="J113" s="60">
        <f t="shared" si="15"/>
        <v>0.0592</v>
      </c>
      <c r="K113" s="60" t="s">
        <v>219</v>
      </c>
      <c r="L113" s="53" t="s">
        <v>36</v>
      </c>
    </row>
    <row r="114" s="14" customFormat="1" ht="48" customHeight="1" spans="1:12">
      <c r="A114" s="67">
        <v>14</v>
      </c>
      <c r="B114" s="53" t="s">
        <v>224</v>
      </c>
      <c r="C114" s="53" t="s">
        <v>18</v>
      </c>
      <c r="D114" s="60" t="s">
        <v>65</v>
      </c>
      <c r="E114" s="61" t="s">
        <v>833</v>
      </c>
      <c r="F114" s="60">
        <f>49*0.5</f>
        <v>24.5</v>
      </c>
      <c r="G114" s="61" t="s">
        <v>820</v>
      </c>
      <c r="H114" s="60">
        <v>8</v>
      </c>
      <c r="I114" s="60">
        <v>0.0049</v>
      </c>
      <c r="J114" s="60">
        <f t="shared" si="15"/>
        <v>0.0196</v>
      </c>
      <c r="K114" s="60" t="s">
        <v>219</v>
      </c>
      <c r="L114" s="53" t="s">
        <v>27</v>
      </c>
    </row>
    <row r="115" s="14" customFormat="1" ht="48" customHeight="1" spans="1:12">
      <c r="A115" s="67">
        <v>15</v>
      </c>
      <c r="B115" s="53" t="s">
        <v>224</v>
      </c>
      <c r="C115" s="53" t="s">
        <v>18</v>
      </c>
      <c r="D115" s="72" t="s">
        <v>59</v>
      </c>
      <c r="E115" s="73" t="s">
        <v>834</v>
      </c>
      <c r="F115" s="72">
        <f>526*0.5</f>
        <v>263</v>
      </c>
      <c r="G115" s="61" t="s">
        <v>820</v>
      </c>
      <c r="H115" s="72">
        <v>8</v>
      </c>
      <c r="I115" s="72">
        <v>0.0526</v>
      </c>
      <c r="J115" s="60">
        <f t="shared" si="15"/>
        <v>0.2104</v>
      </c>
      <c r="K115" s="60" t="s">
        <v>219</v>
      </c>
      <c r="L115" s="53" t="s">
        <v>36</v>
      </c>
    </row>
    <row r="116" s="14" customFormat="1" ht="48" customHeight="1" spans="1:12">
      <c r="A116" s="67">
        <v>16</v>
      </c>
      <c r="B116" s="53" t="s">
        <v>224</v>
      </c>
      <c r="C116" s="53" t="s">
        <v>18</v>
      </c>
      <c r="D116" s="60" t="s">
        <v>63</v>
      </c>
      <c r="E116" s="61" t="s">
        <v>835</v>
      </c>
      <c r="F116" s="60">
        <f>36*0.5</f>
        <v>18</v>
      </c>
      <c r="G116" s="61" t="s">
        <v>820</v>
      </c>
      <c r="H116" s="60">
        <v>6</v>
      </c>
      <c r="I116" s="60">
        <v>0.0036</v>
      </c>
      <c r="J116" s="60">
        <f t="shared" si="15"/>
        <v>0.0144</v>
      </c>
      <c r="K116" s="60" t="s">
        <v>219</v>
      </c>
      <c r="L116" s="53" t="s">
        <v>36</v>
      </c>
    </row>
    <row r="117" s="14" customFormat="1" ht="55" customHeight="1" spans="1:12">
      <c r="A117" s="67">
        <v>17</v>
      </c>
      <c r="B117" s="53" t="s">
        <v>224</v>
      </c>
      <c r="C117" s="53" t="s">
        <v>18</v>
      </c>
      <c r="D117" s="60" t="s">
        <v>30</v>
      </c>
      <c r="E117" s="61" t="s">
        <v>836</v>
      </c>
      <c r="F117" s="74">
        <f>582*0.5</f>
        <v>291</v>
      </c>
      <c r="G117" s="61" t="s">
        <v>820</v>
      </c>
      <c r="H117" s="60">
        <v>17</v>
      </c>
      <c r="I117" s="60">
        <v>0.0582</v>
      </c>
      <c r="J117" s="60">
        <f t="shared" si="15"/>
        <v>0.2328</v>
      </c>
      <c r="K117" s="60" t="s">
        <v>219</v>
      </c>
      <c r="L117" s="53" t="s">
        <v>27</v>
      </c>
    </row>
    <row r="118" s="14" customFormat="1" ht="45" customHeight="1" spans="1:12">
      <c r="A118" s="67">
        <v>18</v>
      </c>
      <c r="B118" s="53" t="s">
        <v>224</v>
      </c>
      <c r="C118" s="53" t="s">
        <v>18</v>
      </c>
      <c r="D118" s="60" t="s">
        <v>37</v>
      </c>
      <c r="E118" s="61" t="s">
        <v>837</v>
      </c>
      <c r="F118" s="60">
        <f>74*0.5</f>
        <v>37</v>
      </c>
      <c r="G118" s="61" t="s">
        <v>820</v>
      </c>
      <c r="H118" s="60">
        <v>7</v>
      </c>
      <c r="I118" s="60">
        <v>0.0074</v>
      </c>
      <c r="J118" s="60">
        <f t="shared" si="15"/>
        <v>0.0296</v>
      </c>
      <c r="K118" s="60" t="s">
        <v>219</v>
      </c>
      <c r="L118" s="53" t="s">
        <v>36</v>
      </c>
    </row>
    <row r="119" s="14" customFormat="1" ht="54" customHeight="1" spans="1:12">
      <c r="A119" s="67">
        <v>19</v>
      </c>
      <c r="B119" s="53" t="s">
        <v>224</v>
      </c>
      <c r="C119" s="53" t="s">
        <v>18</v>
      </c>
      <c r="D119" s="60" t="s">
        <v>25</v>
      </c>
      <c r="E119" s="61" t="s">
        <v>838</v>
      </c>
      <c r="F119" s="60">
        <f>92*0.5</f>
        <v>46</v>
      </c>
      <c r="G119" s="61" t="s">
        <v>820</v>
      </c>
      <c r="H119" s="60">
        <v>17</v>
      </c>
      <c r="I119" s="60">
        <v>0.0092</v>
      </c>
      <c r="J119" s="60">
        <f t="shared" si="15"/>
        <v>0.0368</v>
      </c>
      <c r="K119" s="60" t="s">
        <v>219</v>
      </c>
      <c r="L119" s="53" t="s">
        <v>27</v>
      </c>
    </row>
    <row r="120" s="14" customFormat="1" ht="45" customHeight="1" spans="1:12">
      <c r="A120" s="67">
        <v>20</v>
      </c>
      <c r="B120" s="53" t="s">
        <v>224</v>
      </c>
      <c r="C120" s="53" t="s">
        <v>18</v>
      </c>
      <c r="D120" s="60" t="s">
        <v>41</v>
      </c>
      <c r="E120" s="61" t="s">
        <v>839</v>
      </c>
      <c r="F120" s="60">
        <f>419*0.5</f>
        <v>209.5</v>
      </c>
      <c r="G120" s="61" t="s">
        <v>820</v>
      </c>
      <c r="H120" s="60">
        <v>10</v>
      </c>
      <c r="I120" s="67">
        <v>0.0419</v>
      </c>
      <c r="J120" s="60">
        <f t="shared" si="15"/>
        <v>0.1676</v>
      </c>
      <c r="K120" s="60" t="s">
        <v>219</v>
      </c>
      <c r="L120" s="53" t="s">
        <v>36</v>
      </c>
    </row>
    <row r="121" s="15" customFormat="1" ht="49" customHeight="1" spans="1:12">
      <c r="A121" s="40" t="s">
        <v>90</v>
      </c>
      <c r="B121" s="64" t="s">
        <v>246</v>
      </c>
      <c r="C121" s="43" t="s">
        <v>18</v>
      </c>
      <c r="D121" s="64" t="s">
        <v>247</v>
      </c>
      <c r="E121" s="66" t="s">
        <v>840</v>
      </c>
      <c r="F121" s="64">
        <f t="shared" ref="F121:J121" si="16">SUM(F122:F125)</f>
        <v>104.25</v>
      </c>
      <c r="G121" s="66" t="s">
        <v>841</v>
      </c>
      <c r="H121" s="64">
        <f t="shared" si="16"/>
        <v>43</v>
      </c>
      <c r="I121" s="64">
        <f t="shared" si="16"/>
        <v>0.1148</v>
      </c>
      <c r="J121" s="82">
        <f t="shared" si="15"/>
        <v>0.4592</v>
      </c>
      <c r="K121" s="64" t="s">
        <v>219</v>
      </c>
      <c r="L121" s="43" t="s">
        <v>27</v>
      </c>
    </row>
    <row r="122" s="14" customFormat="1" ht="45" customHeight="1" spans="1:12">
      <c r="A122" s="67">
        <v>1</v>
      </c>
      <c r="B122" s="53" t="s">
        <v>250</v>
      </c>
      <c r="C122" s="53" t="s">
        <v>18</v>
      </c>
      <c r="D122" s="53" t="s">
        <v>28</v>
      </c>
      <c r="E122" s="48" t="s">
        <v>842</v>
      </c>
      <c r="F122" s="37">
        <f>897*0.05</f>
        <v>44.85</v>
      </c>
      <c r="G122" s="48" t="s">
        <v>841</v>
      </c>
      <c r="H122" s="75">
        <v>8</v>
      </c>
      <c r="I122" s="53">
        <v>0.0897</v>
      </c>
      <c r="J122" s="60">
        <f t="shared" si="15"/>
        <v>0.3588</v>
      </c>
      <c r="K122" s="60" t="s">
        <v>219</v>
      </c>
      <c r="L122" s="53" t="s">
        <v>27</v>
      </c>
    </row>
    <row r="123" s="14" customFormat="1" ht="53" customHeight="1" spans="1:12">
      <c r="A123" s="67">
        <v>2</v>
      </c>
      <c r="B123" s="53" t="s">
        <v>250</v>
      </c>
      <c r="C123" s="53" t="s">
        <v>18</v>
      </c>
      <c r="D123" s="60" t="s">
        <v>30</v>
      </c>
      <c r="E123" s="61" t="s">
        <v>843</v>
      </c>
      <c r="F123" s="60">
        <v>29.4</v>
      </c>
      <c r="G123" s="48" t="s">
        <v>841</v>
      </c>
      <c r="H123" s="60">
        <v>17</v>
      </c>
      <c r="I123" s="60">
        <v>0.0098</v>
      </c>
      <c r="J123" s="60">
        <f t="shared" si="15"/>
        <v>0.0392</v>
      </c>
      <c r="K123" s="60" t="s">
        <v>219</v>
      </c>
      <c r="L123" s="53" t="s">
        <v>27</v>
      </c>
    </row>
    <row r="124" s="14" customFormat="1" ht="45" customHeight="1" spans="1:12">
      <c r="A124" s="67">
        <v>3</v>
      </c>
      <c r="B124" s="53" t="s">
        <v>250</v>
      </c>
      <c r="C124" s="53" t="s">
        <v>18</v>
      </c>
      <c r="D124" s="53" t="s">
        <v>39</v>
      </c>
      <c r="E124" s="48" t="s">
        <v>253</v>
      </c>
      <c r="F124" s="53">
        <f>500*0.05</f>
        <v>25</v>
      </c>
      <c r="G124" s="48" t="s">
        <v>841</v>
      </c>
      <c r="H124" s="53">
        <v>1</v>
      </c>
      <c r="I124" s="53">
        <v>0.0103</v>
      </c>
      <c r="J124" s="60">
        <f t="shared" si="15"/>
        <v>0.0412</v>
      </c>
      <c r="K124" s="60" t="s">
        <v>219</v>
      </c>
      <c r="L124" s="53" t="s">
        <v>36</v>
      </c>
    </row>
    <row r="125" s="14" customFormat="1" ht="55" customHeight="1" spans="1:12">
      <c r="A125" s="67">
        <v>4</v>
      </c>
      <c r="B125" s="53" t="s">
        <v>254</v>
      </c>
      <c r="C125" s="53" t="s">
        <v>18</v>
      </c>
      <c r="D125" s="53" t="s">
        <v>30</v>
      </c>
      <c r="E125" s="48" t="s">
        <v>844</v>
      </c>
      <c r="F125" s="53">
        <f>50*0.1</f>
        <v>5</v>
      </c>
      <c r="G125" s="48" t="s">
        <v>841</v>
      </c>
      <c r="H125" s="53">
        <v>17</v>
      </c>
      <c r="I125" s="53">
        <v>0.005</v>
      </c>
      <c r="J125" s="60">
        <f t="shared" si="15"/>
        <v>0.02</v>
      </c>
      <c r="K125" s="60" t="s">
        <v>219</v>
      </c>
      <c r="L125" s="53" t="s">
        <v>27</v>
      </c>
    </row>
    <row r="126" s="13" customFormat="1" ht="45" customHeight="1" spans="1:12">
      <c r="A126" s="40" t="s">
        <v>102</v>
      </c>
      <c r="B126" s="43" t="s">
        <v>256</v>
      </c>
      <c r="C126" s="43" t="s">
        <v>18</v>
      </c>
      <c r="D126" s="64" t="s">
        <v>257</v>
      </c>
      <c r="E126" s="66" t="s">
        <v>845</v>
      </c>
      <c r="F126" s="64">
        <f t="shared" ref="F126:J126" si="17">SUM(F127:F146)</f>
        <v>523.2</v>
      </c>
      <c r="G126" s="66" t="s">
        <v>846</v>
      </c>
      <c r="H126" s="76">
        <f t="shared" si="17"/>
        <v>188</v>
      </c>
      <c r="I126" s="76">
        <f t="shared" si="17"/>
        <v>0.168</v>
      </c>
      <c r="J126" s="64">
        <f t="shared" si="17"/>
        <v>0.672</v>
      </c>
      <c r="K126" s="82" t="s">
        <v>219</v>
      </c>
      <c r="L126" s="83" t="s">
        <v>27</v>
      </c>
    </row>
    <row r="127" s="16" customFormat="1" ht="49" customHeight="1" spans="1:12">
      <c r="A127" s="77">
        <v>1</v>
      </c>
      <c r="B127" s="53" t="s">
        <v>260</v>
      </c>
      <c r="C127" s="53" t="s">
        <v>18</v>
      </c>
      <c r="D127" s="53" t="s">
        <v>43</v>
      </c>
      <c r="E127" s="48" t="s">
        <v>847</v>
      </c>
      <c r="F127" s="78">
        <f>77*0.3</f>
        <v>23.1</v>
      </c>
      <c r="G127" s="48" t="s">
        <v>846</v>
      </c>
      <c r="H127" s="53">
        <v>8</v>
      </c>
      <c r="I127" s="84">
        <v>0.007</v>
      </c>
      <c r="J127" s="84">
        <f>I127*4</f>
        <v>0.028</v>
      </c>
      <c r="K127" s="53" t="s">
        <v>219</v>
      </c>
      <c r="L127" s="53" t="s">
        <v>27</v>
      </c>
    </row>
    <row r="128" s="16" customFormat="1" ht="45" customHeight="1" spans="1:12">
      <c r="A128" s="77">
        <v>2</v>
      </c>
      <c r="B128" s="53" t="s">
        <v>260</v>
      </c>
      <c r="C128" s="53" t="s">
        <v>18</v>
      </c>
      <c r="D128" s="53" t="s">
        <v>65</v>
      </c>
      <c r="E128" s="48" t="s">
        <v>848</v>
      </c>
      <c r="F128" s="78">
        <v>4.8</v>
      </c>
      <c r="G128" s="48" t="s">
        <v>846</v>
      </c>
      <c r="H128" s="53">
        <v>7</v>
      </c>
      <c r="I128" s="84">
        <v>0.0012</v>
      </c>
      <c r="J128" s="84">
        <f t="shared" ref="J128:J146" si="18">I128*4</f>
        <v>0.0048</v>
      </c>
      <c r="K128" s="53" t="s">
        <v>219</v>
      </c>
      <c r="L128" s="53" t="s">
        <v>27</v>
      </c>
    </row>
    <row r="129" s="16" customFormat="1" ht="45" customHeight="1" spans="1:12">
      <c r="A129" s="77">
        <v>3</v>
      </c>
      <c r="B129" s="53" t="s">
        <v>260</v>
      </c>
      <c r="C129" s="53" t="s">
        <v>18</v>
      </c>
      <c r="D129" s="53" t="s">
        <v>28</v>
      </c>
      <c r="E129" s="48" t="s">
        <v>849</v>
      </c>
      <c r="F129" s="85">
        <f>36*0.3</f>
        <v>10.8</v>
      </c>
      <c r="G129" s="48" t="s">
        <v>846</v>
      </c>
      <c r="H129" s="75">
        <v>3</v>
      </c>
      <c r="I129" s="84">
        <v>0.0036</v>
      </c>
      <c r="J129" s="84">
        <f t="shared" si="18"/>
        <v>0.0144</v>
      </c>
      <c r="K129" s="53" t="s">
        <v>219</v>
      </c>
      <c r="L129" s="53" t="s">
        <v>27</v>
      </c>
    </row>
    <row r="130" s="16" customFormat="1" ht="58" customHeight="1" spans="1:12">
      <c r="A130" s="77">
        <v>4</v>
      </c>
      <c r="B130" s="53" t="s">
        <v>260</v>
      </c>
      <c r="C130" s="53" t="s">
        <v>18</v>
      </c>
      <c r="D130" s="53" t="s">
        <v>30</v>
      </c>
      <c r="E130" s="48" t="s">
        <v>850</v>
      </c>
      <c r="F130" s="78">
        <f>96*0.3</f>
        <v>28.8</v>
      </c>
      <c r="G130" s="48" t="s">
        <v>846</v>
      </c>
      <c r="H130" s="53">
        <v>17</v>
      </c>
      <c r="I130" s="84">
        <v>0.0096</v>
      </c>
      <c r="J130" s="84">
        <f t="shared" si="18"/>
        <v>0.0384</v>
      </c>
      <c r="K130" s="53" t="s">
        <v>219</v>
      </c>
      <c r="L130" s="53" t="s">
        <v>27</v>
      </c>
    </row>
    <row r="131" s="14" customFormat="1" ht="45" customHeight="1" spans="1:12">
      <c r="A131" s="67">
        <v>5</v>
      </c>
      <c r="B131" s="53" t="s">
        <v>260</v>
      </c>
      <c r="C131" s="53" t="s">
        <v>18</v>
      </c>
      <c r="D131" s="60" t="s">
        <v>41</v>
      </c>
      <c r="E131" s="61" t="s">
        <v>851</v>
      </c>
      <c r="F131" s="86">
        <f>100*0.3</f>
        <v>30</v>
      </c>
      <c r="G131" s="48" t="s">
        <v>846</v>
      </c>
      <c r="H131" s="60">
        <v>10</v>
      </c>
      <c r="I131" s="100">
        <v>0.01</v>
      </c>
      <c r="J131" s="84">
        <f t="shared" si="18"/>
        <v>0.04</v>
      </c>
      <c r="K131" s="60" t="s">
        <v>219</v>
      </c>
      <c r="L131" s="53" t="s">
        <v>36</v>
      </c>
    </row>
    <row r="132" s="14" customFormat="1" ht="45" customHeight="1" spans="1:12">
      <c r="A132" s="67">
        <v>6</v>
      </c>
      <c r="B132" s="53" t="s">
        <v>260</v>
      </c>
      <c r="C132" s="53" t="s">
        <v>18</v>
      </c>
      <c r="D132" s="60" t="s">
        <v>49</v>
      </c>
      <c r="E132" s="70" t="s">
        <v>852</v>
      </c>
      <c r="F132" s="86">
        <f>80*0.3</f>
        <v>24</v>
      </c>
      <c r="G132" s="48" t="s">
        <v>846</v>
      </c>
      <c r="H132" s="60">
        <v>8</v>
      </c>
      <c r="I132" s="100">
        <v>0.008</v>
      </c>
      <c r="J132" s="84">
        <f t="shared" si="18"/>
        <v>0.032</v>
      </c>
      <c r="K132" s="60" t="s">
        <v>219</v>
      </c>
      <c r="L132" s="53" t="s">
        <v>27</v>
      </c>
    </row>
    <row r="133" s="14" customFormat="1" ht="45" customHeight="1" spans="1:12">
      <c r="A133" s="67">
        <v>7</v>
      </c>
      <c r="B133" s="53" t="s">
        <v>260</v>
      </c>
      <c r="C133" s="53" t="s">
        <v>18</v>
      </c>
      <c r="D133" s="87" t="s">
        <v>39</v>
      </c>
      <c r="E133" s="88" t="s">
        <v>853</v>
      </c>
      <c r="F133" s="86">
        <f>120*0.3</f>
        <v>36</v>
      </c>
      <c r="G133" s="48" t="s">
        <v>846</v>
      </c>
      <c r="H133" s="60">
        <v>12</v>
      </c>
      <c r="I133" s="100">
        <v>0.012</v>
      </c>
      <c r="J133" s="84">
        <f t="shared" si="18"/>
        <v>0.048</v>
      </c>
      <c r="K133" s="60" t="s">
        <v>219</v>
      </c>
      <c r="L133" s="53" t="s">
        <v>36</v>
      </c>
    </row>
    <row r="134" s="14" customFormat="1" ht="63" customHeight="1" spans="1:12">
      <c r="A134" s="67">
        <v>8</v>
      </c>
      <c r="B134" s="53" t="s">
        <v>260</v>
      </c>
      <c r="C134" s="53" t="s">
        <v>18</v>
      </c>
      <c r="D134" s="60" t="s">
        <v>47</v>
      </c>
      <c r="E134" s="61" t="s">
        <v>854</v>
      </c>
      <c r="F134" s="86">
        <f>190*0.3</f>
        <v>57</v>
      </c>
      <c r="G134" s="48" t="s">
        <v>846</v>
      </c>
      <c r="H134" s="60">
        <v>19</v>
      </c>
      <c r="I134" s="100">
        <v>0.019</v>
      </c>
      <c r="J134" s="84">
        <f t="shared" si="18"/>
        <v>0.076</v>
      </c>
      <c r="K134" s="60" t="s">
        <v>219</v>
      </c>
      <c r="L134" s="53" t="s">
        <v>27</v>
      </c>
    </row>
    <row r="135" s="14" customFormat="1" ht="45" customHeight="1" spans="1:12">
      <c r="A135" s="67">
        <v>9</v>
      </c>
      <c r="B135" s="53" t="s">
        <v>260</v>
      </c>
      <c r="C135" s="53" t="s">
        <v>18</v>
      </c>
      <c r="D135" s="60" t="s">
        <v>32</v>
      </c>
      <c r="E135" s="61" t="s">
        <v>855</v>
      </c>
      <c r="F135" s="86">
        <f>90*0.3</f>
        <v>27</v>
      </c>
      <c r="G135" s="48" t="s">
        <v>846</v>
      </c>
      <c r="H135" s="60">
        <v>9</v>
      </c>
      <c r="I135" s="100">
        <v>0.009</v>
      </c>
      <c r="J135" s="84">
        <f t="shared" si="18"/>
        <v>0.036</v>
      </c>
      <c r="K135" s="60" t="s">
        <v>219</v>
      </c>
      <c r="L135" s="53" t="s">
        <v>27</v>
      </c>
    </row>
    <row r="136" s="14" customFormat="1" ht="71" customHeight="1" spans="1:12">
      <c r="A136" s="67">
        <v>10</v>
      </c>
      <c r="B136" s="53" t="s">
        <v>260</v>
      </c>
      <c r="C136" s="53" t="s">
        <v>18</v>
      </c>
      <c r="D136" s="69" t="s">
        <v>57</v>
      </c>
      <c r="E136" s="88" t="s">
        <v>856</v>
      </c>
      <c r="F136" s="86">
        <f>210*0.3</f>
        <v>63</v>
      </c>
      <c r="G136" s="48" t="s">
        <v>846</v>
      </c>
      <c r="H136" s="60">
        <v>21</v>
      </c>
      <c r="I136" s="100">
        <v>0.021</v>
      </c>
      <c r="J136" s="84">
        <f t="shared" si="18"/>
        <v>0.084</v>
      </c>
      <c r="K136" s="60" t="s">
        <v>219</v>
      </c>
      <c r="L136" s="53" t="s">
        <v>27</v>
      </c>
    </row>
    <row r="137" s="14" customFormat="1" ht="45" customHeight="1" spans="1:12">
      <c r="A137" s="67">
        <v>11</v>
      </c>
      <c r="B137" s="53" t="s">
        <v>260</v>
      </c>
      <c r="C137" s="53" t="s">
        <v>18</v>
      </c>
      <c r="D137" s="60" t="s">
        <v>34</v>
      </c>
      <c r="E137" s="88" t="s">
        <v>857</v>
      </c>
      <c r="F137" s="86">
        <f>85*0.3</f>
        <v>25.5</v>
      </c>
      <c r="G137" s="48" t="s">
        <v>846</v>
      </c>
      <c r="H137" s="60">
        <v>9</v>
      </c>
      <c r="I137" s="100">
        <v>0.008</v>
      </c>
      <c r="J137" s="84">
        <f t="shared" si="18"/>
        <v>0.032</v>
      </c>
      <c r="K137" s="60" t="s">
        <v>219</v>
      </c>
      <c r="L137" s="53" t="s">
        <v>36</v>
      </c>
    </row>
    <row r="138" s="14" customFormat="1" ht="45" customHeight="1" spans="1:12">
      <c r="A138" s="67">
        <v>12</v>
      </c>
      <c r="B138" s="53" t="s">
        <v>260</v>
      </c>
      <c r="C138" s="53" t="s">
        <v>18</v>
      </c>
      <c r="D138" s="89" t="s">
        <v>51</v>
      </c>
      <c r="E138" s="88" t="s">
        <v>858</v>
      </c>
      <c r="F138" s="86">
        <f>80*0.3</f>
        <v>24</v>
      </c>
      <c r="G138" s="48" t="s">
        <v>846</v>
      </c>
      <c r="H138" s="60">
        <v>8</v>
      </c>
      <c r="I138" s="100">
        <v>0.008</v>
      </c>
      <c r="J138" s="84">
        <f t="shared" si="18"/>
        <v>0.032</v>
      </c>
      <c r="K138" s="60" t="s">
        <v>219</v>
      </c>
      <c r="L138" s="53" t="s">
        <v>36</v>
      </c>
    </row>
    <row r="139" s="14" customFormat="1" ht="45" customHeight="1" spans="1:12">
      <c r="A139" s="67">
        <v>13</v>
      </c>
      <c r="B139" s="53" t="s">
        <v>260</v>
      </c>
      <c r="C139" s="53" t="s">
        <v>18</v>
      </c>
      <c r="D139" s="60" t="s">
        <v>45</v>
      </c>
      <c r="E139" s="61" t="s">
        <v>859</v>
      </c>
      <c r="F139" s="86">
        <f>22*0.3</f>
        <v>6.6</v>
      </c>
      <c r="G139" s="48" t="s">
        <v>846</v>
      </c>
      <c r="H139" s="60">
        <v>2</v>
      </c>
      <c r="I139" s="100">
        <v>0.0014</v>
      </c>
      <c r="J139" s="84">
        <f t="shared" si="18"/>
        <v>0.0056</v>
      </c>
      <c r="K139" s="60" t="s">
        <v>219</v>
      </c>
      <c r="L139" s="53" t="s">
        <v>27</v>
      </c>
    </row>
    <row r="140" s="14" customFormat="1" ht="59" customHeight="1" spans="1:12">
      <c r="A140" s="67">
        <v>14</v>
      </c>
      <c r="B140" s="53" t="s">
        <v>260</v>
      </c>
      <c r="C140" s="53" t="s">
        <v>18</v>
      </c>
      <c r="D140" s="60" t="s">
        <v>25</v>
      </c>
      <c r="E140" s="61" t="s">
        <v>860</v>
      </c>
      <c r="F140" s="86">
        <f>170*0.3</f>
        <v>51</v>
      </c>
      <c r="G140" s="48" t="s">
        <v>846</v>
      </c>
      <c r="H140" s="60">
        <v>17</v>
      </c>
      <c r="I140" s="100">
        <v>0.017</v>
      </c>
      <c r="J140" s="84">
        <f t="shared" si="18"/>
        <v>0.068</v>
      </c>
      <c r="K140" s="60" t="s">
        <v>219</v>
      </c>
      <c r="L140" s="53" t="s">
        <v>27</v>
      </c>
    </row>
    <row r="141" s="14" customFormat="1" ht="45" customHeight="1" spans="1:12">
      <c r="A141" s="77">
        <v>15</v>
      </c>
      <c r="B141" s="53" t="s">
        <v>260</v>
      </c>
      <c r="C141" s="53" t="s">
        <v>18</v>
      </c>
      <c r="D141" s="60" t="s">
        <v>53</v>
      </c>
      <c r="E141" s="61" t="s">
        <v>861</v>
      </c>
      <c r="F141" s="86">
        <f>7*0.3</f>
        <v>2.1</v>
      </c>
      <c r="G141" s="48" t="s">
        <v>846</v>
      </c>
      <c r="H141" s="60">
        <v>2</v>
      </c>
      <c r="I141" s="100">
        <v>0.0003</v>
      </c>
      <c r="J141" s="84">
        <f t="shared" si="18"/>
        <v>0.0012</v>
      </c>
      <c r="K141" s="60" t="s">
        <v>219</v>
      </c>
      <c r="L141" s="53" t="s">
        <v>36</v>
      </c>
    </row>
    <row r="142" s="14" customFormat="1" ht="45" customHeight="1" spans="1:12">
      <c r="A142" s="67">
        <v>16</v>
      </c>
      <c r="B142" s="53" t="s">
        <v>260</v>
      </c>
      <c r="C142" s="53" t="s">
        <v>18</v>
      </c>
      <c r="D142" s="60" t="s">
        <v>55</v>
      </c>
      <c r="E142" s="61" t="s">
        <v>862</v>
      </c>
      <c r="F142" s="86">
        <f>35*0.3</f>
        <v>10.5</v>
      </c>
      <c r="G142" s="48" t="s">
        <v>846</v>
      </c>
      <c r="H142" s="60">
        <v>4</v>
      </c>
      <c r="I142" s="100">
        <v>0.0018</v>
      </c>
      <c r="J142" s="84">
        <f t="shared" si="18"/>
        <v>0.0072</v>
      </c>
      <c r="K142" s="60" t="s">
        <v>219</v>
      </c>
      <c r="L142" s="53" t="s">
        <v>36</v>
      </c>
    </row>
    <row r="143" s="14" customFormat="1" ht="45" customHeight="1" spans="1:12">
      <c r="A143" s="67">
        <v>17</v>
      </c>
      <c r="B143" s="53" t="s">
        <v>260</v>
      </c>
      <c r="C143" s="53" t="s">
        <v>18</v>
      </c>
      <c r="D143" s="60" t="s">
        <v>61</v>
      </c>
      <c r="E143" s="61" t="s">
        <v>863</v>
      </c>
      <c r="F143" s="86">
        <f>5*0.3</f>
        <v>1.5</v>
      </c>
      <c r="G143" s="48" t="s">
        <v>846</v>
      </c>
      <c r="H143" s="60">
        <v>2</v>
      </c>
      <c r="I143" s="100">
        <v>0.0002</v>
      </c>
      <c r="J143" s="84">
        <f t="shared" si="18"/>
        <v>0.0008</v>
      </c>
      <c r="K143" s="60" t="s">
        <v>219</v>
      </c>
      <c r="L143" s="53" t="s">
        <v>36</v>
      </c>
    </row>
    <row r="144" s="14" customFormat="1" ht="45" customHeight="1" spans="1:12">
      <c r="A144" s="67">
        <v>18</v>
      </c>
      <c r="B144" s="53" t="s">
        <v>260</v>
      </c>
      <c r="C144" s="53" t="s">
        <v>18</v>
      </c>
      <c r="D144" s="60" t="s">
        <v>37</v>
      </c>
      <c r="E144" s="61" t="s">
        <v>864</v>
      </c>
      <c r="F144" s="86">
        <f>43*0.3</f>
        <v>12.9</v>
      </c>
      <c r="G144" s="48" t="s">
        <v>846</v>
      </c>
      <c r="H144" s="60">
        <v>6</v>
      </c>
      <c r="I144" s="100">
        <v>0.0027</v>
      </c>
      <c r="J144" s="84">
        <f t="shared" si="18"/>
        <v>0.0108</v>
      </c>
      <c r="K144" s="60" t="s">
        <v>219</v>
      </c>
      <c r="L144" s="53" t="s">
        <v>36</v>
      </c>
    </row>
    <row r="145" s="14" customFormat="1" ht="45" customHeight="1" spans="1:12">
      <c r="A145" s="67">
        <v>19</v>
      </c>
      <c r="B145" s="53" t="s">
        <v>260</v>
      </c>
      <c r="C145" s="53" t="s">
        <v>18</v>
      </c>
      <c r="D145" s="60" t="s">
        <v>63</v>
      </c>
      <c r="E145" s="48" t="s">
        <v>865</v>
      </c>
      <c r="F145" s="86">
        <f>90*0.3</f>
        <v>27</v>
      </c>
      <c r="G145" s="48" t="s">
        <v>846</v>
      </c>
      <c r="H145" s="60">
        <v>9</v>
      </c>
      <c r="I145" s="100">
        <v>0.009</v>
      </c>
      <c r="J145" s="84">
        <f t="shared" si="18"/>
        <v>0.036</v>
      </c>
      <c r="K145" s="60" t="s">
        <v>219</v>
      </c>
      <c r="L145" s="53" t="s">
        <v>36</v>
      </c>
    </row>
    <row r="146" s="14" customFormat="1" ht="67" customHeight="1" spans="1:12">
      <c r="A146" s="67">
        <v>20</v>
      </c>
      <c r="B146" s="53" t="s">
        <v>260</v>
      </c>
      <c r="C146" s="53" t="s">
        <v>18</v>
      </c>
      <c r="D146" s="60" t="s">
        <v>59</v>
      </c>
      <c r="E146" s="61" t="s">
        <v>866</v>
      </c>
      <c r="F146" s="86">
        <f>192*0.3</f>
        <v>57.6</v>
      </c>
      <c r="G146" s="48" t="s">
        <v>846</v>
      </c>
      <c r="H146" s="60">
        <v>15</v>
      </c>
      <c r="I146" s="100">
        <v>0.0192</v>
      </c>
      <c r="J146" s="84">
        <f t="shared" si="18"/>
        <v>0.0768</v>
      </c>
      <c r="K146" s="60" t="s">
        <v>219</v>
      </c>
      <c r="L146" s="53" t="s">
        <v>36</v>
      </c>
    </row>
    <row r="147" s="17" customFormat="1" ht="45" customHeight="1" spans="1:12">
      <c r="A147" s="57" t="s">
        <v>281</v>
      </c>
      <c r="B147" s="57" t="s">
        <v>282</v>
      </c>
      <c r="C147" s="57" t="s">
        <v>18</v>
      </c>
      <c r="D147" s="57" t="s">
        <v>19</v>
      </c>
      <c r="E147" s="55" t="s">
        <v>867</v>
      </c>
      <c r="F147" s="54">
        <f>SUM(F148:F168)</f>
        <v>2874.7</v>
      </c>
      <c r="G147" s="55" t="s">
        <v>868</v>
      </c>
      <c r="H147" s="54">
        <f>SUM(H148:H167)</f>
        <v>199</v>
      </c>
      <c r="I147" s="54">
        <f>SUM(I148:I167)</f>
        <v>0.3821</v>
      </c>
      <c r="J147" s="54">
        <f>SUM(J148:J165)</f>
        <v>1.2857</v>
      </c>
      <c r="K147" s="54" t="s">
        <v>219</v>
      </c>
      <c r="L147" s="54" t="s">
        <v>23</v>
      </c>
    </row>
    <row r="148" s="14" customFormat="1" ht="45" customHeight="1" spans="1:12">
      <c r="A148" s="53">
        <v>1</v>
      </c>
      <c r="B148" s="53" t="s">
        <v>285</v>
      </c>
      <c r="C148" s="53" t="s">
        <v>18</v>
      </c>
      <c r="D148" s="53" t="s">
        <v>41</v>
      </c>
      <c r="E148" s="48" t="s">
        <v>869</v>
      </c>
      <c r="F148" s="53">
        <v>189.7</v>
      </c>
      <c r="G148" s="48" t="s">
        <v>868</v>
      </c>
      <c r="H148" s="53">
        <v>10</v>
      </c>
      <c r="I148" s="53">
        <v>0.0271</v>
      </c>
      <c r="J148" s="53">
        <v>0.1138</v>
      </c>
      <c r="K148" s="60" t="s">
        <v>219</v>
      </c>
      <c r="L148" s="53" t="s">
        <v>36</v>
      </c>
    </row>
    <row r="149" s="14" customFormat="1" ht="45" customHeight="1" spans="1:12">
      <c r="A149" s="53">
        <v>2</v>
      </c>
      <c r="B149" s="53" t="s">
        <v>285</v>
      </c>
      <c r="C149" s="53" t="s">
        <v>18</v>
      </c>
      <c r="D149" s="53" t="s">
        <v>65</v>
      </c>
      <c r="E149" s="48" t="s">
        <v>870</v>
      </c>
      <c r="F149" s="53">
        <f>60*0.7</f>
        <v>42</v>
      </c>
      <c r="G149" s="48" t="s">
        <v>868</v>
      </c>
      <c r="H149" s="53">
        <v>7</v>
      </c>
      <c r="I149" s="53">
        <v>0.006</v>
      </c>
      <c r="J149" s="53">
        <v>0.0214</v>
      </c>
      <c r="K149" s="60" t="s">
        <v>219</v>
      </c>
      <c r="L149" s="53" t="s">
        <v>27</v>
      </c>
    </row>
    <row r="150" s="14" customFormat="1" ht="49" customHeight="1" spans="1:12">
      <c r="A150" s="53">
        <v>3</v>
      </c>
      <c r="B150" s="53" t="s">
        <v>285</v>
      </c>
      <c r="C150" s="53" t="s">
        <v>18</v>
      </c>
      <c r="D150" s="53" t="s">
        <v>43</v>
      </c>
      <c r="E150" s="48" t="s">
        <v>871</v>
      </c>
      <c r="F150" s="53">
        <f>338*0.7</f>
        <v>236.6</v>
      </c>
      <c r="G150" s="48" t="s">
        <v>868</v>
      </c>
      <c r="H150" s="53">
        <v>14</v>
      </c>
      <c r="I150" s="53">
        <v>0.0338</v>
      </c>
      <c r="J150" s="53">
        <v>0.1418</v>
      </c>
      <c r="K150" s="60" t="s">
        <v>219</v>
      </c>
      <c r="L150" s="53" t="s">
        <v>27</v>
      </c>
    </row>
    <row r="151" s="14" customFormat="1" ht="49" customHeight="1" spans="1:12">
      <c r="A151" s="53">
        <v>4</v>
      </c>
      <c r="B151" s="53" t="s">
        <v>285</v>
      </c>
      <c r="C151" s="53" t="s">
        <v>18</v>
      </c>
      <c r="D151" s="53" t="s">
        <v>37</v>
      </c>
      <c r="E151" s="48" t="s">
        <v>872</v>
      </c>
      <c r="F151" s="53">
        <f>263*0.7</f>
        <v>184.1</v>
      </c>
      <c r="G151" s="48" t="s">
        <v>868</v>
      </c>
      <c r="H151" s="53">
        <v>10</v>
      </c>
      <c r="I151" s="53">
        <v>0.0263</v>
      </c>
      <c r="J151" s="53">
        <v>0.1052</v>
      </c>
      <c r="K151" s="60" t="s">
        <v>219</v>
      </c>
      <c r="L151" s="53" t="s">
        <v>36</v>
      </c>
    </row>
    <row r="152" s="14" customFormat="1" ht="45" customHeight="1" spans="1:12">
      <c r="A152" s="53">
        <v>5</v>
      </c>
      <c r="B152" s="53" t="s">
        <v>285</v>
      </c>
      <c r="C152" s="53" t="s">
        <v>18</v>
      </c>
      <c r="D152" s="53" t="s">
        <v>49</v>
      </c>
      <c r="E152" s="48" t="s">
        <v>873</v>
      </c>
      <c r="F152" s="53">
        <v>86.1</v>
      </c>
      <c r="G152" s="48" t="s">
        <v>868</v>
      </c>
      <c r="H152" s="53">
        <v>8</v>
      </c>
      <c r="I152" s="53">
        <v>0.0123</v>
      </c>
      <c r="J152" s="53">
        <v>0.0504</v>
      </c>
      <c r="K152" s="60" t="s">
        <v>219</v>
      </c>
      <c r="L152" s="53" t="s">
        <v>27</v>
      </c>
    </row>
    <row r="153" s="14" customFormat="1" ht="50" customHeight="1" spans="1:12">
      <c r="A153" s="53">
        <v>6</v>
      </c>
      <c r="B153" s="53" t="s">
        <v>285</v>
      </c>
      <c r="C153" s="53" t="s">
        <v>18</v>
      </c>
      <c r="D153" s="53" t="s">
        <v>39</v>
      </c>
      <c r="E153" s="48" t="s">
        <v>874</v>
      </c>
      <c r="F153" s="53">
        <v>119</v>
      </c>
      <c r="G153" s="48" t="s">
        <v>868</v>
      </c>
      <c r="H153" s="53">
        <v>13</v>
      </c>
      <c r="I153" s="53">
        <v>0.017</v>
      </c>
      <c r="J153" s="53">
        <v>0.0697</v>
      </c>
      <c r="K153" s="60" t="s">
        <v>219</v>
      </c>
      <c r="L153" s="53" t="s">
        <v>36</v>
      </c>
    </row>
    <row r="154" s="14" customFormat="1" ht="50" customHeight="1" spans="1:12">
      <c r="A154" s="53">
        <v>7</v>
      </c>
      <c r="B154" s="53" t="s">
        <v>285</v>
      </c>
      <c r="C154" s="53" t="s">
        <v>18</v>
      </c>
      <c r="D154" s="53" t="s">
        <v>45</v>
      </c>
      <c r="E154" s="48" t="s">
        <v>875</v>
      </c>
      <c r="F154" s="53">
        <v>75.6</v>
      </c>
      <c r="G154" s="48" t="s">
        <v>868</v>
      </c>
      <c r="H154" s="53">
        <v>10</v>
      </c>
      <c r="I154" s="53">
        <v>0.0108</v>
      </c>
      <c r="J154" s="53">
        <v>0.0443</v>
      </c>
      <c r="K154" s="60" t="s">
        <v>219</v>
      </c>
      <c r="L154" s="53" t="s">
        <v>27</v>
      </c>
    </row>
    <row r="155" s="14" customFormat="1" ht="45" customHeight="1" spans="1:12">
      <c r="A155" s="53">
        <v>8</v>
      </c>
      <c r="B155" s="53" t="s">
        <v>285</v>
      </c>
      <c r="C155" s="53" t="s">
        <v>18</v>
      </c>
      <c r="D155" s="53" t="s">
        <v>28</v>
      </c>
      <c r="E155" s="48" t="s">
        <v>876</v>
      </c>
      <c r="F155" s="53">
        <v>46.2</v>
      </c>
      <c r="G155" s="48" t="s">
        <v>868</v>
      </c>
      <c r="H155" s="53">
        <v>9</v>
      </c>
      <c r="I155" s="53">
        <v>0.0066</v>
      </c>
      <c r="J155" s="53">
        <v>0.0264</v>
      </c>
      <c r="K155" s="60" t="s">
        <v>219</v>
      </c>
      <c r="L155" s="53" t="s">
        <v>27</v>
      </c>
    </row>
    <row r="156" s="14" customFormat="1" ht="45" customHeight="1" spans="1:12">
      <c r="A156" s="53">
        <v>9</v>
      </c>
      <c r="B156" s="53" t="s">
        <v>285</v>
      </c>
      <c r="C156" s="53" t="s">
        <v>18</v>
      </c>
      <c r="D156" s="53" t="s">
        <v>55</v>
      </c>
      <c r="E156" s="48" t="s">
        <v>877</v>
      </c>
      <c r="F156" s="53">
        <v>56.7</v>
      </c>
      <c r="G156" s="48" t="s">
        <v>868</v>
      </c>
      <c r="H156" s="53">
        <v>5</v>
      </c>
      <c r="I156" s="53">
        <v>0.0081</v>
      </c>
      <c r="J156" s="53">
        <v>0.0324</v>
      </c>
      <c r="K156" s="60" t="s">
        <v>219</v>
      </c>
      <c r="L156" s="53" t="s">
        <v>36</v>
      </c>
    </row>
    <row r="157" s="14" customFormat="1" ht="58" customHeight="1" spans="1:12">
      <c r="A157" s="53">
        <v>10</v>
      </c>
      <c r="B157" s="53" t="s">
        <v>285</v>
      </c>
      <c r="C157" s="53" t="s">
        <v>18</v>
      </c>
      <c r="D157" s="53" t="s">
        <v>30</v>
      </c>
      <c r="E157" s="48" t="s">
        <v>878</v>
      </c>
      <c r="F157" s="53">
        <v>284.2</v>
      </c>
      <c r="G157" s="48" t="s">
        <v>868</v>
      </c>
      <c r="H157" s="53">
        <v>16</v>
      </c>
      <c r="I157" s="53">
        <v>0.0406</v>
      </c>
      <c r="J157" s="53">
        <v>0.1705</v>
      </c>
      <c r="K157" s="60" t="s">
        <v>219</v>
      </c>
      <c r="L157" s="53" t="s">
        <v>27</v>
      </c>
    </row>
    <row r="158" s="14" customFormat="1" ht="58" customHeight="1" spans="1:12">
      <c r="A158" s="53">
        <v>11</v>
      </c>
      <c r="B158" s="53" t="s">
        <v>285</v>
      </c>
      <c r="C158" s="53" t="s">
        <v>18</v>
      </c>
      <c r="D158" s="53" t="s">
        <v>47</v>
      </c>
      <c r="E158" s="48" t="s">
        <v>879</v>
      </c>
      <c r="F158" s="53">
        <v>202.3</v>
      </c>
      <c r="G158" s="48" t="s">
        <v>868</v>
      </c>
      <c r="H158" s="53">
        <v>19</v>
      </c>
      <c r="I158" s="53">
        <v>0.0289</v>
      </c>
      <c r="J158" s="53">
        <v>0.1156</v>
      </c>
      <c r="K158" s="60" t="s">
        <v>219</v>
      </c>
      <c r="L158" s="53" t="s">
        <v>27</v>
      </c>
    </row>
    <row r="159" s="14" customFormat="1" ht="45" customHeight="1" spans="1:12">
      <c r="A159" s="53">
        <v>12</v>
      </c>
      <c r="B159" s="53" t="s">
        <v>285</v>
      </c>
      <c r="C159" s="53" t="s">
        <v>18</v>
      </c>
      <c r="D159" s="53" t="s">
        <v>51</v>
      </c>
      <c r="E159" s="48" t="s">
        <v>880</v>
      </c>
      <c r="F159" s="53">
        <f>418*0.7</f>
        <v>292.6</v>
      </c>
      <c r="G159" s="48" t="s">
        <v>868</v>
      </c>
      <c r="H159" s="53">
        <v>8</v>
      </c>
      <c r="I159" s="53">
        <v>0.0418</v>
      </c>
      <c r="J159" s="53">
        <v>0.0472</v>
      </c>
      <c r="K159" s="60" t="s">
        <v>219</v>
      </c>
      <c r="L159" s="53" t="s">
        <v>36</v>
      </c>
    </row>
    <row r="160" s="14" customFormat="1" ht="49" customHeight="1" spans="1:12">
      <c r="A160" s="53">
        <v>13</v>
      </c>
      <c r="B160" s="53" t="s">
        <v>285</v>
      </c>
      <c r="C160" s="53" t="s">
        <v>18</v>
      </c>
      <c r="D160" s="53" t="s">
        <v>25</v>
      </c>
      <c r="E160" s="48" t="s">
        <v>881</v>
      </c>
      <c r="F160" s="53">
        <v>170.8</v>
      </c>
      <c r="G160" s="48" t="s">
        <v>868</v>
      </c>
      <c r="H160" s="53">
        <v>10</v>
      </c>
      <c r="I160" s="53">
        <v>0.0244</v>
      </c>
      <c r="J160" s="53">
        <v>0.0976</v>
      </c>
      <c r="K160" s="60" t="s">
        <v>219</v>
      </c>
      <c r="L160" s="53" t="s">
        <v>27</v>
      </c>
    </row>
    <row r="161" s="14" customFormat="1" ht="45" customHeight="1" spans="1:12">
      <c r="A161" s="53">
        <v>14</v>
      </c>
      <c r="B161" s="53" t="s">
        <v>285</v>
      </c>
      <c r="C161" s="53" t="s">
        <v>18</v>
      </c>
      <c r="D161" s="53" t="s">
        <v>34</v>
      </c>
      <c r="E161" s="48" t="s">
        <v>882</v>
      </c>
      <c r="F161" s="53">
        <v>46.2</v>
      </c>
      <c r="G161" s="48" t="s">
        <v>868</v>
      </c>
      <c r="H161" s="53">
        <v>7</v>
      </c>
      <c r="I161" s="53">
        <v>0.0066</v>
      </c>
      <c r="J161" s="53">
        <v>0.0264</v>
      </c>
      <c r="K161" s="60" t="s">
        <v>219</v>
      </c>
      <c r="L161" s="53" t="s">
        <v>36</v>
      </c>
    </row>
    <row r="162" s="14" customFormat="1" ht="39" customHeight="1" spans="1:12">
      <c r="A162" s="53">
        <v>15</v>
      </c>
      <c r="B162" s="53" t="s">
        <v>285</v>
      </c>
      <c r="C162" s="53" t="s">
        <v>18</v>
      </c>
      <c r="D162" s="53" t="s">
        <v>53</v>
      </c>
      <c r="E162" s="48" t="s">
        <v>883</v>
      </c>
      <c r="F162" s="53">
        <v>44.1</v>
      </c>
      <c r="G162" s="48" t="s">
        <v>868</v>
      </c>
      <c r="H162" s="53">
        <v>7</v>
      </c>
      <c r="I162" s="53">
        <v>0.0063</v>
      </c>
      <c r="J162" s="53">
        <v>0.0252</v>
      </c>
      <c r="K162" s="60" t="s">
        <v>219</v>
      </c>
      <c r="L162" s="53" t="s">
        <v>36</v>
      </c>
    </row>
    <row r="163" s="14" customFormat="1" ht="39" customHeight="1" spans="1:12">
      <c r="A163" s="53">
        <v>16</v>
      </c>
      <c r="B163" s="53" t="s">
        <v>285</v>
      </c>
      <c r="C163" s="53" t="s">
        <v>18</v>
      </c>
      <c r="D163" s="53" t="s">
        <v>57</v>
      </c>
      <c r="E163" s="48" t="s">
        <v>884</v>
      </c>
      <c r="F163" s="53">
        <v>21.7</v>
      </c>
      <c r="G163" s="48" t="s">
        <v>868</v>
      </c>
      <c r="H163" s="53">
        <v>9</v>
      </c>
      <c r="I163" s="53">
        <v>0.0031</v>
      </c>
      <c r="J163" s="53">
        <v>0.0124</v>
      </c>
      <c r="K163" s="60" t="s">
        <v>219</v>
      </c>
      <c r="L163" s="53" t="s">
        <v>27</v>
      </c>
    </row>
    <row r="164" s="14" customFormat="1" ht="39" customHeight="1" spans="1:12">
      <c r="A164" s="53">
        <v>17</v>
      </c>
      <c r="B164" s="53" t="s">
        <v>285</v>
      </c>
      <c r="C164" s="53" t="s">
        <v>18</v>
      </c>
      <c r="D164" s="53" t="s">
        <v>59</v>
      </c>
      <c r="E164" s="48" t="s">
        <v>885</v>
      </c>
      <c r="F164" s="53">
        <v>216.3</v>
      </c>
      <c r="G164" s="48" t="s">
        <v>868</v>
      </c>
      <c r="H164" s="53">
        <v>14</v>
      </c>
      <c r="I164" s="53">
        <v>0.0309</v>
      </c>
      <c r="J164" s="53">
        <v>0.1236</v>
      </c>
      <c r="K164" s="60" t="s">
        <v>219</v>
      </c>
      <c r="L164" s="53" t="s">
        <v>36</v>
      </c>
    </row>
    <row r="165" s="14" customFormat="1" ht="39" customHeight="1" spans="1:12">
      <c r="A165" s="53">
        <v>18</v>
      </c>
      <c r="B165" s="53" t="s">
        <v>285</v>
      </c>
      <c r="C165" s="53" t="s">
        <v>18</v>
      </c>
      <c r="D165" s="53" t="s">
        <v>63</v>
      </c>
      <c r="E165" s="48" t="s">
        <v>886</v>
      </c>
      <c r="F165" s="53">
        <v>105</v>
      </c>
      <c r="G165" s="48" t="s">
        <v>868</v>
      </c>
      <c r="H165" s="53">
        <v>9</v>
      </c>
      <c r="I165" s="53">
        <v>0.015</v>
      </c>
      <c r="J165" s="53">
        <v>0.0618</v>
      </c>
      <c r="K165" s="60" t="s">
        <v>219</v>
      </c>
      <c r="L165" s="53" t="s">
        <v>36</v>
      </c>
    </row>
    <row r="166" s="14" customFormat="1" ht="39" customHeight="1" spans="1:12">
      <c r="A166" s="53">
        <v>19</v>
      </c>
      <c r="B166" s="53" t="s">
        <v>285</v>
      </c>
      <c r="C166" s="53" t="s">
        <v>18</v>
      </c>
      <c r="D166" s="53" t="s">
        <v>32</v>
      </c>
      <c r="E166" s="48" t="s">
        <v>887</v>
      </c>
      <c r="F166" s="53">
        <f>284*0.7</f>
        <v>198.8</v>
      </c>
      <c r="G166" s="48" t="s">
        <v>868</v>
      </c>
      <c r="H166" s="53">
        <v>10</v>
      </c>
      <c r="I166" s="53">
        <v>0.0284</v>
      </c>
      <c r="J166" s="53">
        <v>0.1192</v>
      </c>
      <c r="K166" s="60" t="s">
        <v>219</v>
      </c>
      <c r="L166" s="53" t="s">
        <v>27</v>
      </c>
    </row>
    <row r="167" s="14" customFormat="1" ht="39" customHeight="1" spans="1:12">
      <c r="A167" s="53">
        <v>20</v>
      </c>
      <c r="B167" s="53" t="s">
        <v>285</v>
      </c>
      <c r="C167" s="53" t="s">
        <v>18</v>
      </c>
      <c r="D167" s="53" t="s">
        <v>61</v>
      </c>
      <c r="E167" s="48" t="s">
        <v>888</v>
      </c>
      <c r="F167" s="53">
        <f>81*0.7</f>
        <v>56.7</v>
      </c>
      <c r="G167" s="48" t="s">
        <v>868</v>
      </c>
      <c r="H167" s="53">
        <v>4</v>
      </c>
      <c r="I167" s="53">
        <v>0.0081</v>
      </c>
      <c r="J167" s="53">
        <v>0.03402</v>
      </c>
      <c r="K167" s="60" t="s">
        <v>219</v>
      </c>
      <c r="L167" s="53" t="s">
        <v>36</v>
      </c>
    </row>
    <row r="168" s="14" customFormat="1" ht="39" customHeight="1" spans="1:12">
      <c r="A168" s="53">
        <v>21</v>
      </c>
      <c r="B168" s="53" t="s">
        <v>285</v>
      </c>
      <c r="C168" s="53" t="s">
        <v>18</v>
      </c>
      <c r="D168" s="53" t="s">
        <v>63</v>
      </c>
      <c r="E168" s="48" t="s">
        <v>889</v>
      </c>
      <c r="F168" s="53">
        <v>200</v>
      </c>
      <c r="G168" s="48" t="s">
        <v>868</v>
      </c>
      <c r="H168" s="53">
        <v>1</v>
      </c>
      <c r="I168" s="53">
        <v>0.0155</v>
      </c>
      <c r="J168" s="53">
        <v>0.0618</v>
      </c>
      <c r="K168" s="60" t="s">
        <v>219</v>
      </c>
      <c r="L168" s="53" t="s">
        <v>36</v>
      </c>
    </row>
    <row r="169" s="17" customFormat="1" ht="65" customHeight="1" spans="1:12">
      <c r="A169" s="90" t="s">
        <v>307</v>
      </c>
      <c r="B169" s="91" t="s">
        <v>308</v>
      </c>
      <c r="C169" s="91" t="s">
        <v>18</v>
      </c>
      <c r="D169" s="92" t="s">
        <v>63</v>
      </c>
      <c r="E169" s="93" t="s">
        <v>890</v>
      </c>
      <c r="F169" s="94">
        <v>500</v>
      </c>
      <c r="G169" s="93" t="s">
        <v>891</v>
      </c>
      <c r="H169" s="95">
        <v>9</v>
      </c>
      <c r="I169" s="101">
        <v>0.05</v>
      </c>
      <c r="J169" s="102">
        <v>0.21</v>
      </c>
      <c r="K169" s="103" t="s">
        <v>219</v>
      </c>
      <c r="L169" s="91" t="s">
        <v>27</v>
      </c>
    </row>
    <row r="170" s="17" customFormat="1" ht="48" customHeight="1" spans="1:12">
      <c r="A170" s="96" t="s">
        <v>311</v>
      </c>
      <c r="B170" s="54" t="s">
        <v>312</v>
      </c>
      <c r="C170" s="54" t="s">
        <v>18</v>
      </c>
      <c r="D170" s="54" t="s">
        <v>313</v>
      </c>
      <c r="E170" s="97" t="s">
        <v>892</v>
      </c>
      <c r="F170" s="98">
        <f>SUM(F171:F187)</f>
        <v>670.5</v>
      </c>
      <c r="G170" s="55" t="s">
        <v>893</v>
      </c>
      <c r="H170" s="54">
        <f>SUM(H171:H187)</f>
        <v>189</v>
      </c>
      <c r="I170" s="54">
        <f>SUM(I171:I187)</f>
        <v>0.1932</v>
      </c>
      <c r="J170" s="54">
        <f>SUM(J171:J187)</f>
        <v>0.8113</v>
      </c>
      <c r="K170" s="63" t="s">
        <v>219</v>
      </c>
      <c r="L170" s="54" t="s">
        <v>23</v>
      </c>
    </row>
    <row r="171" s="14" customFormat="1" ht="69" customHeight="1" spans="1:12">
      <c r="A171" s="67">
        <v>1</v>
      </c>
      <c r="B171" s="53" t="s">
        <v>316</v>
      </c>
      <c r="C171" s="53" t="s">
        <v>18</v>
      </c>
      <c r="D171" s="53" t="s">
        <v>41</v>
      </c>
      <c r="E171" s="48" t="s">
        <v>894</v>
      </c>
      <c r="F171" s="77">
        <v>113.7</v>
      </c>
      <c r="G171" s="48" t="s">
        <v>893</v>
      </c>
      <c r="H171" s="53">
        <v>10</v>
      </c>
      <c r="I171" s="53">
        <v>0.0135</v>
      </c>
      <c r="J171" s="53">
        <v>0.0567</v>
      </c>
      <c r="K171" s="60" t="s">
        <v>219</v>
      </c>
      <c r="L171" s="53" t="s">
        <v>36</v>
      </c>
    </row>
    <row r="172" s="14" customFormat="1" ht="46" customHeight="1" spans="1:12">
      <c r="A172" s="67">
        <v>2</v>
      </c>
      <c r="B172" s="53" t="s">
        <v>316</v>
      </c>
      <c r="C172" s="53" t="s">
        <v>18</v>
      </c>
      <c r="D172" s="53" t="s">
        <v>43</v>
      </c>
      <c r="E172" s="48" t="s">
        <v>895</v>
      </c>
      <c r="F172" s="77">
        <v>20.4</v>
      </c>
      <c r="G172" s="48" t="s">
        <v>893</v>
      </c>
      <c r="H172" s="53">
        <v>15</v>
      </c>
      <c r="I172" s="53">
        <v>0.0068</v>
      </c>
      <c r="J172" s="53">
        <v>0.0286</v>
      </c>
      <c r="K172" s="60" t="s">
        <v>219</v>
      </c>
      <c r="L172" s="53" t="s">
        <v>27</v>
      </c>
    </row>
    <row r="173" s="14" customFormat="1" ht="46" customHeight="1" spans="1:12">
      <c r="A173" s="67">
        <v>3</v>
      </c>
      <c r="B173" s="53" t="s">
        <v>316</v>
      </c>
      <c r="C173" s="53" t="s">
        <v>18</v>
      </c>
      <c r="D173" s="53" t="s">
        <v>49</v>
      </c>
      <c r="E173" s="48" t="s">
        <v>896</v>
      </c>
      <c r="F173" s="77">
        <v>25.2</v>
      </c>
      <c r="G173" s="48" t="s">
        <v>893</v>
      </c>
      <c r="H173" s="53">
        <v>8</v>
      </c>
      <c r="I173" s="53">
        <v>0.0084</v>
      </c>
      <c r="J173" s="53">
        <v>0.0353</v>
      </c>
      <c r="K173" s="60" t="s">
        <v>219</v>
      </c>
      <c r="L173" s="53" t="s">
        <v>27</v>
      </c>
    </row>
    <row r="174" s="14" customFormat="1" ht="58" customHeight="1" spans="1:12">
      <c r="A174" s="67">
        <v>4</v>
      </c>
      <c r="B174" s="53" t="s">
        <v>316</v>
      </c>
      <c r="C174" s="53" t="s">
        <v>18</v>
      </c>
      <c r="D174" s="53" t="s">
        <v>30</v>
      </c>
      <c r="E174" s="48" t="s">
        <v>897</v>
      </c>
      <c r="F174" s="77">
        <v>51.9</v>
      </c>
      <c r="G174" s="48" t="s">
        <v>893</v>
      </c>
      <c r="H174" s="53">
        <v>17</v>
      </c>
      <c r="I174" s="53">
        <v>0.0173</v>
      </c>
      <c r="J174" s="53">
        <v>0.0726</v>
      </c>
      <c r="K174" s="60" t="s">
        <v>219</v>
      </c>
      <c r="L174" s="53" t="s">
        <v>27</v>
      </c>
    </row>
    <row r="175" s="14" customFormat="1" ht="58" customHeight="1" spans="1:12">
      <c r="A175" s="67">
        <v>5</v>
      </c>
      <c r="B175" s="53" t="s">
        <v>316</v>
      </c>
      <c r="C175" s="53" t="s">
        <v>18</v>
      </c>
      <c r="D175" s="53" t="s">
        <v>47</v>
      </c>
      <c r="E175" s="48" t="s">
        <v>898</v>
      </c>
      <c r="F175" s="77">
        <v>64.5</v>
      </c>
      <c r="G175" s="48" t="s">
        <v>893</v>
      </c>
      <c r="H175" s="53">
        <v>18</v>
      </c>
      <c r="I175" s="53">
        <v>0.0215</v>
      </c>
      <c r="J175" s="53">
        <v>0.0903</v>
      </c>
      <c r="K175" s="60" t="s">
        <v>219</v>
      </c>
      <c r="L175" s="53" t="s">
        <v>27</v>
      </c>
    </row>
    <row r="176" s="14" customFormat="1" ht="48" customHeight="1" spans="1:12">
      <c r="A176" s="67">
        <v>6</v>
      </c>
      <c r="B176" s="53" t="s">
        <v>316</v>
      </c>
      <c r="C176" s="53" t="s">
        <v>18</v>
      </c>
      <c r="D176" s="53" t="s">
        <v>32</v>
      </c>
      <c r="E176" s="48" t="s">
        <v>899</v>
      </c>
      <c r="F176" s="77">
        <v>43.8</v>
      </c>
      <c r="G176" s="48" t="s">
        <v>893</v>
      </c>
      <c r="H176" s="53">
        <v>10</v>
      </c>
      <c r="I176" s="53">
        <v>0.0146</v>
      </c>
      <c r="J176" s="53">
        <v>0.0613</v>
      </c>
      <c r="K176" s="60" t="s">
        <v>219</v>
      </c>
      <c r="L176" s="53" t="s">
        <v>27</v>
      </c>
    </row>
    <row r="177" s="14" customFormat="1" ht="64" customHeight="1" spans="1:12">
      <c r="A177" s="67">
        <v>7</v>
      </c>
      <c r="B177" s="53" t="s">
        <v>316</v>
      </c>
      <c r="C177" s="53" t="s">
        <v>18</v>
      </c>
      <c r="D177" s="53" t="s">
        <v>57</v>
      </c>
      <c r="E177" s="48" t="s">
        <v>900</v>
      </c>
      <c r="F177" s="77">
        <v>21</v>
      </c>
      <c r="G177" s="48" t="s">
        <v>893</v>
      </c>
      <c r="H177" s="53">
        <v>16</v>
      </c>
      <c r="I177" s="53">
        <v>0.0055</v>
      </c>
      <c r="J177" s="53">
        <v>0.0231</v>
      </c>
      <c r="K177" s="60" t="s">
        <v>219</v>
      </c>
      <c r="L177" s="53" t="s">
        <v>27</v>
      </c>
    </row>
    <row r="178" s="14" customFormat="1" ht="45" customHeight="1" spans="1:12">
      <c r="A178" s="67">
        <v>8</v>
      </c>
      <c r="B178" s="53" t="s">
        <v>316</v>
      </c>
      <c r="C178" s="53" t="s">
        <v>18</v>
      </c>
      <c r="D178" s="53" t="s">
        <v>34</v>
      </c>
      <c r="E178" s="48" t="s">
        <v>901</v>
      </c>
      <c r="F178" s="77">
        <v>40.2</v>
      </c>
      <c r="G178" s="48" t="s">
        <v>893</v>
      </c>
      <c r="H178" s="53">
        <v>10</v>
      </c>
      <c r="I178" s="53">
        <v>0.0134</v>
      </c>
      <c r="J178" s="53">
        <v>0.0562</v>
      </c>
      <c r="K178" s="60" t="s">
        <v>219</v>
      </c>
      <c r="L178" s="53" t="s">
        <v>36</v>
      </c>
    </row>
    <row r="179" s="14" customFormat="1" ht="45" customHeight="1" spans="1:12">
      <c r="A179" s="67">
        <v>9</v>
      </c>
      <c r="B179" s="53" t="s">
        <v>316</v>
      </c>
      <c r="C179" s="53" t="s">
        <v>18</v>
      </c>
      <c r="D179" s="53" t="s">
        <v>51</v>
      </c>
      <c r="E179" s="48" t="s">
        <v>902</v>
      </c>
      <c r="F179" s="77">
        <v>22.8</v>
      </c>
      <c r="G179" s="48" t="s">
        <v>893</v>
      </c>
      <c r="H179" s="53">
        <v>8</v>
      </c>
      <c r="I179" s="53">
        <v>0.0076</v>
      </c>
      <c r="J179" s="53">
        <v>0.0319</v>
      </c>
      <c r="K179" s="60" t="s">
        <v>219</v>
      </c>
      <c r="L179" s="53" t="s">
        <v>36</v>
      </c>
    </row>
    <row r="180" s="14" customFormat="1" ht="56" customHeight="1" spans="1:12">
      <c r="A180" s="67">
        <v>10</v>
      </c>
      <c r="B180" s="53" t="s">
        <v>316</v>
      </c>
      <c r="C180" s="53" t="s">
        <v>18</v>
      </c>
      <c r="D180" s="53" t="s">
        <v>25</v>
      </c>
      <c r="E180" s="48" t="s">
        <v>903</v>
      </c>
      <c r="F180" s="77">
        <v>75.9</v>
      </c>
      <c r="G180" s="48" t="s">
        <v>893</v>
      </c>
      <c r="H180" s="53">
        <v>17</v>
      </c>
      <c r="I180" s="53">
        <v>0.0253</v>
      </c>
      <c r="J180" s="53">
        <v>0.1063</v>
      </c>
      <c r="K180" s="60" t="s">
        <v>219</v>
      </c>
      <c r="L180" s="53" t="s">
        <v>27</v>
      </c>
    </row>
    <row r="181" s="14" customFormat="1" ht="49" customHeight="1" spans="1:12">
      <c r="A181" s="67">
        <v>11</v>
      </c>
      <c r="B181" s="53" t="s">
        <v>316</v>
      </c>
      <c r="C181" s="53" t="s">
        <v>18</v>
      </c>
      <c r="D181" s="53" t="s">
        <v>61</v>
      </c>
      <c r="E181" s="48" t="s">
        <v>904</v>
      </c>
      <c r="F181" s="77">
        <v>18.6</v>
      </c>
      <c r="G181" s="48" t="s">
        <v>893</v>
      </c>
      <c r="H181" s="53">
        <v>7</v>
      </c>
      <c r="I181" s="53">
        <v>0.0062</v>
      </c>
      <c r="J181" s="53">
        <v>0.026</v>
      </c>
      <c r="K181" s="60" t="s">
        <v>219</v>
      </c>
      <c r="L181" s="53" t="s">
        <v>36</v>
      </c>
    </row>
    <row r="182" s="14" customFormat="1" ht="49" customHeight="1" spans="1:12">
      <c r="A182" s="67">
        <v>12</v>
      </c>
      <c r="B182" s="53" t="s">
        <v>316</v>
      </c>
      <c r="C182" s="53" t="s">
        <v>18</v>
      </c>
      <c r="D182" s="53" t="s">
        <v>53</v>
      </c>
      <c r="E182" s="48" t="s">
        <v>905</v>
      </c>
      <c r="F182" s="77">
        <v>41.7</v>
      </c>
      <c r="G182" s="48" t="s">
        <v>893</v>
      </c>
      <c r="H182" s="53">
        <v>8</v>
      </c>
      <c r="I182" s="53">
        <v>0.0103</v>
      </c>
      <c r="J182" s="53">
        <v>0.0433</v>
      </c>
      <c r="K182" s="60" t="s">
        <v>219</v>
      </c>
      <c r="L182" s="53" t="s">
        <v>36</v>
      </c>
    </row>
    <row r="183" s="14" customFormat="1" ht="49" customHeight="1" spans="1:12">
      <c r="A183" s="67">
        <v>13</v>
      </c>
      <c r="B183" s="53" t="s">
        <v>316</v>
      </c>
      <c r="C183" s="53" t="s">
        <v>18</v>
      </c>
      <c r="D183" s="53" t="s">
        <v>65</v>
      </c>
      <c r="E183" s="48" t="s">
        <v>906</v>
      </c>
      <c r="F183" s="77">
        <v>10.5</v>
      </c>
      <c r="G183" s="48" t="s">
        <v>893</v>
      </c>
      <c r="H183" s="53">
        <v>9</v>
      </c>
      <c r="I183" s="53">
        <v>0.0035</v>
      </c>
      <c r="J183" s="53">
        <v>0.0147</v>
      </c>
      <c r="K183" s="60" t="s">
        <v>219</v>
      </c>
      <c r="L183" s="53" t="s">
        <v>27</v>
      </c>
    </row>
    <row r="184" s="14" customFormat="1" ht="49" customHeight="1" spans="1:12">
      <c r="A184" s="67">
        <v>14</v>
      </c>
      <c r="B184" s="53" t="s">
        <v>316</v>
      </c>
      <c r="C184" s="53" t="s">
        <v>18</v>
      </c>
      <c r="D184" s="53" t="s">
        <v>55</v>
      </c>
      <c r="E184" s="48" t="s">
        <v>907</v>
      </c>
      <c r="F184" s="77">
        <v>25.2</v>
      </c>
      <c r="G184" s="48" t="s">
        <v>893</v>
      </c>
      <c r="H184" s="53">
        <v>7</v>
      </c>
      <c r="I184" s="53">
        <v>0.0076</v>
      </c>
      <c r="J184" s="53">
        <v>0.0319</v>
      </c>
      <c r="K184" s="60" t="s">
        <v>219</v>
      </c>
      <c r="L184" s="53" t="s">
        <v>36</v>
      </c>
    </row>
    <row r="185" s="14" customFormat="1" ht="49" customHeight="1" spans="1:12">
      <c r="A185" s="67">
        <v>15</v>
      </c>
      <c r="B185" s="53" t="s">
        <v>316</v>
      </c>
      <c r="C185" s="53" t="s">
        <v>18</v>
      </c>
      <c r="D185" s="53" t="s">
        <v>59</v>
      </c>
      <c r="E185" s="48" t="s">
        <v>908</v>
      </c>
      <c r="F185" s="77">
        <v>40.5</v>
      </c>
      <c r="G185" s="48" t="s">
        <v>893</v>
      </c>
      <c r="H185" s="53">
        <v>10</v>
      </c>
      <c r="I185" s="53">
        <v>0.0135</v>
      </c>
      <c r="J185" s="53">
        <v>0.0567</v>
      </c>
      <c r="K185" s="60" t="s">
        <v>219</v>
      </c>
      <c r="L185" s="53" t="s">
        <v>36</v>
      </c>
    </row>
    <row r="186" s="14" customFormat="1" ht="49" customHeight="1" spans="1:12">
      <c r="A186" s="67">
        <v>16</v>
      </c>
      <c r="B186" s="53" t="s">
        <v>316</v>
      </c>
      <c r="C186" s="53" t="s">
        <v>18</v>
      </c>
      <c r="D186" s="53" t="s">
        <v>28</v>
      </c>
      <c r="E186" s="48" t="s">
        <v>909</v>
      </c>
      <c r="F186" s="77">
        <v>13.2</v>
      </c>
      <c r="G186" s="48" t="s">
        <v>893</v>
      </c>
      <c r="H186" s="53">
        <v>7</v>
      </c>
      <c r="I186" s="53">
        <v>0.0044</v>
      </c>
      <c r="J186" s="53">
        <v>0.0185</v>
      </c>
      <c r="K186" s="60" t="s">
        <v>219</v>
      </c>
      <c r="L186" s="53" t="s">
        <v>27</v>
      </c>
    </row>
    <row r="187" s="14" customFormat="1" ht="49" customHeight="1" spans="1:12">
      <c r="A187" s="67">
        <v>17</v>
      </c>
      <c r="B187" s="53" t="s">
        <v>316</v>
      </c>
      <c r="C187" s="53" t="s">
        <v>18</v>
      </c>
      <c r="D187" s="53" t="s">
        <v>37</v>
      </c>
      <c r="E187" s="48" t="s">
        <v>910</v>
      </c>
      <c r="F187" s="77">
        <v>41.4</v>
      </c>
      <c r="G187" s="48" t="s">
        <v>893</v>
      </c>
      <c r="H187" s="53">
        <v>12</v>
      </c>
      <c r="I187" s="53">
        <v>0.0138</v>
      </c>
      <c r="J187" s="53">
        <v>0.0579</v>
      </c>
      <c r="K187" s="60" t="s">
        <v>219</v>
      </c>
      <c r="L187" s="53" t="s">
        <v>27</v>
      </c>
    </row>
    <row r="188" s="17" customFormat="1" ht="45" customHeight="1" spans="1:12">
      <c r="A188" s="63" t="s">
        <v>334</v>
      </c>
      <c r="B188" s="63" t="s">
        <v>335</v>
      </c>
      <c r="C188" s="63" t="s">
        <v>18</v>
      </c>
      <c r="D188" s="63" t="s">
        <v>336</v>
      </c>
      <c r="E188" s="99" t="s">
        <v>911</v>
      </c>
      <c r="F188" s="63">
        <f>SUM(F189:F207)</f>
        <v>675</v>
      </c>
      <c r="G188" s="55" t="s">
        <v>893</v>
      </c>
      <c r="H188" s="63">
        <f>SUM(H189:H207)</f>
        <v>188</v>
      </c>
      <c r="I188" s="63">
        <f>SUM(I189:I207)</f>
        <v>1.0437</v>
      </c>
      <c r="J188" s="63">
        <f>SUM(J189:J207)</f>
        <v>4.3991</v>
      </c>
      <c r="K188" s="63" t="s">
        <v>219</v>
      </c>
      <c r="L188" s="54" t="s">
        <v>23</v>
      </c>
    </row>
    <row r="189" s="14" customFormat="1" ht="60" customHeight="1" spans="1:12">
      <c r="A189" s="67">
        <v>1</v>
      </c>
      <c r="B189" s="60" t="s">
        <v>338</v>
      </c>
      <c r="C189" s="60" t="s">
        <v>18</v>
      </c>
      <c r="D189" s="53" t="s">
        <v>59</v>
      </c>
      <c r="E189" s="48" t="s">
        <v>912</v>
      </c>
      <c r="F189" s="67">
        <v>15.4215</v>
      </c>
      <c r="G189" s="48" t="s">
        <v>893</v>
      </c>
      <c r="H189" s="53">
        <v>16</v>
      </c>
      <c r="I189" s="53">
        <v>0.0342</v>
      </c>
      <c r="J189" s="53">
        <v>0.1436</v>
      </c>
      <c r="K189" s="60" t="s">
        <v>219</v>
      </c>
      <c r="L189" s="53" t="s">
        <v>36</v>
      </c>
    </row>
    <row r="190" s="14" customFormat="1" ht="55" customHeight="1" spans="1:12">
      <c r="A190" s="67">
        <v>2</v>
      </c>
      <c r="B190" s="60" t="s">
        <v>338</v>
      </c>
      <c r="C190" s="60" t="s">
        <v>18</v>
      </c>
      <c r="D190" s="53" t="s">
        <v>63</v>
      </c>
      <c r="E190" s="48" t="s">
        <v>913</v>
      </c>
      <c r="F190" s="67">
        <v>6.9165</v>
      </c>
      <c r="G190" s="48" t="s">
        <v>893</v>
      </c>
      <c r="H190" s="53">
        <v>9</v>
      </c>
      <c r="I190" s="53">
        <v>0.0307</v>
      </c>
      <c r="J190" s="53">
        <v>0.1289</v>
      </c>
      <c r="K190" s="60" t="s">
        <v>219</v>
      </c>
      <c r="L190" s="53" t="s">
        <v>36</v>
      </c>
    </row>
    <row r="191" s="14" customFormat="1" ht="55" customHeight="1" spans="1:12">
      <c r="A191" s="67">
        <v>3</v>
      </c>
      <c r="B191" s="60" t="s">
        <v>338</v>
      </c>
      <c r="C191" s="60" t="s">
        <v>18</v>
      </c>
      <c r="D191" s="53" t="s">
        <v>30</v>
      </c>
      <c r="E191" s="48" t="s">
        <v>914</v>
      </c>
      <c r="F191" s="67">
        <v>4.545</v>
      </c>
      <c r="G191" s="48" t="s">
        <v>893</v>
      </c>
      <c r="H191" s="53">
        <v>7</v>
      </c>
      <c r="I191" s="53">
        <v>0.0202</v>
      </c>
      <c r="J191" s="53">
        <v>0.0848</v>
      </c>
      <c r="K191" s="60" t="s">
        <v>219</v>
      </c>
      <c r="L191" s="53" t="s">
        <v>27</v>
      </c>
    </row>
    <row r="192" s="14" customFormat="1" ht="55" customHeight="1" spans="1:12">
      <c r="A192" s="67">
        <v>4</v>
      </c>
      <c r="B192" s="60" t="s">
        <v>338</v>
      </c>
      <c r="C192" s="60" t="s">
        <v>18</v>
      </c>
      <c r="D192" s="53" t="s">
        <v>65</v>
      </c>
      <c r="E192" s="48" t="s">
        <v>915</v>
      </c>
      <c r="F192" s="67">
        <v>0.1935</v>
      </c>
      <c r="G192" s="48" t="s">
        <v>893</v>
      </c>
      <c r="H192" s="53">
        <v>3</v>
      </c>
      <c r="I192" s="53">
        <v>0.0021</v>
      </c>
      <c r="J192" s="53">
        <v>0.0088</v>
      </c>
      <c r="K192" s="60" t="s">
        <v>219</v>
      </c>
      <c r="L192" s="53" t="s">
        <v>27</v>
      </c>
    </row>
    <row r="193" s="14" customFormat="1" ht="55" customHeight="1" spans="1:12">
      <c r="A193" s="67">
        <v>5</v>
      </c>
      <c r="B193" s="60" t="s">
        <v>338</v>
      </c>
      <c r="C193" s="60" t="s">
        <v>18</v>
      </c>
      <c r="D193" s="53" t="s">
        <v>49</v>
      </c>
      <c r="E193" s="48" t="s">
        <v>916</v>
      </c>
      <c r="F193" s="67">
        <v>0.9</v>
      </c>
      <c r="G193" s="48" t="s">
        <v>893</v>
      </c>
      <c r="H193" s="53">
        <v>6</v>
      </c>
      <c r="I193" s="53">
        <v>0.0098</v>
      </c>
      <c r="J193" s="53">
        <v>0.0412</v>
      </c>
      <c r="K193" s="60" t="s">
        <v>219</v>
      </c>
      <c r="L193" s="53" t="s">
        <v>27</v>
      </c>
    </row>
    <row r="194" s="14" customFormat="1" ht="55" customHeight="1" spans="1:12">
      <c r="A194" s="67">
        <v>6</v>
      </c>
      <c r="B194" s="60" t="s">
        <v>338</v>
      </c>
      <c r="C194" s="60" t="s">
        <v>18</v>
      </c>
      <c r="D194" s="53" t="s">
        <v>41</v>
      </c>
      <c r="E194" s="48" t="s">
        <v>917</v>
      </c>
      <c r="F194" s="67">
        <v>15.3</v>
      </c>
      <c r="G194" s="48" t="s">
        <v>893</v>
      </c>
      <c r="H194" s="53">
        <v>10</v>
      </c>
      <c r="I194" s="53">
        <v>0.085</v>
      </c>
      <c r="J194" s="53">
        <v>0.357</v>
      </c>
      <c r="K194" s="60" t="s">
        <v>219</v>
      </c>
      <c r="L194" s="53" t="s">
        <v>27</v>
      </c>
    </row>
    <row r="195" s="14" customFormat="1" ht="55" customHeight="1" spans="1:12">
      <c r="A195" s="67">
        <v>7</v>
      </c>
      <c r="B195" s="60" t="s">
        <v>338</v>
      </c>
      <c r="C195" s="60" t="s">
        <v>18</v>
      </c>
      <c r="D195" s="53" t="s">
        <v>57</v>
      </c>
      <c r="E195" s="48" t="s">
        <v>918</v>
      </c>
      <c r="F195" s="67">
        <v>0.945</v>
      </c>
      <c r="G195" s="48" t="s">
        <v>893</v>
      </c>
      <c r="H195" s="53">
        <v>8</v>
      </c>
      <c r="I195" s="53">
        <v>0.0042</v>
      </c>
      <c r="J195" s="53">
        <v>0.0176</v>
      </c>
      <c r="K195" s="60" t="s">
        <v>219</v>
      </c>
      <c r="L195" s="53" t="s">
        <v>27</v>
      </c>
    </row>
    <row r="196" s="14" customFormat="1" ht="60" customHeight="1" spans="1:12">
      <c r="A196" s="67">
        <v>8</v>
      </c>
      <c r="B196" s="60" t="s">
        <v>338</v>
      </c>
      <c r="C196" s="60" t="s">
        <v>18</v>
      </c>
      <c r="D196" s="53" t="s">
        <v>47</v>
      </c>
      <c r="E196" s="48" t="s">
        <v>919</v>
      </c>
      <c r="F196" s="67">
        <v>25.2</v>
      </c>
      <c r="G196" s="48" t="s">
        <v>893</v>
      </c>
      <c r="H196" s="53">
        <v>19</v>
      </c>
      <c r="I196" s="53">
        <v>0.056</v>
      </c>
      <c r="J196" s="53">
        <v>0.2352</v>
      </c>
      <c r="K196" s="60" t="s">
        <v>219</v>
      </c>
      <c r="L196" s="53" t="s">
        <v>27</v>
      </c>
    </row>
    <row r="197" s="14" customFormat="1" ht="60" customHeight="1" spans="1:12">
      <c r="A197" s="67">
        <v>9</v>
      </c>
      <c r="B197" s="60" t="s">
        <v>338</v>
      </c>
      <c r="C197" s="60" t="s">
        <v>18</v>
      </c>
      <c r="D197" s="53" t="s">
        <v>28</v>
      </c>
      <c r="E197" s="48" t="s">
        <v>920</v>
      </c>
      <c r="F197" s="67">
        <v>52.677</v>
      </c>
      <c r="G197" s="48" t="s">
        <v>893</v>
      </c>
      <c r="H197" s="53">
        <v>10</v>
      </c>
      <c r="I197" s="53">
        <v>0.0585</v>
      </c>
      <c r="J197" s="53">
        <v>0.2457</v>
      </c>
      <c r="K197" s="60" t="s">
        <v>219</v>
      </c>
      <c r="L197" s="53" t="s">
        <v>27</v>
      </c>
    </row>
    <row r="198" s="14" customFormat="1" ht="52" customHeight="1" spans="1:12">
      <c r="A198" s="67">
        <v>10</v>
      </c>
      <c r="B198" s="60" t="s">
        <v>338</v>
      </c>
      <c r="C198" s="60" t="s">
        <v>18</v>
      </c>
      <c r="D198" s="53" t="s">
        <v>55</v>
      </c>
      <c r="E198" s="48" t="s">
        <v>921</v>
      </c>
      <c r="F198" s="67">
        <v>19.548</v>
      </c>
      <c r="G198" s="48" t="s">
        <v>893</v>
      </c>
      <c r="H198" s="53">
        <v>9</v>
      </c>
      <c r="I198" s="53">
        <v>0.0434</v>
      </c>
      <c r="J198" s="53">
        <v>0.1823</v>
      </c>
      <c r="K198" s="60" t="s">
        <v>219</v>
      </c>
      <c r="L198" s="53" t="s">
        <v>36</v>
      </c>
    </row>
    <row r="199" s="14" customFormat="1" ht="52" customHeight="1" spans="1:12">
      <c r="A199" s="67">
        <v>11</v>
      </c>
      <c r="B199" s="60" t="s">
        <v>338</v>
      </c>
      <c r="C199" s="60" t="s">
        <v>18</v>
      </c>
      <c r="D199" s="53" t="s">
        <v>51</v>
      </c>
      <c r="E199" s="48" t="s">
        <v>922</v>
      </c>
      <c r="F199" s="67">
        <v>51.57</v>
      </c>
      <c r="G199" s="48" t="s">
        <v>893</v>
      </c>
      <c r="H199" s="53">
        <v>8</v>
      </c>
      <c r="I199" s="53">
        <v>0.0764</v>
      </c>
      <c r="J199" s="53">
        <v>0.3209</v>
      </c>
      <c r="K199" s="60" t="s">
        <v>219</v>
      </c>
      <c r="L199" s="53" t="s">
        <v>36</v>
      </c>
    </row>
    <row r="200" s="14" customFormat="1" ht="52" customHeight="1" spans="1:12">
      <c r="A200" s="67">
        <v>12</v>
      </c>
      <c r="B200" s="60" t="s">
        <v>338</v>
      </c>
      <c r="C200" s="60" t="s">
        <v>18</v>
      </c>
      <c r="D200" s="53" t="s">
        <v>61</v>
      </c>
      <c r="E200" s="48" t="s">
        <v>923</v>
      </c>
      <c r="F200" s="67">
        <v>105.219</v>
      </c>
      <c r="G200" s="48" t="s">
        <v>893</v>
      </c>
      <c r="H200" s="53">
        <v>7</v>
      </c>
      <c r="I200" s="53">
        <v>0.114</v>
      </c>
      <c r="J200" s="53">
        <v>0.4788</v>
      </c>
      <c r="K200" s="60" t="s">
        <v>219</v>
      </c>
      <c r="L200" s="53" t="s">
        <v>36</v>
      </c>
    </row>
    <row r="201" s="14" customFormat="1" ht="60" customHeight="1" spans="1:12">
      <c r="A201" s="67">
        <v>13</v>
      </c>
      <c r="B201" s="60" t="s">
        <v>338</v>
      </c>
      <c r="C201" s="60" t="s">
        <v>18</v>
      </c>
      <c r="D201" s="53" t="s">
        <v>32</v>
      </c>
      <c r="E201" s="48" t="s">
        <v>924</v>
      </c>
      <c r="F201" s="67">
        <v>37.494</v>
      </c>
      <c r="G201" s="48" t="s">
        <v>893</v>
      </c>
      <c r="H201" s="53">
        <v>10</v>
      </c>
      <c r="I201" s="53">
        <v>0.0832</v>
      </c>
      <c r="J201" s="53">
        <v>0.3494</v>
      </c>
      <c r="K201" s="60" t="s">
        <v>219</v>
      </c>
      <c r="L201" s="53" t="s">
        <v>27</v>
      </c>
    </row>
    <row r="202" s="14" customFormat="1" ht="60" customHeight="1" spans="1:12">
      <c r="A202" s="67">
        <v>14</v>
      </c>
      <c r="B202" s="60" t="s">
        <v>338</v>
      </c>
      <c r="C202" s="60" t="s">
        <v>18</v>
      </c>
      <c r="D202" s="53" t="s">
        <v>37</v>
      </c>
      <c r="E202" s="48" t="s">
        <v>925</v>
      </c>
      <c r="F202" s="67">
        <v>74.7855</v>
      </c>
      <c r="G202" s="48" t="s">
        <v>893</v>
      </c>
      <c r="H202" s="53">
        <v>12</v>
      </c>
      <c r="I202" s="53">
        <v>0.083</v>
      </c>
      <c r="J202" s="53">
        <v>0.3486</v>
      </c>
      <c r="K202" s="60" t="s">
        <v>219</v>
      </c>
      <c r="L202" s="53" t="s">
        <v>36</v>
      </c>
    </row>
    <row r="203" s="14" customFormat="1" ht="60" customHeight="1" spans="1:12">
      <c r="A203" s="67">
        <v>15</v>
      </c>
      <c r="B203" s="60" t="s">
        <v>338</v>
      </c>
      <c r="C203" s="60" t="s">
        <v>18</v>
      </c>
      <c r="D203" s="53" t="s">
        <v>43</v>
      </c>
      <c r="E203" s="48" t="s">
        <v>926</v>
      </c>
      <c r="F203" s="67">
        <v>58.2525</v>
      </c>
      <c r="G203" s="48" t="s">
        <v>893</v>
      </c>
      <c r="H203" s="53">
        <v>16</v>
      </c>
      <c r="I203" s="53">
        <v>0.0863</v>
      </c>
      <c r="J203" s="53">
        <v>0.3781</v>
      </c>
      <c r="K203" s="60" t="s">
        <v>219</v>
      </c>
      <c r="L203" s="53" t="s">
        <v>27</v>
      </c>
    </row>
    <row r="204" s="14" customFormat="1" ht="60" customHeight="1" spans="1:12">
      <c r="A204" s="67">
        <v>16</v>
      </c>
      <c r="B204" s="60" t="s">
        <v>338</v>
      </c>
      <c r="C204" s="60" t="s">
        <v>18</v>
      </c>
      <c r="D204" s="53" t="s">
        <v>45</v>
      </c>
      <c r="E204" s="48" t="s">
        <v>927</v>
      </c>
      <c r="F204" s="67">
        <v>106.7175</v>
      </c>
      <c r="G204" s="48" t="s">
        <v>893</v>
      </c>
      <c r="H204" s="53">
        <v>12</v>
      </c>
      <c r="I204" s="53">
        <v>0.1185</v>
      </c>
      <c r="J204" s="53">
        <v>0.4977</v>
      </c>
      <c r="K204" s="60" t="s">
        <v>219</v>
      </c>
      <c r="L204" s="53" t="s">
        <v>27</v>
      </c>
    </row>
    <row r="205" s="14" customFormat="1" ht="60" customHeight="1" spans="1:12">
      <c r="A205" s="67">
        <v>17</v>
      </c>
      <c r="B205" s="60" t="s">
        <v>338</v>
      </c>
      <c r="C205" s="60" t="s">
        <v>18</v>
      </c>
      <c r="D205" s="53" t="s">
        <v>34</v>
      </c>
      <c r="E205" s="48" t="s">
        <v>928</v>
      </c>
      <c r="F205" s="67">
        <v>32.958</v>
      </c>
      <c r="G205" s="48" t="s">
        <v>893</v>
      </c>
      <c r="H205" s="53">
        <v>10</v>
      </c>
      <c r="I205" s="53">
        <v>0.0488</v>
      </c>
      <c r="J205" s="53">
        <v>0.205</v>
      </c>
      <c r="K205" s="60" t="s">
        <v>219</v>
      </c>
      <c r="L205" s="53" t="s">
        <v>36</v>
      </c>
    </row>
    <row r="206" s="14" customFormat="1" ht="60" customHeight="1" spans="1:12">
      <c r="A206" s="67">
        <v>18</v>
      </c>
      <c r="B206" s="60" t="s">
        <v>338</v>
      </c>
      <c r="C206" s="60" t="s">
        <v>18</v>
      </c>
      <c r="D206" s="53" t="s">
        <v>39</v>
      </c>
      <c r="E206" s="48" t="s">
        <v>929</v>
      </c>
      <c r="F206" s="67">
        <v>4.707</v>
      </c>
      <c r="G206" s="48" t="s">
        <v>893</v>
      </c>
      <c r="H206" s="53">
        <v>8</v>
      </c>
      <c r="I206" s="53">
        <v>0.0209</v>
      </c>
      <c r="J206" s="53">
        <v>0.0878</v>
      </c>
      <c r="K206" s="60" t="s">
        <v>219</v>
      </c>
      <c r="L206" s="53" t="s">
        <v>36</v>
      </c>
    </row>
    <row r="207" s="14" customFormat="1" ht="60" customHeight="1" spans="1:12">
      <c r="A207" s="67">
        <v>19</v>
      </c>
      <c r="B207" s="60" t="s">
        <v>338</v>
      </c>
      <c r="C207" s="60" t="s">
        <v>18</v>
      </c>
      <c r="D207" s="53" t="s">
        <v>53</v>
      </c>
      <c r="E207" s="48" t="s">
        <v>930</v>
      </c>
      <c r="F207" s="67">
        <v>61.65</v>
      </c>
      <c r="G207" s="48" t="s">
        <v>893</v>
      </c>
      <c r="H207" s="53">
        <v>8</v>
      </c>
      <c r="I207" s="53">
        <v>0.0685</v>
      </c>
      <c r="J207" s="53">
        <v>0.2877</v>
      </c>
      <c r="K207" s="60" t="s">
        <v>219</v>
      </c>
      <c r="L207" s="53" t="s">
        <v>36</v>
      </c>
    </row>
    <row r="208" s="17" customFormat="1" ht="45" customHeight="1" spans="1:12">
      <c r="A208" s="98" t="s">
        <v>358</v>
      </c>
      <c r="B208" s="54" t="s">
        <v>359</v>
      </c>
      <c r="C208" s="54" t="s">
        <v>18</v>
      </c>
      <c r="D208" s="54" t="s">
        <v>19</v>
      </c>
      <c r="E208" s="55" t="s">
        <v>931</v>
      </c>
      <c r="F208" s="54">
        <f t="shared" ref="F208:J208" si="19">SUM(F209:F228)</f>
        <v>458.7</v>
      </c>
      <c r="G208" s="55" t="s">
        <v>932</v>
      </c>
      <c r="H208" s="54">
        <f t="shared" si="19"/>
        <v>202</v>
      </c>
      <c r="I208" s="54">
        <f t="shared" si="19"/>
        <v>0.417</v>
      </c>
      <c r="J208" s="54">
        <f t="shared" si="19"/>
        <v>1.57542</v>
      </c>
      <c r="K208" s="63" t="s">
        <v>219</v>
      </c>
      <c r="L208" s="54" t="s">
        <v>23</v>
      </c>
    </row>
    <row r="209" s="14" customFormat="1" ht="42" customHeight="1" spans="1:12">
      <c r="A209" s="77">
        <v>1</v>
      </c>
      <c r="B209" s="53" t="s">
        <v>362</v>
      </c>
      <c r="C209" s="53" t="s">
        <v>18</v>
      </c>
      <c r="D209" s="53" t="s">
        <v>49</v>
      </c>
      <c r="E209" s="104" t="s">
        <v>933</v>
      </c>
      <c r="F209" s="75">
        <f>150*0.11</f>
        <v>16.5</v>
      </c>
      <c r="G209" s="48" t="s">
        <v>932</v>
      </c>
      <c r="H209" s="75">
        <v>5</v>
      </c>
      <c r="I209" s="75">
        <v>0.015</v>
      </c>
      <c r="J209" s="75">
        <f t="shared" ref="J209:J222" si="20">I209*4.2</f>
        <v>0.063</v>
      </c>
      <c r="K209" s="60" t="s">
        <v>219</v>
      </c>
      <c r="L209" s="53" t="s">
        <v>27</v>
      </c>
    </row>
    <row r="210" s="14" customFormat="1" ht="42" customHeight="1" spans="1:12">
      <c r="A210" s="77">
        <v>2</v>
      </c>
      <c r="B210" s="53" t="s">
        <v>362</v>
      </c>
      <c r="C210" s="53" t="s">
        <v>18</v>
      </c>
      <c r="D210" s="53" t="s">
        <v>51</v>
      </c>
      <c r="E210" s="48" t="s">
        <v>934</v>
      </c>
      <c r="F210" s="53">
        <f>300*0.11</f>
        <v>33</v>
      </c>
      <c r="G210" s="48" t="s">
        <v>932</v>
      </c>
      <c r="H210" s="53">
        <v>8</v>
      </c>
      <c r="I210" s="53">
        <v>0.03</v>
      </c>
      <c r="J210" s="75">
        <f t="shared" si="20"/>
        <v>0.126</v>
      </c>
      <c r="K210" s="60" t="s">
        <v>219</v>
      </c>
      <c r="L210" s="53" t="s">
        <v>36</v>
      </c>
    </row>
    <row r="211" s="14" customFormat="1" ht="42" customHeight="1" spans="1:12">
      <c r="A211" s="77">
        <v>3</v>
      </c>
      <c r="B211" s="53" t="s">
        <v>362</v>
      </c>
      <c r="C211" s="53" t="s">
        <v>18</v>
      </c>
      <c r="D211" s="53" t="s">
        <v>39</v>
      </c>
      <c r="E211" s="48" t="s">
        <v>935</v>
      </c>
      <c r="F211" s="53">
        <f>145*0.11</f>
        <v>15.95</v>
      </c>
      <c r="G211" s="48" t="s">
        <v>932</v>
      </c>
      <c r="H211" s="53">
        <v>11</v>
      </c>
      <c r="I211" s="53">
        <v>0.0145</v>
      </c>
      <c r="J211" s="75">
        <f t="shared" si="20"/>
        <v>0.0609</v>
      </c>
      <c r="K211" s="60" t="s">
        <v>219</v>
      </c>
      <c r="L211" s="53" t="s">
        <v>36</v>
      </c>
    </row>
    <row r="212" s="14" customFormat="1" ht="42" customHeight="1" spans="1:12">
      <c r="A212" s="77">
        <v>4</v>
      </c>
      <c r="B212" s="53" t="s">
        <v>362</v>
      </c>
      <c r="C212" s="53" t="s">
        <v>18</v>
      </c>
      <c r="D212" s="53" t="s">
        <v>32</v>
      </c>
      <c r="E212" s="48" t="s">
        <v>936</v>
      </c>
      <c r="F212" s="53">
        <f>106*0.11</f>
        <v>11.66</v>
      </c>
      <c r="G212" s="48" t="s">
        <v>932</v>
      </c>
      <c r="H212" s="53">
        <v>8</v>
      </c>
      <c r="I212" s="53">
        <v>0.0106</v>
      </c>
      <c r="J212" s="75">
        <f t="shared" si="20"/>
        <v>0.04452</v>
      </c>
      <c r="K212" s="60" t="s">
        <v>219</v>
      </c>
      <c r="L212" s="53" t="s">
        <v>27</v>
      </c>
    </row>
    <row r="213" s="14" customFormat="1" ht="42" customHeight="1" spans="1:12">
      <c r="A213" s="77">
        <v>5</v>
      </c>
      <c r="B213" s="53" t="s">
        <v>362</v>
      </c>
      <c r="C213" s="53" t="s">
        <v>18</v>
      </c>
      <c r="D213" s="53" t="s">
        <v>45</v>
      </c>
      <c r="E213" s="48" t="s">
        <v>937</v>
      </c>
      <c r="F213" s="53">
        <f>121*0.11</f>
        <v>13.31</v>
      </c>
      <c r="G213" s="48" t="s">
        <v>932</v>
      </c>
      <c r="H213" s="53">
        <v>5</v>
      </c>
      <c r="I213" s="53">
        <v>0.0121</v>
      </c>
      <c r="J213" s="75">
        <f t="shared" si="20"/>
        <v>0.05082</v>
      </c>
      <c r="K213" s="60" t="s">
        <v>219</v>
      </c>
      <c r="L213" s="53" t="s">
        <v>27</v>
      </c>
    </row>
    <row r="214" s="14" customFormat="1" ht="42" customHeight="1" spans="1:12">
      <c r="A214" s="77">
        <v>6</v>
      </c>
      <c r="B214" s="53" t="s">
        <v>362</v>
      </c>
      <c r="C214" s="53" t="s">
        <v>18</v>
      </c>
      <c r="D214" s="53" t="s">
        <v>28</v>
      </c>
      <c r="E214" s="48" t="s">
        <v>938</v>
      </c>
      <c r="F214" s="37">
        <f>48*0.11</f>
        <v>5.28</v>
      </c>
      <c r="G214" s="48" t="s">
        <v>932</v>
      </c>
      <c r="H214" s="53">
        <v>6</v>
      </c>
      <c r="I214" s="53">
        <v>0.0048</v>
      </c>
      <c r="J214" s="53">
        <f t="shared" si="20"/>
        <v>0.02016</v>
      </c>
      <c r="K214" s="60" t="s">
        <v>219</v>
      </c>
      <c r="L214" s="53" t="s">
        <v>27</v>
      </c>
    </row>
    <row r="215" s="14" customFormat="1" ht="42" customHeight="1" spans="1:12">
      <c r="A215" s="77">
        <v>7</v>
      </c>
      <c r="B215" s="53" t="s">
        <v>362</v>
      </c>
      <c r="C215" s="53" t="s">
        <v>18</v>
      </c>
      <c r="D215" s="53" t="s">
        <v>55</v>
      </c>
      <c r="E215" s="48" t="s">
        <v>939</v>
      </c>
      <c r="F215" s="53">
        <f>102*0.11</f>
        <v>11.22</v>
      </c>
      <c r="G215" s="48" t="s">
        <v>932</v>
      </c>
      <c r="H215" s="53">
        <v>8</v>
      </c>
      <c r="I215" s="53">
        <v>0.0102</v>
      </c>
      <c r="J215" s="75">
        <f t="shared" si="20"/>
        <v>0.04284</v>
      </c>
      <c r="K215" s="60" t="s">
        <v>219</v>
      </c>
      <c r="L215" s="53" t="s">
        <v>36</v>
      </c>
    </row>
    <row r="216" s="14" customFormat="1" ht="45" customHeight="1" spans="1:12">
      <c r="A216" s="77">
        <v>8</v>
      </c>
      <c r="B216" s="53" t="s">
        <v>362</v>
      </c>
      <c r="C216" s="53" t="s">
        <v>18</v>
      </c>
      <c r="D216" s="53" t="s">
        <v>34</v>
      </c>
      <c r="E216" s="48" t="s">
        <v>940</v>
      </c>
      <c r="F216" s="53">
        <f>100*0.11</f>
        <v>11</v>
      </c>
      <c r="G216" s="48" t="s">
        <v>932</v>
      </c>
      <c r="H216" s="53">
        <v>9</v>
      </c>
      <c r="I216" s="53">
        <v>0.01</v>
      </c>
      <c r="J216" s="75">
        <f t="shared" si="20"/>
        <v>0.042</v>
      </c>
      <c r="K216" s="60" t="s">
        <v>219</v>
      </c>
      <c r="L216" s="53" t="s">
        <v>36</v>
      </c>
    </row>
    <row r="217" s="14" customFormat="1" ht="45" customHeight="1" spans="1:12">
      <c r="A217" s="77">
        <v>9</v>
      </c>
      <c r="B217" s="53" t="s">
        <v>362</v>
      </c>
      <c r="C217" s="53" t="s">
        <v>18</v>
      </c>
      <c r="D217" s="53" t="s">
        <v>61</v>
      </c>
      <c r="E217" s="48" t="s">
        <v>941</v>
      </c>
      <c r="F217" s="53">
        <f>45*0.11</f>
        <v>4.95</v>
      </c>
      <c r="G217" s="48" t="s">
        <v>932</v>
      </c>
      <c r="H217" s="53">
        <v>6</v>
      </c>
      <c r="I217" s="53">
        <v>0.0045</v>
      </c>
      <c r="J217" s="75">
        <f t="shared" si="20"/>
        <v>0.0189</v>
      </c>
      <c r="K217" s="60" t="s">
        <v>219</v>
      </c>
      <c r="L217" s="53" t="s">
        <v>36</v>
      </c>
    </row>
    <row r="218" s="14" customFormat="1" ht="45" customHeight="1" spans="1:12">
      <c r="A218" s="77">
        <v>10</v>
      </c>
      <c r="B218" s="53" t="s">
        <v>362</v>
      </c>
      <c r="C218" s="53" t="s">
        <v>18</v>
      </c>
      <c r="D218" s="53" t="s">
        <v>59</v>
      </c>
      <c r="E218" s="105" t="s">
        <v>942</v>
      </c>
      <c r="F218" s="106">
        <f>557*0.11</f>
        <v>61.27</v>
      </c>
      <c r="G218" s="48" t="s">
        <v>932</v>
      </c>
      <c r="H218" s="106">
        <v>8</v>
      </c>
      <c r="I218" s="106">
        <v>0.0557</v>
      </c>
      <c r="J218" s="75">
        <f t="shared" si="20"/>
        <v>0.23394</v>
      </c>
      <c r="K218" s="60" t="s">
        <v>219</v>
      </c>
      <c r="L218" s="53" t="s">
        <v>36</v>
      </c>
    </row>
    <row r="219" s="14" customFormat="1" ht="45" customHeight="1" spans="1:12">
      <c r="A219" s="77">
        <v>11</v>
      </c>
      <c r="B219" s="53" t="s">
        <v>362</v>
      </c>
      <c r="C219" s="53" t="s">
        <v>18</v>
      </c>
      <c r="D219" s="53" t="s">
        <v>63</v>
      </c>
      <c r="E219" s="48" t="s">
        <v>943</v>
      </c>
      <c r="F219" s="53">
        <f>56*0.11</f>
        <v>6.16</v>
      </c>
      <c r="G219" s="48" t="s">
        <v>932</v>
      </c>
      <c r="H219" s="53">
        <v>6</v>
      </c>
      <c r="I219" s="53">
        <v>0.0056</v>
      </c>
      <c r="J219" s="75">
        <f t="shared" si="20"/>
        <v>0.02352</v>
      </c>
      <c r="K219" s="60" t="s">
        <v>219</v>
      </c>
      <c r="L219" s="53" t="s">
        <v>36</v>
      </c>
    </row>
    <row r="220" s="14" customFormat="1" ht="59" customHeight="1" spans="1:12">
      <c r="A220" s="77">
        <v>12</v>
      </c>
      <c r="B220" s="53" t="s">
        <v>362</v>
      </c>
      <c r="C220" s="53" t="s">
        <v>18</v>
      </c>
      <c r="D220" s="53" t="s">
        <v>25</v>
      </c>
      <c r="E220" s="48" t="s">
        <v>944</v>
      </c>
      <c r="F220" s="53">
        <f>150*0.11</f>
        <v>16.5</v>
      </c>
      <c r="G220" s="48" t="s">
        <v>932</v>
      </c>
      <c r="H220" s="53">
        <v>17</v>
      </c>
      <c r="I220" s="53">
        <v>0.015</v>
      </c>
      <c r="J220" s="75">
        <f t="shared" si="20"/>
        <v>0.063</v>
      </c>
      <c r="K220" s="60" t="s">
        <v>219</v>
      </c>
      <c r="L220" s="53" t="s">
        <v>27</v>
      </c>
    </row>
    <row r="221" s="14" customFormat="1" ht="59" customHeight="1" spans="1:12">
      <c r="A221" s="77">
        <v>13</v>
      </c>
      <c r="B221" s="53" t="s">
        <v>362</v>
      </c>
      <c r="C221" s="53" t="s">
        <v>18</v>
      </c>
      <c r="D221" s="53" t="s">
        <v>30</v>
      </c>
      <c r="E221" s="48" t="s">
        <v>945</v>
      </c>
      <c r="F221" s="53">
        <f>850*0.11</f>
        <v>93.5</v>
      </c>
      <c r="G221" s="48" t="s">
        <v>932</v>
      </c>
      <c r="H221" s="53">
        <v>17</v>
      </c>
      <c r="I221" s="53">
        <v>0.085</v>
      </c>
      <c r="J221" s="75">
        <f t="shared" si="20"/>
        <v>0.357</v>
      </c>
      <c r="K221" s="60" t="s">
        <v>219</v>
      </c>
      <c r="L221" s="53" t="s">
        <v>27</v>
      </c>
    </row>
    <row r="222" s="14" customFormat="1" ht="42" customHeight="1" spans="1:12">
      <c r="A222" s="77">
        <v>14</v>
      </c>
      <c r="B222" s="53" t="s">
        <v>362</v>
      </c>
      <c r="C222" s="53" t="s">
        <v>18</v>
      </c>
      <c r="D222" s="53" t="s">
        <v>37</v>
      </c>
      <c r="E222" s="48" t="s">
        <v>946</v>
      </c>
      <c r="F222" s="53">
        <f>74*0.11</f>
        <v>8.14</v>
      </c>
      <c r="G222" s="48" t="s">
        <v>932</v>
      </c>
      <c r="H222" s="53">
        <v>7</v>
      </c>
      <c r="I222" s="53">
        <v>0.0074</v>
      </c>
      <c r="J222" s="75">
        <f t="shared" si="20"/>
        <v>0.03108</v>
      </c>
      <c r="K222" s="60" t="s">
        <v>219</v>
      </c>
      <c r="L222" s="53" t="s">
        <v>36</v>
      </c>
    </row>
    <row r="223" s="14" customFormat="1" ht="45" customHeight="1" spans="1:12">
      <c r="A223" s="77">
        <v>15</v>
      </c>
      <c r="B223" s="53" t="s">
        <v>362</v>
      </c>
      <c r="C223" s="53" t="s">
        <v>18</v>
      </c>
      <c r="D223" s="53" t="s">
        <v>41</v>
      </c>
      <c r="E223" s="48" t="s">
        <v>947</v>
      </c>
      <c r="F223" s="53">
        <f>419*0.11</f>
        <v>46.09</v>
      </c>
      <c r="G223" s="48" t="s">
        <v>932</v>
      </c>
      <c r="H223" s="53">
        <v>10</v>
      </c>
      <c r="I223" s="53">
        <v>0.0419</v>
      </c>
      <c r="J223" s="53" t="s">
        <v>378</v>
      </c>
      <c r="K223" s="60" t="s">
        <v>219</v>
      </c>
      <c r="L223" s="53" t="s">
        <v>36</v>
      </c>
    </row>
    <row r="224" s="14" customFormat="1" ht="38" customHeight="1" spans="1:12">
      <c r="A224" s="77">
        <v>16</v>
      </c>
      <c r="B224" s="53" t="s">
        <v>362</v>
      </c>
      <c r="C224" s="53" t="s">
        <v>18</v>
      </c>
      <c r="D224" s="53" t="s">
        <v>65</v>
      </c>
      <c r="E224" s="48" t="s">
        <v>948</v>
      </c>
      <c r="F224" s="53">
        <f>49*0.11</f>
        <v>5.39</v>
      </c>
      <c r="G224" s="48" t="s">
        <v>932</v>
      </c>
      <c r="H224" s="53">
        <v>8</v>
      </c>
      <c r="I224" s="53">
        <v>0.0049</v>
      </c>
      <c r="J224" s="53">
        <f t="shared" ref="J224:J228" si="21">I224*4.2</f>
        <v>0.02058</v>
      </c>
      <c r="K224" s="60" t="s">
        <v>219</v>
      </c>
      <c r="L224" s="53" t="s">
        <v>27</v>
      </c>
    </row>
    <row r="225" s="14" customFormat="1" ht="52" customHeight="1" spans="1:12">
      <c r="A225" s="77">
        <v>17</v>
      </c>
      <c r="B225" s="53" t="s">
        <v>362</v>
      </c>
      <c r="C225" s="53" t="s">
        <v>18</v>
      </c>
      <c r="D225" s="53" t="s">
        <v>43</v>
      </c>
      <c r="E225" s="48" t="s">
        <v>949</v>
      </c>
      <c r="F225" s="53">
        <f>300*0.11</f>
        <v>33</v>
      </c>
      <c r="G225" s="48" t="s">
        <v>932</v>
      </c>
      <c r="H225" s="53">
        <v>16</v>
      </c>
      <c r="I225" s="53">
        <v>0.03</v>
      </c>
      <c r="J225" s="53">
        <f t="shared" si="21"/>
        <v>0.126</v>
      </c>
      <c r="K225" s="60" t="s">
        <v>219</v>
      </c>
      <c r="L225" s="53" t="s">
        <v>27</v>
      </c>
    </row>
    <row r="226" s="14" customFormat="1" ht="38" customHeight="1" spans="1:12">
      <c r="A226" s="77">
        <v>18</v>
      </c>
      <c r="B226" s="53" t="s">
        <v>362</v>
      </c>
      <c r="C226" s="53" t="s">
        <v>18</v>
      </c>
      <c r="D226" s="53" t="s">
        <v>53</v>
      </c>
      <c r="E226" s="48" t="s">
        <v>950</v>
      </c>
      <c r="F226" s="53">
        <f>148*0.11</f>
        <v>16.28</v>
      </c>
      <c r="G226" s="48" t="s">
        <v>932</v>
      </c>
      <c r="H226" s="107">
        <v>7</v>
      </c>
      <c r="I226" s="53">
        <v>0.0148</v>
      </c>
      <c r="J226" s="53">
        <f t="shared" si="21"/>
        <v>0.06216</v>
      </c>
      <c r="K226" s="60" t="s">
        <v>219</v>
      </c>
      <c r="L226" s="53" t="s">
        <v>36</v>
      </c>
    </row>
    <row r="227" s="14" customFormat="1" ht="62" customHeight="1" spans="1:12">
      <c r="A227" s="77">
        <v>19</v>
      </c>
      <c r="B227" s="53" t="s">
        <v>362</v>
      </c>
      <c r="C227" s="53" t="s">
        <v>18</v>
      </c>
      <c r="D227" s="75" t="s">
        <v>57</v>
      </c>
      <c r="E227" s="48" t="s">
        <v>951</v>
      </c>
      <c r="F227" s="53">
        <f>150*0.11</f>
        <v>16.5</v>
      </c>
      <c r="G227" s="48" t="s">
        <v>932</v>
      </c>
      <c r="H227" s="53">
        <v>21</v>
      </c>
      <c r="I227" s="53">
        <v>0.015</v>
      </c>
      <c r="J227" s="53">
        <f t="shared" si="21"/>
        <v>0.063</v>
      </c>
      <c r="K227" s="60" t="s">
        <v>219</v>
      </c>
      <c r="L227" s="53" t="s">
        <v>27</v>
      </c>
    </row>
    <row r="228" s="14" customFormat="1" ht="62" customHeight="1" spans="1:12">
      <c r="A228" s="77">
        <v>20</v>
      </c>
      <c r="B228" s="53" t="s">
        <v>362</v>
      </c>
      <c r="C228" s="53" t="s">
        <v>18</v>
      </c>
      <c r="D228" s="53" t="s">
        <v>47</v>
      </c>
      <c r="E228" s="48" t="s">
        <v>952</v>
      </c>
      <c r="F228" s="53">
        <f>300*0.11</f>
        <v>33</v>
      </c>
      <c r="G228" s="48" t="s">
        <v>932</v>
      </c>
      <c r="H228" s="53">
        <v>19</v>
      </c>
      <c r="I228" s="53">
        <v>0.03</v>
      </c>
      <c r="J228" s="53">
        <f t="shared" si="21"/>
        <v>0.126</v>
      </c>
      <c r="K228" s="60" t="s">
        <v>219</v>
      </c>
      <c r="L228" s="53" t="s">
        <v>27</v>
      </c>
    </row>
    <row r="229" s="12" customFormat="1" ht="56" customHeight="1" spans="1:12">
      <c r="A229" s="99" t="s">
        <v>384</v>
      </c>
      <c r="B229" s="63" t="s">
        <v>385</v>
      </c>
      <c r="C229" s="54" t="s">
        <v>18</v>
      </c>
      <c r="D229" s="99" t="s">
        <v>19</v>
      </c>
      <c r="E229" s="108" t="s">
        <v>953</v>
      </c>
      <c r="F229" s="103">
        <f t="shared" ref="F229:J229" si="22">SUM(F230:F249)</f>
        <v>89.66</v>
      </c>
      <c r="G229" s="59" t="s">
        <v>387</v>
      </c>
      <c r="H229" s="63">
        <f t="shared" si="22"/>
        <v>207</v>
      </c>
      <c r="I229" s="63">
        <f t="shared" si="22"/>
        <v>0.1546</v>
      </c>
      <c r="J229" s="63">
        <f t="shared" si="22"/>
        <v>0.6184</v>
      </c>
      <c r="K229" s="63" t="s">
        <v>219</v>
      </c>
      <c r="L229" s="54" t="s">
        <v>23</v>
      </c>
    </row>
    <row r="230" s="18" customFormat="1" ht="56" customHeight="1" spans="1:12">
      <c r="A230" s="109">
        <v>1</v>
      </c>
      <c r="B230" s="53" t="s">
        <v>388</v>
      </c>
      <c r="C230" s="53" t="s">
        <v>18</v>
      </c>
      <c r="D230" s="53" t="s">
        <v>39</v>
      </c>
      <c r="E230" s="48" t="s">
        <v>954</v>
      </c>
      <c r="F230" s="53">
        <v>4.872</v>
      </c>
      <c r="G230" s="61" t="s">
        <v>387</v>
      </c>
      <c r="H230" s="53">
        <v>11</v>
      </c>
      <c r="I230" s="53">
        <v>0.0084</v>
      </c>
      <c r="J230" s="53">
        <f t="shared" ref="J230:J249" si="23">I230*4</f>
        <v>0.0336</v>
      </c>
      <c r="K230" s="60" t="s">
        <v>219</v>
      </c>
      <c r="L230" s="53" t="s">
        <v>36</v>
      </c>
    </row>
    <row r="231" s="18" customFormat="1" ht="56" customHeight="1" spans="1:12">
      <c r="A231" s="109">
        <v>2</v>
      </c>
      <c r="B231" s="53" t="s">
        <v>388</v>
      </c>
      <c r="C231" s="53" t="s">
        <v>18</v>
      </c>
      <c r="D231" s="53" t="s">
        <v>47</v>
      </c>
      <c r="E231" s="48" t="s">
        <v>955</v>
      </c>
      <c r="F231" s="53">
        <f t="shared" ref="F231:F249" si="24">I231*10000*0.058</f>
        <v>5.22</v>
      </c>
      <c r="G231" s="61" t="s">
        <v>387</v>
      </c>
      <c r="H231" s="53">
        <v>15</v>
      </c>
      <c r="I231" s="53">
        <v>0.009</v>
      </c>
      <c r="J231" s="53">
        <f t="shared" si="23"/>
        <v>0.036</v>
      </c>
      <c r="K231" s="60" t="s">
        <v>219</v>
      </c>
      <c r="L231" s="53" t="s">
        <v>27</v>
      </c>
    </row>
    <row r="232" s="18" customFormat="1" ht="56" customHeight="1" spans="1:12">
      <c r="A232" s="109">
        <v>3</v>
      </c>
      <c r="B232" s="53" t="s">
        <v>388</v>
      </c>
      <c r="C232" s="53" t="s">
        <v>18</v>
      </c>
      <c r="D232" s="60" t="s">
        <v>51</v>
      </c>
      <c r="E232" s="61" t="s">
        <v>956</v>
      </c>
      <c r="F232" s="53">
        <f t="shared" si="24"/>
        <v>3.016</v>
      </c>
      <c r="G232" s="61" t="s">
        <v>387</v>
      </c>
      <c r="H232" s="60">
        <v>7</v>
      </c>
      <c r="I232" s="60">
        <v>0.0052</v>
      </c>
      <c r="J232" s="53">
        <f t="shared" si="23"/>
        <v>0.0208</v>
      </c>
      <c r="K232" s="60" t="s">
        <v>219</v>
      </c>
      <c r="L232" s="53" t="s">
        <v>36</v>
      </c>
    </row>
    <row r="233" s="18" customFormat="1" ht="56" customHeight="1" spans="1:12">
      <c r="A233" s="109">
        <v>4</v>
      </c>
      <c r="B233" s="53" t="s">
        <v>388</v>
      </c>
      <c r="C233" s="53" t="s">
        <v>18</v>
      </c>
      <c r="D233" s="53" t="s">
        <v>25</v>
      </c>
      <c r="E233" s="48" t="s">
        <v>957</v>
      </c>
      <c r="F233" s="53">
        <f t="shared" si="24"/>
        <v>3.016</v>
      </c>
      <c r="G233" s="61" t="s">
        <v>387</v>
      </c>
      <c r="H233" s="53">
        <v>16</v>
      </c>
      <c r="I233" s="53">
        <v>0.0052</v>
      </c>
      <c r="J233" s="53">
        <f t="shared" si="23"/>
        <v>0.0208</v>
      </c>
      <c r="K233" s="60" t="s">
        <v>219</v>
      </c>
      <c r="L233" s="53" t="s">
        <v>27</v>
      </c>
    </row>
    <row r="234" s="18" customFormat="1" ht="56" customHeight="1" spans="1:12">
      <c r="A234" s="109">
        <v>5</v>
      </c>
      <c r="B234" s="53" t="s">
        <v>388</v>
      </c>
      <c r="C234" s="53" t="s">
        <v>18</v>
      </c>
      <c r="D234" s="53" t="s">
        <v>53</v>
      </c>
      <c r="E234" s="48" t="s">
        <v>958</v>
      </c>
      <c r="F234" s="53">
        <f t="shared" si="24"/>
        <v>3.77</v>
      </c>
      <c r="G234" s="61" t="s">
        <v>387</v>
      </c>
      <c r="H234" s="53">
        <v>7</v>
      </c>
      <c r="I234" s="53">
        <v>0.0065</v>
      </c>
      <c r="J234" s="53">
        <f t="shared" si="23"/>
        <v>0.026</v>
      </c>
      <c r="K234" s="60" t="s">
        <v>219</v>
      </c>
      <c r="L234" s="53" t="s">
        <v>36</v>
      </c>
    </row>
    <row r="235" s="18" customFormat="1" ht="56" customHeight="1" spans="1:12">
      <c r="A235" s="109">
        <v>6</v>
      </c>
      <c r="B235" s="53" t="s">
        <v>388</v>
      </c>
      <c r="C235" s="53" t="s">
        <v>18</v>
      </c>
      <c r="D235" s="53" t="s">
        <v>65</v>
      </c>
      <c r="E235" s="48" t="s">
        <v>959</v>
      </c>
      <c r="F235" s="53">
        <f t="shared" si="24"/>
        <v>1.972</v>
      </c>
      <c r="G235" s="61" t="s">
        <v>387</v>
      </c>
      <c r="H235" s="53">
        <v>7</v>
      </c>
      <c r="I235" s="53">
        <v>0.0034</v>
      </c>
      <c r="J235" s="53">
        <f t="shared" si="23"/>
        <v>0.0136</v>
      </c>
      <c r="K235" s="60" t="s">
        <v>219</v>
      </c>
      <c r="L235" s="53" t="s">
        <v>27</v>
      </c>
    </row>
    <row r="236" s="18" customFormat="1" ht="56" customHeight="1" spans="1:12">
      <c r="A236" s="109">
        <v>7</v>
      </c>
      <c r="B236" s="53" t="s">
        <v>388</v>
      </c>
      <c r="C236" s="53" t="s">
        <v>18</v>
      </c>
      <c r="D236" s="53" t="s">
        <v>32</v>
      </c>
      <c r="E236" s="48" t="s">
        <v>960</v>
      </c>
      <c r="F236" s="53">
        <f t="shared" si="24"/>
        <v>2.32</v>
      </c>
      <c r="G236" s="61" t="s">
        <v>387</v>
      </c>
      <c r="H236" s="53">
        <v>9</v>
      </c>
      <c r="I236" s="53">
        <v>0.004</v>
      </c>
      <c r="J236" s="53">
        <f t="shared" si="23"/>
        <v>0.016</v>
      </c>
      <c r="K236" s="60" t="s">
        <v>219</v>
      </c>
      <c r="L236" s="53" t="s">
        <v>27</v>
      </c>
    </row>
    <row r="237" s="18" customFormat="1" ht="56" customHeight="1" spans="1:12">
      <c r="A237" s="109">
        <v>8</v>
      </c>
      <c r="B237" s="53" t="s">
        <v>388</v>
      </c>
      <c r="C237" s="53" t="s">
        <v>18</v>
      </c>
      <c r="D237" s="53" t="s">
        <v>57</v>
      </c>
      <c r="E237" s="48" t="s">
        <v>961</v>
      </c>
      <c r="F237" s="53">
        <f t="shared" si="24"/>
        <v>3.422</v>
      </c>
      <c r="G237" s="61" t="s">
        <v>387</v>
      </c>
      <c r="H237" s="53">
        <v>13</v>
      </c>
      <c r="I237" s="53">
        <v>0.0059</v>
      </c>
      <c r="J237" s="53">
        <f t="shared" si="23"/>
        <v>0.0236</v>
      </c>
      <c r="K237" s="60" t="s">
        <v>219</v>
      </c>
      <c r="L237" s="53" t="s">
        <v>27</v>
      </c>
    </row>
    <row r="238" s="18" customFormat="1" ht="56" customHeight="1" spans="1:12">
      <c r="A238" s="109">
        <v>9</v>
      </c>
      <c r="B238" s="53" t="s">
        <v>388</v>
      </c>
      <c r="C238" s="53" t="s">
        <v>18</v>
      </c>
      <c r="D238" s="53" t="s">
        <v>55</v>
      </c>
      <c r="E238" s="48" t="s">
        <v>962</v>
      </c>
      <c r="F238" s="53">
        <f t="shared" si="24"/>
        <v>2.726</v>
      </c>
      <c r="G238" s="61" t="s">
        <v>387</v>
      </c>
      <c r="H238" s="53">
        <v>6</v>
      </c>
      <c r="I238" s="53">
        <v>0.0047</v>
      </c>
      <c r="J238" s="53">
        <f t="shared" si="23"/>
        <v>0.0188</v>
      </c>
      <c r="K238" s="60" t="s">
        <v>219</v>
      </c>
      <c r="L238" s="53" t="s">
        <v>27</v>
      </c>
    </row>
    <row r="239" s="18" customFormat="1" ht="56" customHeight="1" spans="1:12">
      <c r="A239" s="109">
        <v>10</v>
      </c>
      <c r="B239" s="53" t="s">
        <v>388</v>
      </c>
      <c r="C239" s="53" t="s">
        <v>18</v>
      </c>
      <c r="D239" s="53" t="s">
        <v>28</v>
      </c>
      <c r="E239" s="48" t="s">
        <v>963</v>
      </c>
      <c r="F239" s="53">
        <f t="shared" si="24"/>
        <v>3.596</v>
      </c>
      <c r="G239" s="61" t="s">
        <v>387</v>
      </c>
      <c r="H239" s="53">
        <v>9</v>
      </c>
      <c r="I239" s="53">
        <v>0.0062</v>
      </c>
      <c r="J239" s="53">
        <f t="shared" si="23"/>
        <v>0.0248</v>
      </c>
      <c r="K239" s="60" t="s">
        <v>219</v>
      </c>
      <c r="L239" s="53" t="s">
        <v>27</v>
      </c>
    </row>
    <row r="240" s="18" customFormat="1" ht="56" customHeight="1" spans="1:12">
      <c r="A240" s="109">
        <v>11</v>
      </c>
      <c r="B240" s="53" t="s">
        <v>388</v>
      </c>
      <c r="C240" s="53" t="s">
        <v>18</v>
      </c>
      <c r="D240" s="53" t="s">
        <v>37</v>
      </c>
      <c r="E240" s="48" t="s">
        <v>964</v>
      </c>
      <c r="F240" s="53">
        <f t="shared" si="24"/>
        <v>4.872</v>
      </c>
      <c r="G240" s="61" t="s">
        <v>387</v>
      </c>
      <c r="H240" s="53">
        <v>12</v>
      </c>
      <c r="I240" s="53">
        <v>0.0084</v>
      </c>
      <c r="J240" s="53">
        <f t="shared" si="23"/>
        <v>0.0336</v>
      </c>
      <c r="K240" s="46" t="s">
        <v>219</v>
      </c>
      <c r="L240" s="53" t="s">
        <v>36</v>
      </c>
    </row>
    <row r="241" s="18" customFormat="1" ht="56" customHeight="1" spans="1:12">
      <c r="A241" s="109">
        <v>12</v>
      </c>
      <c r="B241" s="53" t="s">
        <v>388</v>
      </c>
      <c r="C241" s="53" t="s">
        <v>18</v>
      </c>
      <c r="D241" s="53" t="s">
        <v>63</v>
      </c>
      <c r="E241" s="48" t="s">
        <v>965</v>
      </c>
      <c r="F241" s="53">
        <f t="shared" si="24"/>
        <v>3.828</v>
      </c>
      <c r="G241" s="61" t="s">
        <v>387</v>
      </c>
      <c r="H241" s="53">
        <v>9</v>
      </c>
      <c r="I241" s="53">
        <v>0.0066</v>
      </c>
      <c r="J241" s="53">
        <f t="shared" si="23"/>
        <v>0.0264</v>
      </c>
      <c r="K241" s="46" t="s">
        <v>219</v>
      </c>
      <c r="L241" s="53" t="s">
        <v>36</v>
      </c>
    </row>
    <row r="242" s="18" customFormat="1" ht="56" customHeight="1" spans="1:12">
      <c r="A242" s="109">
        <v>13</v>
      </c>
      <c r="B242" s="53" t="s">
        <v>388</v>
      </c>
      <c r="C242" s="53" t="s">
        <v>18</v>
      </c>
      <c r="D242" s="46" t="s">
        <v>59</v>
      </c>
      <c r="E242" s="62" t="s">
        <v>966</v>
      </c>
      <c r="F242" s="53">
        <f t="shared" si="24"/>
        <v>5.568</v>
      </c>
      <c r="G242" s="61" t="s">
        <v>387</v>
      </c>
      <c r="H242" s="46">
        <v>8</v>
      </c>
      <c r="I242" s="46">
        <v>0.0096</v>
      </c>
      <c r="J242" s="53">
        <f t="shared" si="23"/>
        <v>0.0384</v>
      </c>
      <c r="K242" s="46" t="s">
        <v>219</v>
      </c>
      <c r="L242" s="53" t="s">
        <v>36</v>
      </c>
    </row>
    <row r="243" s="18" customFormat="1" ht="56" customHeight="1" spans="1:12">
      <c r="A243" s="109">
        <v>14</v>
      </c>
      <c r="B243" s="53" t="s">
        <v>388</v>
      </c>
      <c r="C243" s="53" t="s">
        <v>18</v>
      </c>
      <c r="D243" s="53" t="s">
        <v>61</v>
      </c>
      <c r="E243" s="48" t="s">
        <v>967</v>
      </c>
      <c r="F243" s="53">
        <f t="shared" si="24"/>
        <v>3.364</v>
      </c>
      <c r="G243" s="61" t="s">
        <v>387</v>
      </c>
      <c r="H243" s="53">
        <v>7</v>
      </c>
      <c r="I243" s="53">
        <v>0.0058</v>
      </c>
      <c r="J243" s="53">
        <f t="shared" si="23"/>
        <v>0.0232</v>
      </c>
      <c r="K243" s="46" t="s">
        <v>219</v>
      </c>
      <c r="L243" s="53" t="s">
        <v>36</v>
      </c>
    </row>
    <row r="244" s="18" customFormat="1" ht="56" customHeight="1" spans="1:12">
      <c r="A244" s="109">
        <v>15</v>
      </c>
      <c r="B244" s="53" t="s">
        <v>388</v>
      </c>
      <c r="C244" s="53" t="s">
        <v>18</v>
      </c>
      <c r="D244" s="53" t="s">
        <v>49</v>
      </c>
      <c r="E244" s="48" t="s">
        <v>968</v>
      </c>
      <c r="F244" s="53">
        <f t="shared" si="24"/>
        <v>3.48</v>
      </c>
      <c r="G244" s="61" t="s">
        <v>387</v>
      </c>
      <c r="H244" s="53">
        <v>8</v>
      </c>
      <c r="I244" s="53">
        <v>0.006</v>
      </c>
      <c r="J244" s="53">
        <f t="shared" si="23"/>
        <v>0.024</v>
      </c>
      <c r="K244" s="46" t="s">
        <v>219</v>
      </c>
      <c r="L244" s="53" t="s">
        <v>27</v>
      </c>
    </row>
    <row r="245" s="18" customFormat="1" ht="51" customHeight="1" spans="1:12">
      <c r="A245" s="109">
        <v>16</v>
      </c>
      <c r="B245" s="53" t="s">
        <v>388</v>
      </c>
      <c r="C245" s="53" t="s">
        <v>18</v>
      </c>
      <c r="D245" s="53" t="s">
        <v>34</v>
      </c>
      <c r="E245" s="48" t="s">
        <v>969</v>
      </c>
      <c r="F245" s="53">
        <f t="shared" si="24"/>
        <v>3.48</v>
      </c>
      <c r="G245" s="61" t="s">
        <v>387</v>
      </c>
      <c r="H245" s="53">
        <v>10</v>
      </c>
      <c r="I245" s="53">
        <v>0.006</v>
      </c>
      <c r="J245" s="53">
        <f t="shared" si="23"/>
        <v>0.024</v>
      </c>
      <c r="K245" s="46" t="s">
        <v>219</v>
      </c>
      <c r="L245" s="53" t="s">
        <v>27</v>
      </c>
    </row>
    <row r="246" s="18" customFormat="1" ht="56" customHeight="1" spans="1:12">
      <c r="A246" s="109">
        <v>17</v>
      </c>
      <c r="B246" s="53" t="s">
        <v>388</v>
      </c>
      <c r="C246" s="53" t="s">
        <v>18</v>
      </c>
      <c r="D246" s="46" t="s">
        <v>43</v>
      </c>
      <c r="E246" s="48" t="s">
        <v>970</v>
      </c>
      <c r="F246" s="53">
        <f t="shared" si="24"/>
        <v>8.816</v>
      </c>
      <c r="G246" s="61" t="s">
        <v>387</v>
      </c>
      <c r="H246" s="46">
        <v>16</v>
      </c>
      <c r="I246" s="46">
        <v>0.0152</v>
      </c>
      <c r="J246" s="53">
        <f t="shared" si="23"/>
        <v>0.0608</v>
      </c>
      <c r="K246" s="46" t="s">
        <v>219</v>
      </c>
      <c r="L246" s="53" t="s">
        <v>27</v>
      </c>
    </row>
    <row r="247" s="18" customFormat="1" ht="52" customHeight="1" spans="1:12">
      <c r="A247" s="109">
        <v>18</v>
      </c>
      <c r="B247" s="53" t="s">
        <v>388</v>
      </c>
      <c r="C247" s="53" t="s">
        <v>18</v>
      </c>
      <c r="D247" s="53" t="s">
        <v>45</v>
      </c>
      <c r="E247" s="48" t="s">
        <v>971</v>
      </c>
      <c r="F247" s="53">
        <f t="shared" si="24"/>
        <v>8.352</v>
      </c>
      <c r="G247" s="61" t="s">
        <v>387</v>
      </c>
      <c r="H247" s="75">
        <v>10</v>
      </c>
      <c r="I247" s="53">
        <v>0.0144</v>
      </c>
      <c r="J247" s="53">
        <f t="shared" si="23"/>
        <v>0.0576</v>
      </c>
      <c r="K247" s="46" t="s">
        <v>219</v>
      </c>
      <c r="L247" s="53" t="s">
        <v>27</v>
      </c>
    </row>
    <row r="248" s="18" customFormat="1" ht="56" customHeight="1" spans="1:12">
      <c r="A248" s="109">
        <v>19</v>
      </c>
      <c r="B248" s="53" t="s">
        <v>388</v>
      </c>
      <c r="C248" s="53" t="s">
        <v>18</v>
      </c>
      <c r="D248" s="46" t="s">
        <v>30</v>
      </c>
      <c r="E248" s="48" t="s">
        <v>972</v>
      </c>
      <c r="F248" s="53">
        <v>8.46</v>
      </c>
      <c r="G248" s="61" t="s">
        <v>387</v>
      </c>
      <c r="H248" s="46">
        <v>17</v>
      </c>
      <c r="I248" s="46">
        <v>0.0146</v>
      </c>
      <c r="J248" s="53">
        <f t="shared" si="23"/>
        <v>0.0584</v>
      </c>
      <c r="K248" s="46" t="s">
        <v>219</v>
      </c>
      <c r="L248" s="53" t="s">
        <v>27</v>
      </c>
    </row>
    <row r="249" s="18" customFormat="1" ht="56" customHeight="1" spans="1:12">
      <c r="A249" s="109">
        <v>20</v>
      </c>
      <c r="B249" s="53" t="s">
        <v>388</v>
      </c>
      <c r="C249" s="53" t="s">
        <v>18</v>
      </c>
      <c r="D249" s="53" t="s">
        <v>41</v>
      </c>
      <c r="E249" s="48" t="s">
        <v>973</v>
      </c>
      <c r="F249" s="53">
        <f t="shared" si="24"/>
        <v>5.51</v>
      </c>
      <c r="G249" s="61" t="s">
        <v>387</v>
      </c>
      <c r="H249" s="53">
        <v>10</v>
      </c>
      <c r="I249" s="53">
        <v>0.0095</v>
      </c>
      <c r="J249" s="53">
        <f t="shared" si="23"/>
        <v>0.038</v>
      </c>
      <c r="K249" s="46" t="s">
        <v>219</v>
      </c>
      <c r="L249" s="53" t="s">
        <v>36</v>
      </c>
    </row>
    <row r="250" s="11" customFormat="1" ht="51" customHeight="1" spans="1:12">
      <c r="A250" s="110" t="s">
        <v>409</v>
      </c>
      <c r="B250" s="57" t="s">
        <v>410</v>
      </c>
      <c r="C250" s="111" t="s">
        <v>411</v>
      </c>
      <c r="D250" s="111" t="s">
        <v>19</v>
      </c>
      <c r="E250" s="112" t="s">
        <v>974</v>
      </c>
      <c r="F250" s="111">
        <f t="shared" ref="F250:J250" si="25">SUM(F251:F270)</f>
        <v>743.75</v>
      </c>
      <c r="G250" s="55" t="s">
        <v>975</v>
      </c>
      <c r="H250" s="111">
        <f t="shared" si="25"/>
        <v>197</v>
      </c>
      <c r="I250" s="111">
        <f t="shared" si="25"/>
        <v>0.2154</v>
      </c>
      <c r="J250" s="111">
        <f t="shared" si="25"/>
        <v>0.7591</v>
      </c>
      <c r="K250" s="111" t="s">
        <v>414</v>
      </c>
      <c r="L250" s="111" t="s">
        <v>23</v>
      </c>
    </row>
    <row r="251" s="8" customFormat="1" ht="51" customHeight="1" spans="1:12">
      <c r="A251" s="46">
        <v>1</v>
      </c>
      <c r="B251" s="53" t="s">
        <v>415</v>
      </c>
      <c r="C251" s="53" t="s">
        <v>411</v>
      </c>
      <c r="D251" s="53" t="s">
        <v>28</v>
      </c>
      <c r="E251" s="113" t="s">
        <v>976</v>
      </c>
      <c r="F251" s="53">
        <v>39.3</v>
      </c>
      <c r="G251" s="48" t="s">
        <v>975</v>
      </c>
      <c r="H251" s="53">
        <v>6</v>
      </c>
      <c r="I251" s="53">
        <v>0.0093</v>
      </c>
      <c r="J251" s="53">
        <v>0.0279</v>
      </c>
      <c r="K251" s="107" t="s">
        <v>414</v>
      </c>
      <c r="L251" s="53" t="s">
        <v>27</v>
      </c>
    </row>
    <row r="252" s="8" customFormat="1" ht="51" customHeight="1" spans="1:12">
      <c r="A252" s="46">
        <v>2</v>
      </c>
      <c r="B252" s="53" t="s">
        <v>415</v>
      </c>
      <c r="C252" s="53" t="s">
        <v>411</v>
      </c>
      <c r="D252" s="53" t="s">
        <v>51</v>
      </c>
      <c r="E252" s="48" t="s">
        <v>977</v>
      </c>
      <c r="F252" s="53">
        <v>20.7</v>
      </c>
      <c r="G252" s="48" t="s">
        <v>975</v>
      </c>
      <c r="H252" s="53">
        <v>6</v>
      </c>
      <c r="I252" s="53">
        <v>0.0051</v>
      </c>
      <c r="J252" s="53">
        <v>0.0153</v>
      </c>
      <c r="K252" s="107" t="s">
        <v>414</v>
      </c>
      <c r="L252" s="53" t="s">
        <v>36</v>
      </c>
    </row>
    <row r="253" s="8" customFormat="1" ht="49" customHeight="1" spans="1:12">
      <c r="A253" s="46">
        <v>3</v>
      </c>
      <c r="B253" s="53" t="s">
        <v>415</v>
      </c>
      <c r="C253" s="53" t="s">
        <v>411</v>
      </c>
      <c r="D253" s="53" t="s">
        <v>63</v>
      </c>
      <c r="E253" s="114" t="s">
        <v>978</v>
      </c>
      <c r="F253" s="53">
        <v>25.22</v>
      </c>
      <c r="G253" s="48" t="s">
        <v>975</v>
      </c>
      <c r="H253" s="53">
        <v>8</v>
      </c>
      <c r="I253" s="53">
        <v>0.007</v>
      </c>
      <c r="J253" s="53">
        <v>0.028</v>
      </c>
      <c r="K253" s="107" t="s">
        <v>414</v>
      </c>
      <c r="L253" s="53" t="s">
        <v>36</v>
      </c>
    </row>
    <row r="254" s="8" customFormat="1" ht="49" customHeight="1" spans="1:12">
      <c r="A254" s="46">
        <v>4</v>
      </c>
      <c r="B254" s="53" t="s">
        <v>415</v>
      </c>
      <c r="C254" s="53" t="s">
        <v>411</v>
      </c>
      <c r="D254" s="107" t="s">
        <v>34</v>
      </c>
      <c r="E254" s="114" t="s">
        <v>979</v>
      </c>
      <c r="F254" s="53">
        <v>26.13</v>
      </c>
      <c r="G254" s="48" t="s">
        <v>975</v>
      </c>
      <c r="H254" s="53">
        <v>5</v>
      </c>
      <c r="I254" s="53">
        <v>0.0093</v>
      </c>
      <c r="J254" s="53">
        <v>0.0279</v>
      </c>
      <c r="K254" s="107" t="s">
        <v>414</v>
      </c>
      <c r="L254" s="53" t="s">
        <v>36</v>
      </c>
    </row>
    <row r="255" s="8" customFormat="1" ht="49" customHeight="1" spans="1:12">
      <c r="A255" s="46">
        <v>5</v>
      </c>
      <c r="B255" s="53" t="s">
        <v>415</v>
      </c>
      <c r="C255" s="53" t="s">
        <v>411</v>
      </c>
      <c r="D255" s="107" t="s">
        <v>39</v>
      </c>
      <c r="E255" s="114" t="s">
        <v>980</v>
      </c>
      <c r="F255" s="53">
        <v>25.39</v>
      </c>
      <c r="G255" s="48" t="s">
        <v>975</v>
      </c>
      <c r="H255" s="53">
        <v>7</v>
      </c>
      <c r="I255" s="53">
        <v>0.0068</v>
      </c>
      <c r="J255" s="53">
        <v>0.0204</v>
      </c>
      <c r="K255" s="107" t="s">
        <v>414</v>
      </c>
      <c r="L255" s="53" t="s">
        <v>36</v>
      </c>
    </row>
    <row r="256" s="8" customFormat="1" ht="60" customHeight="1" spans="1:12">
      <c r="A256" s="46">
        <v>6</v>
      </c>
      <c r="B256" s="53" t="s">
        <v>415</v>
      </c>
      <c r="C256" s="53" t="s">
        <v>411</v>
      </c>
      <c r="D256" s="107" t="s">
        <v>43</v>
      </c>
      <c r="E256" s="114" t="s">
        <v>981</v>
      </c>
      <c r="F256" s="53">
        <v>46.87</v>
      </c>
      <c r="G256" s="48" t="s">
        <v>975</v>
      </c>
      <c r="H256" s="53">
        <v>11</v>
      </c>
      <c r="I256" s="53">
        <v>0.0153</v>
      </c>
      <c r="J256" s="53">
        <v>0.0459</v>
      </c>
      <c r="K256" s="107" t="s">
        <v>414</v>
      </c>
      <c r="L256" s="53" t="s">
        <v>27</v>
      </c>
    </row>
    <row r="257" s="8" customFormat="1" ht="71" customHeight="1" spans="1:12">
      <c r="A257" s="46">
        <v>7</v>
      </c>
      <c r="B257" s="53" t="s">
        <v>415</v>
      </c>
      <c r="C257" s="53" t="s">
        <v>411</v>
      </c>
      <c r="D257" s="107" t="s">
        <v>57</v>
      </c>
      <c r="E257" s="115" t="s">
        <v>982</v>
      </c>
      <c r="F257" s="53">
        <v>52.46</v>
      </c>
      <c r="G257" s="48" t="s">
        <v>975</v>
      </c>
      <c r="H257" s="53">
        <v>17</v>
      </c>
      <c r="I257" s="53">
        <v>0.0217</v>
      </c>
      <c r="J257" s="53">
        <v>0.0651</v>
      </c>
      <c r="K257" s="107" t="s">
        <v>414</v>
      </c>
      <c r="L257" s="53" t="s">
        <v>27</v>
      </c>
    </row>
    <row r="258" s="8" customFormat="1" ht="60" customHeight="1" spans="1:12">
      <c r="A258" s="46">
        <v>8</v>
      </c>
      <c r="B258" s="53" t="s">
        <v>415</v>
      </c>
      <c r="C258" s="53" t="s">
        <v>411</v>
      </c>
      <c r="D258" s="53" t="s">
        <v>30</v>
      </c>
      <c r="E258" s="48" t="s">
        <v>983</v>
      </c>
      <c r="F258" s="53">
        <v>62.75</v>
      </c>
      <c r="G258" s="48" t="s">
        <v>975</v>
      </c>
      <c r="H258" s="53">
        <v>16</v>
      </c>
      <c r="I258" s="53">
        <v>0.0352</v>
      </c>
      <c r="J258" s="53">
        <v>0.1056</v>
      </c>
      <c r="K258" s="107" t="s">
        <v>414</v>
      </c>
      <c r="L258" s="53" t="s">
        <v>27</v>
      </c>
    </row>
    <row r="259" s="8" customFormat="1" ht="52" customHeight="1" spans="1:12">
      <c r="A259" s="46">
        <v>9</v>
      </c>
      <c r="B259" s="53" t="s">
        <v>424</v>
      </c>
      <c r="C259" s="53" t="s">
        <v>411</v>
      </c>
      <c r="D259" s="53" t="s">
        <v>55</v>
      </c>
      <c r="E259" s="48" t="s">
        <v>984</v>
      </c>
      <c r="F259" s="53">
        <v>67.53</v>
      </c>
      <c r="G259" s="48" t="s">
        <v>975</v>
      </c>
      <c r="H259" s="53">
        <v>9</v>
      </c>
      <c r="I259" s="53">
        <v>0.0165</v>
      </c>
      <c r="J259" s="53">
        <v>0.0495</v>
      </c>
      <c r="K259" s="107" t="s">
        <v>414</v>
      </c>
      <c r="L259" s="53" t="s">
        <v>36</v>
      </c>
    </row>
    <row r="260" s="8" customFormat="1" ht="52" customHeight="1" spans="1:12">
      <c r="A260" s="46">
        <v>10</v>
      </c>
      <c r="B260" s="53" t="s">
        <v>424</v>
      </c>
      <c r="C260" s="53" t="s">
        <v>411</v>
      </c>
      <c r="D260" s="53" t="s">
        <v>32</v>
      </c>
      <c r="E260" s="48" t="s">
        <v>985</v>
      </c>
      <c r="F260" s="53">
        <v>29.96</v>
      </c>
      <c r="G260" s="48" t="s">
        <v>975</v>
      </c>
      <c r="H260" s="53">
        <v>9</v>
      </c>
      <c r="I260" s="53">
        <v>0.011</v>
      </c>
      <c r="J260" s="53">
        <v>0.0663</v>
      </c>
      <c r="K260" s="107" t="s">
        <v>414</v>
      </c>
      <c r="L260" s="53" t="s">
        <v>27</v>
      </c>
    </row>
    <row r="261" s="8" customFormat="1" ht="52" customHeight="1" spans="1:12">
      <c r="A261" s="46">
        <v>11</v>
      </c>
      <c r="B261" s="53" t="s">
        <v>424</v>
      </c>
      <c r="C261" s="53" t="s">
        <v>411</v>
      </c>
      <c r="D261" s="53" t="s">
        <v>47</v>
      </c>
      <c r="E261" s="48" t="s">
        <v>986</v>
      </c>
      <c r="F261" s="53">
        <v>61.3</v>
      </c>
      <c r="G261" s="48" t="s">
        <v>975</v>
      </c>
      <c r="H261" s="53">
        <v>13</v>
      </c>
      <c r="I261" s="53">
        <v>0.0132</v>
      </c>
      <c r="J261" s="53">
        <v>0.0396</v>
      </c>
      <c r="K261" s="107" t="s">
        <v>414</v>
      </c>
      <c r="L261" s="53" t="s">
        <v>27</v>
      </c>
    </row>
    <row r="262" s="8" customFormat="1" ht="52" customHeight="1" spans="1:12">
      <c r="A262" s="46">
        <v>12</v>
      </c>
      <c r="B262" s="53" t="s">
        <v>424</v>
      </c>
      <c r="C262" s="53" t="s">
        <v>411</v>
      </c>
      <c r="D262" s="53" t="s">
        <v>49</v>
      </c>
      <c r="E262" s="48" t="s">
        <v>987</v>
      </c>
      <c r="F262" s="53">
        <v>30.91</v>
      </c>
      <c r="G262" s="48" t="s">
        <v>975</v>
      </c>
      <c r="H262" s="53">
        <v>6</v>
      </c>
      <c r="I262" s="53">
        <v>0.0086</v>
      </c>
      <c r="J262" s="53">
        <v>0.0228</v>
      </c>
      <c r="K262" s="107" t="s">
        <v>414</v>
      </c>
      <c r="L262" s="53" t="s">
        <v>27</v>
      </c>
    </row>
    <row r="263" s="8" customFormat="1" ht="52" customHeight="1" spans="1:12">
      <c r="A263" s="46">
        <v>13</v>
      </c>
      <c r="B263" s="53" t="s">
        <v>424</v>
      </c>
      <c r="C263" s="53" t="s">
        <v>411</v>
      </c>
      <c r="D263" s="53" t="s">
        <v>45</v>
      </c>
      <c r="E263" s="48" t="s">
        <v>988</v>
      </c>
      <c r="F263" s="53">
        <v>21.55</v>
      </c>
      <c r="G263" s="48" t="s">
        <v>975</v>
      </c>
      <c r="H263" s="53">
        <v>11</v>
      </c>
      <c r="I263" s="53">
        <v>0.0057</v>
      </c>
      <c r="J263" s="53">
        <v>0.0171</v>
      </c>
      <c r="K263" s="107" t="s">
        <v>414</v>
      </c>
      <c r="L263" s="53" t="s">
        <v>27</v>
      </c>
    </row>
    <row r="264" s="8" customFormat="1" ht="52" customHeight="1" spans="1:12">
      <c r="A264" s="46">
        <v>14</v>
      </c>
      <c r="B264" s="60" t="s">
        <v>430</v>
      </c>
      <c r="C264" s="71" t="s">
        <v>411</v>
      </c>
      <c r="D264" s="60" t="s">
        <v>65</v>
      </c>
      <c r="E264" s="116" t="s">
        <v>989</v>
      </c>
      <c r="F264" s="53">
        <v>26.47</v>
      </c>
      <c r="G264" s="48" t="s">
        <v>975</v>
      </c>
      <c r="H264" s="53">
        <v>11</v>
      </c>
      <c r="I264" s="53">
        <v>0.0079</v>
      </c>
      <c r="J264" s="53">
        <v>0.0837</v>
      </c>
      <c r="K264" s="107" t="s">
        <v>414</v>
      </c>
      <c r="L264" s="53" t="s">
        <v>27</v>
      </c>
    </row>
    <row r="265" s="8" customFormat="1" ht="52" customHeight="1" spans="1:12">
      <c r="A265" s="46">
        <v>15</v>
      </c>
      <c r="B265" s="60" t="s">
        <v>430</v>
      </c>
      <c r="C265" s="71" t="s">
        <v>411</v>
      </c>
      <c r="D265" s="60" t="s">
        <v>25</v>
      </c>
      <c r="E265" s="117" t="s">
        <v>990</v>
      </c>
      <c r="F265" s="53">
        <v>44.32</v>
      </c>
      <c r="G265" s="48" t="s">
        <v>975</v>
      </c>
      <c r="H265" s="53">
        <v>13</v>
      </c>
      <c r="I265" s="53">
        <v>0.0116</v>
      </c>
      <c r="J265" s="53">
        <v>0.0348</v>
      </c>
      <c r="K265" s="107" t="s">
        <v>414</v>
      </c>
      <c r="L265" s="53" t="s">
        <v>27</v>
      </c>
    </row>
    <row r="266" s="8" customFormat="1" ht="52" customHeight="1" spans="1:12">
      <c r="A266" s="46">
        <v>16</v>
      </c>
      <c r="B266" s="60" t="s">
        <v>430</v>
      </c>
      <c r="C266" s="71" t="s">
        <v>411</v>
      </c>
      <c r="D266" s="60" t="s">
        <v>61</v>
      </c>
      <c r="E266" s="117" t="s">
        <v>991</v>
      </c>
      <c r="F266" s="53">
        <v>19.32</v>
      </c>
      <c r="G266" s="48" t="s">
        <v>975</v>
      </c>
      <c r="H266" s="53">
        <v>5</v>
      </c>
      <c r="I266" s="53">
        <v>0.0051</v>
      </c>
      <c r="J266" s="53">
        <v>0.0153</v>
      </c>
      <c r="K266" s="107" t="s">
        <v>414</v>
      </c>
      <c r="L266" s="53" t="s">
        <v>36</v>
      </c>
    </row>
    <row r="267" s="8" customFormat="1" ht="52" customHeight="1" spans="1:12">
      <c r="A267" s="53">
        <v>17</v>
      </c>
      <c r="B267" s="53" t="s">
        <v>430</v>
      </c>
      <c r="C267" s="107" t="s">
        <v>411</v>
      </c>
      <c r="D267" s="107" t="s">
        <v>41</v>
      </c>
      <c r="E267" s="115" t="s">
        <v>992</v>
      </c>
      <c r="F267" s="53">
        <v>34.6</v>
      </c>
      <c r="G267" s="48" t="s">
        <v>975</v>
      </c>
      <c r="H267" s="53">
        <v>11</v>
      </c>
      <c r="I267" s="53">
        <v>0.0064</v>
      </c>
      <c r="J267" s="53">
        <v>0.0192</v>
      </c>
      <c r="K267" s="107" t="s">
        <v>414</v>
      </c>
      <c r="L267" s="53" t="s">
        <v>36</v>
      </c>
    </row>
    <row r="268" s="8" customFormat="1" ht="50" customHeight="1" spans="1:12">
      <c r="A268" s="53">
        <v>18</v>
      </c>
      <c r="B268" s="53" t="s">
        <v>430</v>
      </c>
      <c r="C268" s="107" t="s">
        <v>411</v>
      </c>
      <c r="D268" s="107" t="s">
        <v>53</v>
      </c>
      <c r="E268" s="115" t="s">
        <v>993</v>
      </c>
      <c r="F268" s="53">
        <v>28.47</v>
      </c>
      <c r="G268" s="48" t="s">
        <v>975</v>
      </c>
      <c r="H268" s="53">
        <v>8</v>
      </c>
      <c r="I268" s="53">
        <v>0.0036</v>
      </c>
      <c r="J268" s="53">
        <v>0.0135</v>
      </c>
      <c r="K268" s="107" t="s">
        <v>414</v>
      </c>
      <c r="L268" s="53" t="s">
        <v>36</v>
      </c>
    </row>
    <row r="269" s="8" customFormat="1" ht="60" customHeight="1" spans="1:12">
      <c r="A269" s="53">
        <v>19</v>
      </c>
      <c r="B269" s="53" t="s">
        <v>430</v>
      </c>
      <c r="C269" s="107" t="s">
        <v>411</v>
      </c>
      <c r="D269" s="107" t="s">
        <v>37</v>
      </c>
      <c r="E269" s="114" t="s">
        <v>994</v>
      </c>
      <c r="F269" s="53">
        <v>41.91</v>
      </c>
      <c r="G269" s="48" t="s">
        <v>975</v>
      </c>
      <c r="H269" s="53">
        <v>12</v>
      </c>
      <c r="I269" s="53">
        <v>0.0082</v>
      </c>
      <c r="J269" s="53">
        <v>0.0384</v>
      </c>
      <c r="K269" s="107" t="s">
        <v>414</v>
      </c>
      <c r="L269" s="53" t="s">
        <v>36</v>
      </c>
    </row>
    <row r="270" s="8" customFormat="1" ht="60" customHeight="1" spans="1:12">
      <c r="A270" s="53">
        <v>20</v>
      </c>
      <c r="B270" s="53" t="s">
        <v>430</v>
      </c>
      <c r="C270" s="107" t="s">
        <v>411</v>
      </c>
      <c r="D270" s="53" t="s">
        <v>59</v>
      </c>
      <c r="E270" s="48" t="s">
        <v>995</v>
      </c>
      <c r="F270" s="53">
        <v>38.59</v>
      </c>
      <c r="G270" s="48" t="s">
        <v>975</v>
      </c>
      <c r="H270" s="53">
        <v>13</v>
      </c>
      <c r="I270" s="53">
        <v>0.0079</v>
      </c>
      <c r="J270" s="53">
        <v>0.0228</v>
      </c>
      <c r="K270" s="107" t="s">
        <v>414</v>
      </c>
      <c r="L270" s="53" t="s">
        <v>36</v>
      </c>
    </row>
    <row r="271" s="11" customFormat="1" ht="33" customHeight="1" spans="1:12">
      <c r="A271" s="57" t="s">
        <v>438</v>
      </c>
      <c r="B271" s="57" t="s">
        <v>439</v>
      </c>
      <c r="C271" s="57" t="s">
        <v>18</v>
      </c>
      <c r="D271" s="57" t="s">
        <v>440</v>
      </c>
      <c r="E271" s="55" t="s">
        <v>441</v>
      </c>
      <c r="F271" s="54">
        <f>SUM(F272:F281)</f>
        <v>5800</v>
      </c>
      <c r="G271" s="54"/>
      <c r="H271" s="54">
        <f>SUM(H272:H281)</f>
        <v>75</v>
      </c>
      <c r="I271" s="54">
        <f>SUM(I272:I281)</f>
        <v>0.5142</v>
      </c>
      <c r="J271" s="54">
        <f>SUM(J272:J281)</f>
        <v>2.1205</v>
      </c>
      <c r="K271" s="54" t="s">
        <v>22</v>
      </c>
      <c r="L271" s="54" t="s">
        <v>27</v>
      </c>
    </row>
    <row r="272" s="1" customFormat="1" ht="112" customHeight="1" spans="1:12">
      <c r="A272" s="46">
        <v>1</v>
      </c>
      <c r="B272" s="46" t="s">
        <v>442</v>
      </c>
      <c r="C272" s="46" t="s">
        <v>18</v>
      </c>
      <c r="D272" s="46" t="s">
        <v>30</v>
      </c>
      <c r="E272" s="118" t="s">
        <v>996</v>
      </c>
      <c r="F272" s="53">
        <v>280</v>
      </c>
      <c r="G272" s="119" t="s">
        <v>997</v>
      </c>
      <c r="H272" s="53">
        <v>3</v>
      </c>
      <c r="I272" s="84">
        <v>0.021</v>
      </c>
      <c r="J272" s="53">
        <v>0.0863</v>
      </c>
      <c r="K272" s="53" t="s">
        <v>22</v>
      </c>
      <c r="L272" s="53" t="s">
        <v>445</v>
      </c>
    </row>
    <row r="273" s="1" customFormat="1" ht="112" customHeight="1" spans="1:12">
      <c r="A273" s="46">
        <v>2</v>
      </c>
      <c r="B273" s="46" t="s">
        <v>442</v>
      </c>
      <c r="C273" s="46" t="s">
        <v>18</v>
      </c>
      <c r="D273" s="46" t="s">
        <v>32</v>
      </c>
      <c r="E273" s="118" t="s">
        <v>998</v>
      </c>
      <c r="F273" s="53">
        <v>940</v>
      </c>
      <c r="G273" s="119" t="s">
        <v>997</v>
      </c>
      <c r="H273" s="53">
        <v>10</v>
      </c>
      <c r="I273" s="53">
        <v>0.0707</v>
      </c>
      <c r="J273" s="84">
        <v>0.301</v>
      </c>
      <c r="K273" s="53" t="s">
        <v>22</v>
      </c>
      <c r="L273" s="53" t="s">
        <v>445</v>
      </c>
    </row>
    <row r="274" s="1" customFormat="1" ht="112" customHeight="1" spans="1:12">
      <c r="A274" s="46">
        <v>3</v>
      </c>
      <c r="B274" s="46" t="s">
        <v>442</v>
      </c>
      <c r="C274" s="46" t="s">
        <v>18</v>
      </c>
      <c r="D274" s="46" t="s">
        <v>51</v>
      </c>
      <c r="E274" s="118" t="s">
        <v>999</v>
      </c>
      <c r="F274" s="53">
        <v>890</v>
      </c>
      <c r="G274" s="119" t="s">
        <v>997</v>
      </c>
      <c r="H274" s="53">
        <v>8</v>
      </c>
      <c r="I274" s="53">
        <v>0.0638</v>
      </c>
      <c r="J274" s="53">
        <v>0.2772</v>
      </c>
      <c r="K274" s="53" t="s">
        <v>22</v>
      </c>
      <c r="L274" s="53" t="s">
        <v>448</v>
      </c>
    </row>
    <row r="275" s="1" customFormat="1" ht="112" customHeight="1" spans="1:12">
      <c r="A275" s="46">
        <v>4</v>
      </c>
      <c r="B275" s="46" t="s">
        <v>442</v>
      </c>
      <c r="C275" s="46" t="s">
        <v>18</v>
      </c>
      <c r="D275" s="46" t="s">
        <v>61</v>
      </c>
      <c r="E275" s="118" t="s">
        <v>1000</v>
      </c>
      <c r="F275" s="53">
        <v>940</v>
      </c>
      <c r="G275" s="119" t="s">
        <v>997</v>
      </c>
      <c r="H275" s="53">
        <v>7</v>
      </c>
      <c r="I275" s="53">
        <v>0.0659</v>
      </c>
      <c r="J275" s="53">
        <v>0.2757</v>
      </c>
      <c r="K275" s="53" t="s">
        <v>22</v>
      </c>
      <c r="L275" s="53" t="s">
        <v>448</v>
      </c>
    </row>
    <row r="276" s="8" customFormat="1" ht="112" customHeight="1" spans="1:12">
      <c r="A276" s="46">
        <v>5</v>
      </c>
      <c r="B276" s="46" t="s">
        <v>439</v>
      </c>
      <c r="C276" s="46" t="s">
        <v>18</v>
      </c>
      <c r="D276" s="46" t="s">
        <v>65</v>
      </c>
      <c r="E276" s="38" t="s">
        <v>1001</v>
      </c>
      <c r="F276" s="53">
        <v>650</v>
      </c>
      <c r="G276" s="119" t="s">
        <v>997</v>
      </c>
      <c r="H276" s="53">
        <v>13</v>
      </c>
      <c r="I276" s="53">
        <v>0.0703</v>
      </c>
      <c r="J276" s="53">
        <v>0.2681</v>
      </c>
      <c r="K276" s="53" t="s">
        <v>22</v>
      </c>
      <c r="L276" s="53" t="s">
        <v>445</v>
      </c>
    </row>
    <row r="277" s="8" customFormat="1" ht="112" customHeight="1" spans="1:12">
      <c r="A277" s="46">
        <v>6</v>
      </c>
      <c r="B277" s="46" t="s">
        <v>439</v>
      </c>
      <c r="C277" s="46" t="s">
        <v>18</v>
      </c>
      <c r="D277" s="45" t="s">
        <v>57</v>
      </c>
      <c r="E277" s="120" t="s">
        <v>1002</v>
      </c>
      <c r="F277" s="45">
        <v>1150</v>
      </c>
      <c r="G277" s="119" t="s">
        <v>997</v>
      </c>
      <c r="H277" s="45">
        <v>23</v>
      </c>
      <c r="I277" s="45">
        <v>0.0994</v>
      </c>
      <c r="J277" s="45">
        <v>0.3913</v>
      </c>
      <c r="K277" s="53" t="s">
        <v>22</v>
      </c>
      <c r="L277" s="53" t="s">
        <v>445</v>
      </c>
    </row>
    <row r="278" s="8" customFormat="1" ht="112" customHeight="1" spans="1:12">
      <c r="A278" s="46">
        <v>7</v>
      </c>
      <c r="B278" s="46" t="s">
        <v>439</v>
      </c>
      <c r="C278" s="46" t="s">
        <v>18</v>
      </c>
      <c r="D278" s="60" t="s">
        <v>41</v>
      </c>
      <c r="E278" s="61" t="s">
        <v>1003</v>
      </c>
      <c r="F278" s="45">
        <v>50</v>
      </c>
      <c r="G278" s="119" t="s">
        <v>997</v>
      </c>
      <c r="H278" s="45">
        <v>1</v>
      </c>
      <c r="I278" s="45">
        <v>0.0148</v>
      </c>
      <c r="J278" s="45">
        <v>0.0601</v>
      </c>
      <c r="K278" s="53" t="s">
        <v>22</v>
      </c>
      <c r="L278" s="53" t="s">
        <v>448</v>
      </c>
    </row>
    <row r="279" s="8" customFormat="1" ht="112" customHeight="1" spans="1:12">
      <c r="A279" s="46">
        <v>8</v>
      </c>
      <c r="B279" s="46" t="s">
        <v>439</v>
      </c>
      <c r="C279" s="46" t="s">
        <v>18</v>
      </c>
      <c r="D279" s="60" t="s">
        <v>39</v>
      </c>
      <c r="E279" s="61" t="s">
        <v>1004</v>
      </c>
      <c r="F279" s="45">
        <v>50</v>
      </c>
      <c r="G279" s="119" t="s">
        <v>997</v>
      </c>
      <c r="H279" s="45">
        <v>1</v>
      </c>
      <c r="I279" s="45">
        <v>0.009</v>
      </c>
      <c r="J279" s="45">
        <v>0.0372</v>
      </c>
      <c r="K279" s="53" t="s">
        <v>22</v>
      </c>
      <c r="L279" s="53" t="s">
        <v>445</v>
      </c>
    </row>
    <row r="280" s="8" customFormat="1" ht="112" customHeight="1" spans="1:12">
      <c r="A280" s="46">
        <v>9</v>
      </c>
      <c r="B280" s="46" t="s">
        <v>439</v>
      </c>
      <c r="C280" s="46" t="s">
        <v>18</v>
      </c>
      <c r="D280" s="60" t="s">
        <v>37</v>
      </c>
      <c r="E280" s="120" t="s">
        <v>1005</v>
      </c>
      <c r="F280" s="45">
        <v>100</v>
      </c>
      <c r="G280" s="119" t="s">
        <v>997</v>
      </c>
      <c r="H280" s="45">
        <v>2</v>
      </c>
      <c r="I280" s="45">
        <v>0.0207</v>
      </c>
      <c r="J280" s="45">
        <v>0.0935</v>
      </c>
      <c r="K280" s="53" t="s">
        <v>22</v>
      </c>
      <c r="L280" s="53" t="s">
        <v>448</v>
      </c>
    </row>
    <row r="281" s="10" customFormat="1" ht="112" customHeight="1" spans="1:12">
      <c r="A281" s="46">
        <v>10</v>
      </c>
      <c r="B281" s="46" t="s">
        <v>439</v>
      </c>
      <c r="C281" s="121" t="s">
        <v>18</v>
      </c>
      <c r="D281" s="122" t="s">
        <v>37</v>
      </c>
      <c r="E281" s="123" t="s">
        <v>1006</v>
      </c>
      <c r="F281" s="124">
        <v>750</v>
      </c>
      <c r="G281" s="119" t="s">
        <v>997</v>
      </c>
      <c r="H281" s="124">
        <v>7</v>
      </c>
      <c r="I281" s="124">
        <v>0.0786</v>
      </c>
      <c r="J281" s="124">
        <v>0.3301</v>
      </c>
      <c r="K281" s="53" t="s">
        <v>22</v>
      </c>
      <c r="L281" s="53" t="s">
        <v>36</v>
      </c>
    </row>
    <row r="282" s="11" customFormat="1" ht="40" customHeight="1" spans="1:12">
      <c r="A282" s="57" t="s">
        <v>456</v>
      </c>
      <c r="B282" s="57" t="s">
        <v>457</v>
      </c>
      <c r="C282" s="57" t="s">
        <v>18</v>
      </c>
      <c r="D282" s="63" t="s">
        <v>458</v>
      </c>
      <c r="E282" s="125"/>
      <c r="F282" s="126">
        <f>F283+F284+F285+F286+F287+F288</f>
        <v>2000</v>
      </c>
      <c r="G282" s="127"/>
      <c r="H282" s="126">
        <v>29</v>
      </c>
      <c r="I282" s="126">
        <v>0.4705</v>
      </c>
      <c r="J282" s="126">
        <v>2.0217</v>
      </c>
      <c r="K282" s="54" t="s">
        <v>22</v>
      </c>
      <c r="L282" s="54" t="s">
        <v>445</v>
      </c>
    </row>
    <row r="283" s="8" customFormat="1" ht="110" customHeight="1" spans="1:12">
      <c r="A283" s="53">
        <v>1</v>
      </c>
      <c r="B283" s="53" t="s">
        <v>459</v>
      </c>
      <c r="C283" s="53" t="s">
        <v>18</v>
      </c>
      <c r="D283" s="53" t="s">
        <v>45</v>
      </c>
      <c r="E283" s="48" t="s">
        <v>1007</v>
      </c>
      <c r="F283" s="53">
        <v>1000</v>
      </c>
      <c r="G283" s="48" t="s">
        <v>1008</v>
      </c>
      <c r="H283" s="53">
        <v>13</v>
      </c>
      <c r="I283" s="53">
        <v>0.2064</v>
      </c>
      <c r="J283" s="53">
        <v>0.8989</v>
      </c>
      <c r="K283" s="53" t="s">
        <v>22</v>
      </c>
      <c r="L283" s="53" t="s">
        <v>445</v>
      </c>
    </row>
    <row r="284" s="8" customFormat="1" ht="110" customHeight="1" spans="1:12">
      <c r="A284" s="53">
        <v>2</v>
      </c>
      <c r="B284" s="53" t="s">
        <v>459</v>
      </c>
      <c r="C284" s="53" t="s">
        <v>18</v>
      </c>
      <c r="D284" s="53" t="s">
        <v>43</v>
      </c>
      <c r="E284" s="48" t="s">
        <v>1009</v>
      </c>
      <c r="F284" s="53">
        <v>584</v>
      </c>
      <c r="G284" s="53" t="s">
        <v>1010</v>
      </c>
      <c r="H284" s="53">
        <v>16</v>
      </c>
      <c r="I284" s="53">
        <v>0.2641</v>
      </c>
      <c r="J284" s="53">
        <v>1.1228</v>
      </c>
      <c r="K284" s="53" t="s">
        <v>22</v>
      </c>
      <c r="L284" s="53" t="s">
        <v>445</v>
      </c>
    </row>
    <row r="285" s="8" customFormat="1" ht="52" customHeight="1" spans="1:12">
      <c r="A285" s="53">
        <v>3</v>
      </c>
      <c r="B285" s="53" t="s">
        <v>464</v>
      </c>
      <c r="C285" s="53" t="s">
        <v>18</v>
      </c>
      <c r="D285" s="53" t="s">
        <v>43</v>
      </c>
      <c r="E285" s="48" t="s">
        <v>465</v>
      </c>
      <c r="F285" s="53">
        <v>60</v>
      </c>
      <c r="G285" s="48" t="s">
        <v>1011</v>
      </c>
      <c r="H285" s="53">
        <v>1</v>
      </c>
      <c r="I285" s="53">
        <v>0.0167</v>
      </c>
      <c r="J285" s="53">
        <v>0.0694</v>
      </c>
      <c r="K285" s="53" t="s">
        <v>22</v>
      </c>
      <c r="L285" s="53" t="s">
        <v>27</v>
      </c>
    </row>
    <row r="286" s="8" customFormat="1" ht="46" customHeight="1" spans="1:12">
      <c r="A286" s="53">
        <v>4</v>
      </c>
      <c r="B286" s="53" t="s">
        <v>467</v>
      </c>
      <c r="C286" s="53" t="s">
        <v>18</v>
      </c>
      <c r="D286" s="53" t="s">
        <v>43</v>
      </c>
      <c r="E286" s="48" t="s">
        <v>468</v>
      </c>
      <c r="F286" s="53">
        <v>60</v>
      </c>
      <c r="G286" s="48" t="s">
        <v>469</v>
      </c>
      <c r="H286" s="53">
        <v>1</v>
      </c>
      <c r="I286" s="53">
        <v>0.0255</v>
      </c>
      <c r="J286" s="53">
        <v>0.11</v>
      </c>
      <c r="K286" s="53" t="s">
        <v>470</v>
      </c>
      <c r="L286" s="53" t="s">
        <v>27</v>
      </c>
    </row>
    <row r="287" s="8" customFormat="1" ht="46" customHeight="1" spans="1:12">
      <c r="A287" s="53">
        <v>5</v>
      </c>
      <c r="B287" s="45" t="s">
        <v>471</v>
      </c>
      <c r="C287" s="53" t="s">
        <v>18</v>
      </c>
      <c r="D287" s="53" t="s">
        <v>43</v>
      </c>
      <c r="E287" s="120" t="s">
        <v>472</v>
      </c>
      <c r="F287" s="45">
        <v>210</v>
      </c>
      <c r="G287" s="128" t="s">
        <v>469</v>
      </c>
      <c r="H287" s="45">
        <v>1</v>
      </c>
      <c r="I287" s="45">
        <v>0.0205</v>
      </c>
      <c r="J287" s="45">
        <v>0.0904</v>
      </c>
      <c r="K287" s="53" t="s">
        <v>470</v>
      </c>
      <c r="L287" s="53" t="s">
        <v>27</v>
      </c>
    </row>
    <row r="288" s="8" customFormat="1" ht="46" customHeight="1" spans="1:12">
      <c r="A288" s="53">
        <v>6</v>
      </c>
      <c r="B288" s="45" t="s">
        <v>473</v>
      </c>
      <c r="C288" s="53" t="s">
        <v>18</v>
      </c>
      <c r="D288" s="53" t="s">
        <v>43</v>
      </c>
      <c r="E288" s="120" t="s">
        <v>1012</v>
      </c>
      <c r="F288" s="45">
        <v>86</v>
      </c>
      <c r="G288" s="128" t="s">
        <v>475</v>
      </c>
      <c r="H288" s="45">
        <v>2</v>
      </c>
      <c r="I288" s="45">
        <v>0.0372</v>
      </c>
      <c r="J288" s="45">
        <v>0.1598</v>
      </c>
      <c r="K288" s="45" t="s">
        <v>22</v>
      </c>
      <c r="L288" s="53" t="s">
        <v>27</v>
      </c>
    </row>
    <row r="289" s="11" customFormat="1" ht="79" customHeight="1" spans="1:12">
      <c r="A289" s="57" t="s">
        <v>476</v>
      </c>
      <c r="B289" s="34" t="s">
        <v>477</v>
      </c>
      <c r="C289" s="34" t="s">
        <v>18</v>
      </c>
      <c r="D289" s="57" t="s">
        <v>478</v>
      </c>
      <c r="E289" s="55" t="s">
        <v>1013</v>
      </c>
      <c r="F289" s="54">
        <v>500</v>
      </c>
      <c r="G289" s="55" t="s">
        <v>1014</v>
      </c>
      <c r="H289" s="54">
        <v>26</v>
      </c>
      <c r="I289" s="54">
        <v>0.1022</v>
      </c>
      <c r="J289" s="54">
        <v>0.4344</v>
      </c>
      <c r="K289" s="54" t="s">
        <v>481</v>
      </c>
      <c r="L289" s="54" t="s">
        <v>482</v>
      </c>
    </row>
    <row r="290" s="11" customFormat="1" ht="61" customHeight="1" spans="1:12">
      <c r="A290" s="57" t="s">
        <v>483</v>
      </c>
      <c r="B290" s="34" t="s">
        <v>484</v>
      </c>
      <c r="C290" s="35" t="s">
        <v>485</v>
      </c>
      <c r="D290" s="57" t="s">
        <v>19</v>
      </c>
      <c r="E290" s="55" t="s">
        <v>1015</v>
      </c>
      <c r="F290" s="54">
        <f>F291+F293</f>
        <v>2445</v>
      </c>
      <c r="G290" s="55" t="s">
        <v>1016</v>
      </c>
      <c r="H290" s="54">
        <f>H291+H293</f>
        <v>95</v>
      </c>
      <c r="I290" s="54">
        <f>I291+I293</f>
        <v>1.2406</v>
      </c>
      <c r="J290" s="54">
        <f>J291+J293</f>
        <v>5.298</v>
      </c>
      <c r="K290" s="54" t="s">
        <v>470</v>
      </c>
      <c r="L290" s="54" t="s">
        <v>488</v>
      </c>
    </row>
    <row r="291" s="8" customFormat="1" ht="223" customHeight="1" spans="1:12">
      <c r="A291" s="45">
        <v>1</v>
      </c>
      <c r="B291" s="53" t="s">
        <v>489</v>
      </c>
      <c r="C291" s="37" t="s">
        <v>411</v>
      </c>
      <c r="D291" s="53" t="s">
        <v>490</v>
      </c>
      <c r="E291" s="39" t="s">
        <v>1017</v>
      </c>
      <c r="F291" s="53">
        <v>1445</v>
      </c>
      <c r="G291" s="60" t="s">
        <v>492</v>
      </c>
      <c r="H291" s="53">
        <v>12</v>
      </c>
      <c r="I291" s="53">
        <v>0.1476</v>
      </c>
      <c r="J291" s="53">
        <v>0.6199</v>
      </c>
      <c r="K291" s="53" t="s">
        <v>470</v>
      </c>
      <c r="L291" s="53" t="s">
        <v>488</v>
      </c>
    </row>
    <row r="292" ht="60" customHeight="1" spans="1:12">
      <c r="A292" s="45"/>
      <c r="B292" s="53"/>
      <c r="C292" s="37"/>
      <c r="D292" s="53"/>
      <c r="E292" s="39"/>
      <c r="F292" s="53"/>
      <c r="G292" s="60"/>
      <c r="H292" s="53"/>
      <c r="I292" s="53"/>
      <c r="J292" s="53"/>
      <c r="K292" s="53"/>
      <c r="L292" s="53"/>
    </row>
    <row r="293" ht="259" customHeight="1" spans="1:12">
      <c r="A293" s="129">
        <v>2</v>
      </c>
      <c r="B293" s="129" t="s">
        <v>489</v>
      </c>
      <c r="C293" s="129" t="s">
        <v>18</v>
      </c>
      <c r="D293" s="129" t="s">
        <v>493</v>
      </c>
      <c r="E293" s="130" t="s">
        <v>1018</v>
      </c>
      <c r="F293" s="131">
        <v>1000</v>
      </c>
      <c r="G293" s="129" t="s">
        <v>495</v>
      </c>
      <c r="H293" s="131">
        <v>83</v>
      </c>
      <c r="I293" s="131">
        <v>1.093</v>
      </c>
      <c r="J293" s="131">
        <v>4.6781</v>
      </c>
      <c r="K293" s="129" t="s">
        <v>470</v>
      </c>
      <c r="L293" s="129" t="s">
        <v>488</v>
      </c>
    </row>
    <row r="294" s="19" customFormat="1" ht="177" customHeight="1" spans="1:12">
      <c r="A294" s="132"/>
      <c r="B294" s="132"/>
      <c r="C294" s="132"/>
      <c r="D294" s="132"/>
      <c r="E294" s="133"/>
      <c r="F294" s="134"/>
      <c r="G294" s="132"/>
      <c r="H294" s="134"/>
      <c r="I294" s="134"/>
      <c r="J294" s="134"/>
      <c r="K294" s="132"/>
      <c r="L294" s="132"/>
    </row>
    <row r="295" s="11" customFormat="1" ht="45" customHeight="1" spans="1:12">
      <c r="A295" s="56" t="s">
        <v>496</v>
      </c>
      <c r="B295" s="56" t="s">
        <v>497</v>
      </c>
      <c r="C295" s="56" t="s">
        <v>18</v>
      </c>
      <c r="D295" s="56" t="s">
        <v>498</v>
      </c>
      <c r="E295" s="135" t="s">
        <v>499</v>
      </c>
      <c r="F295" s="56">
        <f>SUM(F296:F376)</f>
        <v>227.33</v>
      </c>
      <c r="G295" s="135"/>
      <c r="H295" s="56">
        <v>251</v>
      </c>
      <c r="I295" s="56">
        <f>SUM(I296:I376)</f>
        <v>0.1297</v>
      </c>
      <c r="J295" s="56">
        <f>SUM(J296:J376)</f>
        <v>0.1297</v>
      </c>
      <c r="K295" s="56" t="s">
        <v>500</v>
      </c>
      <c r="L295" s="56" t="s">
        <v>501</v>
      </c>
    </row>
    <row r="296" s="10" customFormat="1" ht="45" customHeight="1" spans="1:12">
      <c r="A296" s="136">
        <v>1</v>
      </c>
      <c r="B296" s="136" t="s">
        <v>502</v>
      </c>
      <c r="C296" s="136" t="s">
        <v>18</v>
      </c>
      <c r="D296" s="136" t="s">
        <v>30</v>
      </c>
      <c r="E296" s="137" t="s">
        <v>1019</v>
      </c>
      <c r="F296" s="136">
        <v>9.5404</v>
      </c>
      <c r="G296" s="137" t="s">
        <v>1020</v>
      </c>
      <c r="H296" s="136">
        <v>9</v>
      </c>
      <c r="I296" s="136">
        <v>0.0092</v>
      </c>
      <c r="J296" s="136">
        <v>0.0092</v>
      </c>
      <c r="K296" s="136" t="s">
        <v>500</v>
      </c>
      <c r="L296" s="138" t="s">
        <v>505</v>
      </c>
    </row>
    <row r="297" s="10" customFormat="1" ht="45" customHeight="1" spans="1:12">
      <c r="A297" s="136">
        <v>2</v>
      </c>
      <c r="B297" s="136" t="s">
        <v>502</v>
      </c>
      <c r="C297" s="136" t="s">
        <v>18</v>
      </c>
      <c r="D297" s="136" t="s">
        <v>63</v>
      </c>
      <c r="E297" s="137" t="s">
        <v>1021</v>
      </c>
      <c r="F297" s="136">
        <v>6.1183</v>
      </c>
      <c r="G297" s="137" t="s">
        <v>1020</v>
      </c>
      <c r="H297" s="136">
        <v>1</v>
      </c>
      <c r="I297" s="136">
        <v>0.0059</v>
      </c>
      <c r="J297" s="136">
        <v>0.0059</v>
      </c>
      <c r="K297" s="136" t="s">
        <v>500</v>
      </c>
      <c r="L297" s="138" t="s">
        <v>505</v>
      </c>
    </row>
    <row r="298" s="10" customFormat="1" ht="45" customHeight="1" spans="1:12">
      <c r="A298" s="136">
        <v>3</v>
      </c>
      <c r="B298" s="136" t="s">
        <v>502</v>
      </c>
      <c r="C298" s="136" t="s">
        <v>18</v>
      </c>
      <c r="D298" s="136" t="s">
        <v>43</v>
      </c>
      <c r="E298" s="137" t="s">
        <v>1022</v>
      </c>
      <c r="F298" s="136">
        <v>33.7003</v>
      </c>
      <c r="G298" s="137" t="s">
        <v>1020</v>
      </c>
      <c r="H298" s="136">
        <v>8</v>
      </c>
      <c r="I298" s="136">
        <v>0.0325</v>
      </c>
      <c r="J298" s="136">
        <v>0.0325</v>
      </c>
      <c r="K298" s="136" t="s">
        <v>500</v>
      </c>
      <c r="L298" s="138" t="s">
        <v>505</v>
      </c>
    </row>
    <row r="299" s="10" customFormat="1" ht="45" customHeight="1" spans="1:12">
      <c r="A299" s="136">
        <v>4</v>
      </c>
      <c r="B299" s="136" t="s">
        <v>502</v>
      </c>
      <c r="C299" s="136" t="s">
        <v>18</v>
      </c>
      <c r="D299" s="136" t="s">
        <v>53</v>
      </c>
      <c r="E299" s="137" t="s">
        <v>1023</v>
      </c>
      <c r="F299" s="136">
        <v>1.471</v>
      </c>
      <c r="G299" s="137" t="s">
        <v>1020</v>
      </c>
      <c r="H299" s="136">
        <v>4</v>
      </c>
      <c r="I299" s="136">
        <v>0.0018</v>
      </c>
      <c r="J299" s="136">
        <v>0.0018</v>
      </c>
      <c r="K299" s="136" t="s">
        <v>500</v>
      </c>
      <c r="L299" s="136" t="s">
        <v>509</v>
      </c>
    </row>
    <row r="300" s="10" customFormat="1" ht="45" customHeight="1" spans="1:12">
      <c r="A300" s="136">
        <v>5</v>
      </c>
      <c r="B300" s="136" t="s">
        <v>502</v>
      </c>
      <c r="C300" s="136" t="s">
        <v>18</v>
      </c>
      <c r="D300" s="136" t="s">
        <v>51</v>
      </c>
      <c r="E300" s="137" t="s">
        <v>1024</v>
      </c>
      <c r="F300" s="136">
        <v>3.729</v>
      </c>
      <c r="G300" s="137" t="s">
        <v>1020</v>
      </c>
      <c r="H300" s="136">
        <v>8</v>
      </c>
      <c r="I300" s="136">
        <v>0.0059</v>
      </c>
      <c r="J300" s="136">
        <v>0.0059</v>
      </c>
      <c r="K300" s="136" t="s">
        <v>500</v>
      </c>
      <c r="L300" s="136" t="s">
        <v>509</v>
      </c>
    </row>
    <row r="301" s="10" customFormat="1" ht="45" customHeight="1" spans="1:12">
      <c r="A301" s="136">
        <v>6</v>
      </c>
      <c r="B301" s="136" t="s">
        <v>502</v>
      </c>
      <c r="C301" s="136" t="s">
        <v>18</v>
      </c>
      <c r="D301" s="136" t="s">
        <v>34</v>
      </c>
      <c r="E301" s="137" t="s">
        <v>1025</v>
      </c>
      <c r="F301" s="136">
        <v>1.93</v>
      </c>
      <c r="G301" s="137" t="s">
        <v>1020</v>
      </c>
      <c r="H301" s="136">
        <v>5</v>
      </c>
      <c r="I301" s="136">
        <v>0.0033</v>
      </c>
      <c r="J301" s="136">
        <v>0.0033</v>
      </c>
      <c r="K301" s="136" t="s">
        <v>500</v>
      </c>
      <c r="L301" s="136" t="s">
        <v>512</v>
      </c>
    </row>
    <row r="302" s="10" customFormat="1" ht="45" customHeight="1" spans="1:12">
      <c r="A302" s="136">
        <v>7</v>
      </c>
      <c r="B302" s="136" t="s">
        <v>513</v>
      </c>
      <c r="C302" s="136" t="s">
        <v>18</v>
      </c>
      <c r="D302" s="136" t="s">
        <v>65</v>
      </c>
      <c r="E302" s="137" t="s">
        <v>1026</v>
      </c>
      <c r="F302" s="136">
        <v>1.38</v>
      </c>
      <c r="G302" s="137" t="s">
        <v>1020</v>
      </c>
      <c r="H302" s="136">
        <v>6</v>
      </c>
      <c r="I302" s="136">
        <v>0.001</v>
      </c>
      <c r="J302" s="136">
        <v>0.001</v>
      </c>
      <c r="K302" s="136" t="s">
        <v>500</v>
      </c>
      <c r="L302" s="138" t="s">
        <v>515</v>
      </c>
    </row>
    <row r="303" s="10" customFormat="1" ht="45" customHeight="1" spans="1:12">
      <c r="A303" s="136">
        <v>8</v>
      </c>
      <c r="B303" s="136" t="s">
        <v>513</v>
      </c>
      <c r="C303" s="136" t="s">
        <v>18</v>
      </c>
      <c r="D303" s="136" t="s">
        <v>25</v>
      </c>
      <c r="E303" s="137" t="s">
        <v>1027</v>
      </c>
      <c r="F303" s="136">
        <v>1.02</v>
      </c>
      <c r="G303" s="137" t="s">
        <v>1020</v>
      </c>
      <c r="H303" s="136">
        <v>6</v>
      </c>
      <c r="I303" s="136">
        <v>0.0007</v>
      </c>
      <c r="J303" s="136">
        <v>0.0007</v>
      </c>
      <c r="K303" s="136" t="s">
        <v>500</v>
      </c>
      <c r="L303" s="136" t="s">
        <v>515</v>
      </c>
    </row>
    <row r="304" s="10" customFormat="1" ht="45" customHeight="1" spans="1:12">
      <c r="A304" s="136">
        <v>9</v>
      </c>
      <c r="B304" s="136" t="s">
        <v>513</v>
      </c>
      <c r="C304" s="136" t="s">
        <v>18</v>
      </c>
      <c r="D304" s="136" t="s">
        <v>57</v>
      </c>
      <c r="E304" s="137" t="s">
        <v>1028</v>
      </c>
      <c r="F304" s="136">
        <v>1.29</v>
      </c>
      <c r="G304" s="137" t="s">
        <v>1020</v>
      </c>
      <c r="H304" s="136">
        <v>6</v>
      </c>
      <c r="I304" s="136">
        <v>0.001</v>
      </c>
      <c r="J304" s="136">
        <v>0.001</v>
      </c>
      <c r="K304" s="136" t="s">
        <v>500</v>
      </c>
      <c r="L304" s="136" t="s">
        <v>515</v>
      </c>
    </row>
    <row r="305" s="20" customFormat="1" ht="45" customHeight="1" spans="1:12">
      <c r="A305" s="136">
        <v>10</v>
      </c>
      <c r="B305" s="136" t="s">
        <v>513</v>
      </c>
      <c r="C305" s="136" t="s">
        <v>18</v>
      </c>
      <c r="D305" s="136" t="s">
        <v>47</v>
      </c>
      <c r="E305" s="137" t="s">
        <v>1029</v>
      </c>
      <c r="F305" s="136">
        <v>0.9</v>
      </c>
      <c r="G305" s="137" t="s">
        <v>1020</v>
      </c>
      <c r="H305" s="136">
        <v>3</v>
      </c>
      <c r="I305" s="136">
        <v>0.0006</v>
      </c>
      <c r="J305" s="136">
        <v>0.0006</v>
      </c>
      <c r="K305" s="136" t="s">
        <v>500</v>
      </c>
      <c r="L305" s="136" t="s">
        <v>515</v>
      </c>
    </row>
    <row r="306" s="10" customFormat="1" ht="45" customHeight="1" spans="1:12">
      <c r="A306" s="136">
        <v>11</v>
      </c>
      <c r="B306" s="136" t="s">
        <v>513</v>
      </c>
      <c r="C306" s="136" t="s">
        <v>18</v>
      </c>
      <c r="D306" s="136" t="s">
        <v>55</v>
      </c>
      <c r="E306" s="137" t="s">
        <v>1030</v>
      </c>
      <c r="F306" s="136">
        <v>1.38</v>
      </c>
      <c r="G306" s="137" t="s">
        <v>1020</v>
      </c>
      <c r="H306" s="136">
        <v>4</v>
      </c>
      <c r="I306" s="136">
        <v>0.001</v>
      </c>
      <c r="J306" s="136">
        <v>0.001</v>
      </c>
      <c r="K306" s="136" t="s">
        <v>500</v>
      </c>
      <c r="L306" s="138" t="s">
        <v>515</v>
      </c>
    </row>
    <row r="307" s="10" customFormat="1" ht="45" customHeight="1" spans="1:12">
      <c r="A307" s="136">
        <v>12</v>
      </c>
      <c r="B307" s="136" t="s">
        <v>513</v>
      </c>
      <c r="C307" s="136" t="s">
        <v>18</v>
      </c>
      <c r="D307" s="136" t="s">
        <v>28</v>
      </c>
      <c r="E307" s="137" t="s">
        <v>1031</v>
      </c>
      <c r="F307" s="136">
        <v>0.3</v>
      </c>
      <c r="G307" s="137" t="s">
        <v>1020</v>
      </c>
      <c r="H307" s="136">
        <v>2</v>
      </c>
      <c r="I307" s="136">
        <v>0.0002</v>
      </c>
      <c r="J307" s="136">
        <v>0.0002</v>
      </c>
      <c r="K307" s="136" t="s">
        <v>500</v>
      </c>
      <c r="L307" s="138" t="s">
        <v>515</v>
      </c>
    </row>
    <row r="308" s="10" customFormat="1" ht="45" customHeight="1" spans="1:12">
      <c r="A308" s="136">
        <v>13</v>
      </c>
      <c r="B308" s="136" t="s">
        <v>513</v>
      </c>
      <c r="C308" s="136" t="s">
        <v>18</v>
      </c>
      <c r="D308" s="136" t="s">
        <v>49</v>
      </c>
      <c r="E308" s="137" t="s">
        <v>1032</v>
      </c>
      <c r="F308" s="136">
        <v>0.39</v>
      </c>
      <c r="G308" s="137" t="s">
        <v>1020</v>
      </c>
      <c r="H308" s="136">
        <v>2</v>
      </c>
      <c r="I308" s="136">
        <v>0.0003</v>
      </c>
      <c r="J308" s="136">
        <v>0.0003</v>
      </c>
      <c r="K308" s="136" t="s">
        <v>500</v>
      </c>
      <c r="L308" s="138" t="s">
        <v>515</v>
      </c>
    </row>
    <row r="309" s="10" customFormat="1" ht="45" customHeight="1" spans="1:12">
      <c r="A309" s="136">
        <v>14</v>
      </c>
      <c r="B309" s="136" t="s">
        <v>513</v>
      </c>
      <c r="C309" s="136" t="s">
        <v>18</v>
      </c>
      <c r="D309" s="136" t="s">
        <v>32</v>
      </c>
      <c r="E309" s="137" t="s">
        <v>1033</v>
      </c>
      <c r="F309" s="136">
        <v>1.05</v>
      </c>
      <c r="G309" s="137" t="s">
        <v>1020</v>
      </c>
      <c r="H309" s="136">
        <v>4</v>
      </c>
      <c r="I309" s="136">
        <v>0.0008</v>
      </c>
      <c r="J309" s="136">
        <v>0.0008</v>
      </c>
      <c r="K309" s="136" t="s">
        <v>500</v>
      </c>
      <c r="L309" s="138" t="s">
        <v>515</v>
      </c>
    </row>
    <row r="310" s="10" customFormat="1" ht="45" customHeight="1" spans="1:12">
      <c r="A310" s="136">
        <v>15</v>
      </c>
      <c r="B310" s="136" t="s">
        <v>513</v>
      </c>
      <c r="C310" s="136" t="s">
        <v>18</v>
      </c>
      <c r="D310" s="136" t="s">
        <v>41</v>
      </c>
      <c r="E310" s="137" t="s">
        <v>1034</v>
      </c>
      <c r="F310" s="136">
        <v>0.42</v>
      </c>
      <c r="G310" s="137" t="s">
        <v>1020</v>
      </c>
      <c r="H310" s="136">
        <v>3</v>
      </c>
      <c r="I310" s="136">
        <v>0.0003</v>
      </c>
      <c r="J310" s="136">
        <v>0.0003</v>
      </c>
      <c r="K310" s="136" t="s">
        <v>500</v>
      </c>
      <c r="L310" s="138" t="s">
        <v>515</v>
      </c>
    </row>
    <row r="311" s="10" customFormat="1" ht="45" customHeight="1" spans="1:12">
      <c r="A311" s="136">
        <v>16</v>
      </c>
      <c r="B311" s="136" t="s">
        <v>513</v>
      </c>
      <c r="C311" s="136" t="s">
        <v>18</v>
      </c>
      <c r="D311" s="136" t="s">
        <v>59</v>
      </c>
      <c r="E311" s="137" t="s">
        <v>1035</v>
      </c>
      <c r="F311" s="136">
        <v>1.44</v>
      </c>
      <c r="G311" s="137" t="s">
        <v>1020</v>
      </c>
      <c r="H311" s="136">
        <v>6</v>
      </c>
      <c r="I311" s="136">
        <v>0.001</v>
      </c>
      <c r="J311" s="136">
        <v>0.001</v>
      </c>
      <c r="K311" s="136" t="s">
        <v>500</v>
      </c>
      <c r="L311" s="138" t="s">
        <v>515</v>
      </c>
    </row>
    <row r="312" s="10" customFormat="1" ht="45" customHeight="1" spans="1:12">
      <c r="A312" s="136">
        <v>17</v>
      </c>
      <c r="B312" s="136" t="s">
        <v>513</v>
      </c>
      <c r="C312" s="136" t="s">
        <v>18</v>
      </c>
      <c r="D312" s="136" t="s">
        <v>43</v>
      </c>
      <c r="E312" s="137" t="s">
        <v>1036</v>
      </c>
      <c r="F312" s="136">
        <v>2.28</v>
      </c>
      <c r="G312" s="137" t="s">
        <v>1020</v>
      </c>
      <c r="H312" s="136">
        <v>7</v>
      </c>
      <c r="I312" s="136">
        <v>0.0016</v>
      </c>
      <c r="J312" s="136">
        <v>0.0016</v>
      </c>
      <c r="K312" s="136" t="s">
        <v>500</v>
      </c>
      <c r="L312" s="138" t="s">
        <v>515</v>
      </c>
    </row>
    <row r="313" s="10" customFormat="1" ht="45" customHeight="1" spans="1:12">
      <c r="A313" s="136">
        <v>18</v>
      </c>
      <c r="B313" s="136" t="s">
        <v>513</v>
      </c>
      <c r="C313" s="136" t="s">
        <v>18</v>
      </c>
      <c r="D313" s="136" t="s">
        <v>30</v>
      </c>
      <c r="E313" s="137" t="s">
        <v>1037</v>
      </c>
      <c r="F313" s="136">
        <v>1.35</v>
      </c>
      <c r="G313" s="137" t="s">
        <v>1020</v>
      </c>
      <c r="H313" s="136">
        <v>6</v>
      </c>
      <c r="I313" s="136">
        <v>0.001</v>
      </c>
      <c r="J313" s="136">
        <v>0.001</v>
      </c>
      <c r="K313" s="136" t="s">
        <v>500</v>
      </c>
      <c r="L313" s="136" t="s">
        <v>515</v>
      </c>
    </row>
    <row r="314" s="10" customFormat="1" ht="45" customHeight="1" spans="1:12">
      <c r="A314" s="136">
        <v>19</v>
      </c>
      <c r="B314" s="136" t="s">
        <v>513</v>
      </c>
      <c r="C314" s="136" t="s">
        <v>18</v>
      </c>
      <c r="D314" s="136" t="s">
        <v>34</v>
      </c>
      <c r="E314" s="137" t="s">
        <v>1038</v>
      </c>
      <c r="F314" s="136">
        <v>0.42</v>
      </c>
      <c r="G314" s="137" t="s">
        <v>1020</v>
      </c>
      <c r="H314" s="136">
        <v>3</v>
      </c>
      <c r="I314" s="136">
        <v>0.0003</v>
      </c>
      <c r="J314" s="136">
        <v>0.0003</v>
      </c>
      <c r="K314" s="136" t="s">
        <v>500</v>
      </c>
      <c r="L314" s="136" t="s">
        <v>515</v>
      </c>
    </row>
    <row r="315" s="10" customFormat="1" ht="45" customHeight="1" spans="1:12">
      <c r="A315" s="136">
        <v>20</v>
      </c>
      <c r="B315" s="136" t="s">
        <v>513</v>
      </c>
      <c r="C315" s="136" t="s">
        <v>18</v>
      </c>
      <c r="D315" s="136" t="s">
        <v>53</v>
      </c>
      <c r="E315" s="137" t="s">
        <v>1039</v>
      </c>
      <c r="F315" s="136">
        <v>1.8</v>
      </c>
      <c r="G315" s="137" t="s">
        <v>1020</v>
      </c>
      <c r="H315" s="136">
        <v>6</v>
      </c>
      <c r="I315" s="136">
        <v>0.0013</v>
      </c>
      <c r="J315" s="136">
        <v>0.0013</v>
      </c>
      <c r="K315" s="136" t="s">
        <v>500</v>
      </c>
      <c r="L315" s="136" t="s">
        <v>515</v>
      </c>
    </row>
    <row r="316" s="10" customFormat="1" ht="45" customHeight="1" spans="1:12">
      <c r="A316" s="136">
        <v>21</v>
      </c>
      <c r="B316" s="136" t="s">
        <v>513</v>
      </c>
      <c r="C316" s="136" t="s">
        <v>18</v>
      </c>
      <c r="D316" s="136" t="s">
        <v>51</v>
      </c>
      <c r="E316" s="137" t="s">
        <v>529</v>
      </c>
      <c r="F316" s="136">
        <v>0.15</v>
      </c>
      <c r="G316" s="137" t="s">
        <v>1020</v>
      </c>
      <c r="H316" s="136">
        <v>1</v>
      </c>
      <c r="I316" s="136">
        <v>0.0001</v>
      </c>
      <c r="J316" s="136">
        <v>0.0001</v>
      </c>
      <c r="K316" s="136" t="s">
        <v>500</v>
      </c>
      <c r="L316" s="138" t="s">
        <v>515</v>
      </c>
    </row>
    <row r="317" s="10" customFormat="1" ht="45" customHeight="1" spans="1:12">
      <c r="A317" s="136">
        <v>22</v>
      </c>
      <c r="B317" s="136" t="s">
        <v>513</v>
      </c>
      <c r="C317" s="136" t="s">
        <v>18</v>
      </c>
      <c r="D317" s="136" t="s">
        <v>37</v>
      </c>
      <c r="E317" s="137" t="s">
        <v>1040</v>
      </c>
      <c r="F317" s="136">
        <v>1.56</v>
      </c>
      <c r="G317" s="137" t="s">
        <v>1020</v>
      </c>
      <c r="H317" s="136">
        <v>6</v>
      </c>
      <c r="I317" s="136">
        <v>0.0011</v>
      </c>
      <c r="J317" s="136">
        <v>0.0011</v>
      </c>
      <c r="K317" s="136" t="s">
        <v>500</v>
      </c>
      <c r="L317" s="138" t="s">
        <v>515</v>
      </c>
    </row>
    <row r="318" s="10" customFormat="1" ht="45" customHeight="1" spans="1:12">
      <c r="A318" s="136">
        <v>23</v>
      </c>
      <c r="B318" s="136" t="s">
        <v>513</v>
      </c>
      <c r="C318" s="136" t="s">
        <v>18</v>
      </c>
      <c r="D318" s="136" t="s">
        <v>39</v>
      </c>
      <c r="E318" s="137" t="s">
        <v>1041</v>
      </c>
      <c r="F318" s="136">
        <v>1.2</v>
      </c>
      <c r="G318" s="137" t="s">
        <v>1020</v>
      </c>
      <c r="H318" s="136">
        <v>3</v>
      </c>
      <c r="I318" s="136">
        <v>0.0008</v>
      </c>
      <c r="J318" s="136">
        <v>0.0008</v>
      </c>
      <c r="K318" s="136" t="s">
        <v>500</v>
      </c>
      <c r="L318" s="138" t="s">
        <v>515</v>
      </c>
    </row>
    <row r="319" s="10" customFormat="1" ht="45" customHeight="1" spans="1:12">
      <c r="A319" s="136">
        <v>24</v>
      </c>
      <c r="B319" s="136" t="s">
        <v>513</v>
      </c>
      <c r="C319" s="136" t="s">
        <v>18</v>
      </c>
      <c r="D319" s="136" t="s">
        <v>63</v>
      </c>
      <c r="E319" s="137" t="s">
        <v>532</v>
      </c>
      <c r="F319" s="136">
        <v>0.15</v>
      </c>
      <c r="G319" s="137" t="s">
        <v>1020</v>
      </c>
      <c r="H319" s="136">
        <v>1</v>
      </c>
      <c r="I319" s="136">
        <v>0.0001</v>
      </c>
      <c r="J319" s="136">
        <v>0.0001</v>
      </c>
      <c r="K319" s="136" t="s">
        <v>500</v>
      </c>
      <c r="L319" s="138" t="s">
        <v>515</v>
      </c>
    </row>
    <row r="320" s="10" customFormat="1" ht="45" customHeight="1" spans="1:12">
      <c r="A320" s="136">
        <v>25</v>
      </c>
      <c r="B320" s="136" t="s">
        <v>513</v>
      </c>
      <c r="C320" s="136" t="s">
        <v>18</v>
      </c>
      <c r="D320" s="136" t="s">
        <v>45</v>
      </c>
      <c r="E320" s="137" t="s">
        <v>1042</v>
      </c>
      <c r="F320" s="136">
        <v>0.57</v>
      </c>
      <c r="G320" s="137" t="s">
        <v>1020</v>
      </c>
      <c r="H320" s="136">
        <v>3</v>
      </c>
      <c r="I320" s="136">
        <v>0.0004</v>
      </c>
      <c r="J320" s="136">
        <v>0.0004</v>
      </c>
      <c r="K320" s="136" t="s">
        <v>500</v>
      </c>
      <c r="L320" s="138" t="s">
        <v>515</v>
      </c>
    </row>
    <row r="321" s="10" customFormat="1" ht="45" customHeight="1" spans="1:12">
      <c r="A321" s="136">
        <v>26</v>
      </c>
      <c r="B321" s="136" t="s">
        <v>513</v>
      </c>
      <c r="C321" s="136" t="s">
        <v>18</v>
      </c>
      <c r="D321" s="136" t="s">
        <v>61</v>
      </c>
      <c r="E321" s="137" t="s">
        <v>1043</v>
      </c>
      <c r="F321" s="136">
        <v>0.66</v>
      </c>
      <c r="G321" s="137" t="s">
        <v>1020</v>
      </c>
      <c r="H321" s="136">
        <v>4</v>
      </c>
      <c r="I321" s="136">
        <v>0.0005</v>
      </c>
      <c r="J321" s="136">
        <v>0.0005</v>
      </c>
      <c r="K321" s="136" t="s">
        <v>500</v>
      </c>
      <c r="L321" s="138" t="s">
        <v>515</v>
      </c>
    </row>
    <row r="322" s="10" customFormat="1" ht="45" customHeight="1" spans="1:12">
      <c r="A322" s="136">
        <v>27</v>
      </c>
      <c r="B322" s="136" t="s">
        <v>513</v>
      </c>
      <c r="C322" s="136" t="s">
        <v>18</v>
      </c>
      <c r="D322" s="136" t="s">
        <v>41</v>
      </c>
      <c r="E322" s="137" t="s">
        <v>1044</v>
      </c>
      <c r="F322" s="136">
        <v>0.294</v>
      </c>
      <c r="G322" s="137" t="s">
        <v>1020</v>
      </c>
      <c r="H322" s="136">
        <v>3</v>
      </c>
      <c r="I322" s="136">
        <v>0.0003</v>
      </c>
      <c r="J322" s="136">
        <v>0.0003</v>
      </c>
      <c r="K322" s="136" t="s">
        <v>500</v>
      </c>
      <c r="L322" s="136" t="s">
        <v>536</v>
      </c>
    </row>
    <row r="323" s="10" customFormat="1" ht="45" customHeight="1" spans="1:12">
      <c r="A323" s="136">
        <v>28</v>
      </c>
      <c r="B323" s="136" t="s">
        <v>513</v>
      </c>
      <c r="C323" s="136" t="s">
        <v>18</v>
      </c>
      <c r="D323" s="136" t="s">
        <v>43</v>
      </c>
      <c r="E323" s="137" t="s">
        <v>1045</v>
      </c>
      <c r="F323" s="136">
        <v>0.21</v>
      </c>
      <c r="G323" s="137" t="s">
        <v>1020</v>
      </c>
      <c r="H323" s="136">
        <v>2</v>
      </c>
      <c r="I323" s="136">
        <v>0.0002</v>
      </c>
      <c r="J323" s="136">
        <v>0.0002</v>
      </c>
      <c r="K323" s="136" t="s">
        <v>500</v>
      </c>
      <c r="L323" s="136" t="s">
        <v>536</v>
      </c>
    </row>
    <row r="324" s="10" customFormat="1" ht="45" customHeight="1" spans="1:12">
      <c r="A324" s="136">
        <v>29</v>
      </c>
      <c r="B324" s="136" t="s">
        <v>513</v>
      </c>
      <c r="C324" s="136" t="s">
        <v>18</v>
      </c>
      <c r="D324" s="136" t="s">
        <v>30</v>
      </c>
      <c r="E324" s="137" t="s">
        <v>1046</v>
      </c>
      <c r="F324" s="136">
        <v>0.266</v>
      </c>
      <c r="G324" s="137" t="s">
        <v>1020</v>
      </c>
      <c r="H324" s="136">
        <v>3</v>
      </c>
      <c r="I324" s="136">
        <v>0.0003</v>
      </c>
      <c r="J324" s="136">
        <v>0.0003</v>
      </c>
      <c r="K324" s="136" t="s">
        <v>500</v>
      </c>
      <c r="L324" s="136" t="s">
        <v>536</v>
      </c>
    </row>
    <row r="325" s="10" customFormat="1" ht="45" customHeight="1" spans="1:12">
      <c r="A325" s="136">
        <v>30</v>
      </c>
      <c r="B325" s="136" t="s">
        <v>513</v>
      </c>
      <c r="C325" s="136" t="s">
        <v>18</v>
      </c>
      <c r="D325" s="136" t="s">
        <v>47</v>
      </c>
      <c r="E325" s="137" t="s">
        <v>1047</v>
      </c>
      <c r="F325" s="136">
        <v>1.232</v>
      </c>
      <c r="G325" s="137" t="s">
        <v>1020</v>
      </c>
      <c r="H325" s="136">
        <v>7</v>
      </c>
      <c r="I325" s="136">
        <v>0.0012</v>
      </c>
      <c r="J325" s="136">
        <v>0.0012</v>
      </c>
      <c r="K325" s="136" t="s">
        <v>500</v>
      </c>
      <c r="L325" s="136" t="s">
        <v>536</v>
      </c>
    </row>
    <row r="326" s="10" customFormat="1" ht="45" customHeight="1" spans="1:12">
      <c r="A326" s="136">
        <v>31</v>
      </c>
      <c r="B326" s="136" t="s">
        <v>513</v>
      </c>
      <c r="C326" s="136" t="s">
        <v>18</v>
      </c>
      <c r="D326" s="136" t="s">
        <v>32</v>
      </c>
      <c r="E326" s="137" t="s">
        <v>1048</v>
      </c>
      <c r="F326" s="136">
        <v>0.3115</v>
      </c>
      <c r="G326" s="137" t="s">
        <v>1020</v>
      </c>
      <c r="H326" s="136">
        <v>3</v>
      </c>
      <c r="I326" s="136">
        <v>0.0003</v>
      </c>
      <c r="J326" s="136">
        <v>0.0003</v>
      </c>
      <c r="K326" s="136" t="s">
        <v>500</v>
      </c>
      <c r="L326" s="136" t="s">
        <v>536</v>
      </c>
    </row>
    <row r="327" s="10" customFormat="1" ht="45" customHeight="1" spans="1:12">
      <c r="A327" s="136">
        <v>32</v>
      </c>
      <c r="B327" s="136" t="s">
        <v>513</v>
      </c>
      <c r="C327" s="136" t="s">
        <v>18</v>
      </c>
      <c r="D327" s="136" t="s">
        <v>57</v>
      </c>
      <c r="E327" s="137" t="s">
        <v>1049</v>
      </c>
      <c r="F327" s="136">
        <v>1.2425</v>
      </c>
      <c r="G327" s="137" t="s">
        <v>1020</v>
      </c>
      <c r="H327" s="136">
        <v>7</v>
      </c>
      <c r="I327" s="136">
        <v>0.0013</v>
      </c>
      <c r="J327" s="136">
        <v>0.0013</v>
      </c>
      <c r="K327" s="136" t="s">
        <v>500</v>
      </c>
      <c r="L327" s="136" t="s">
        <v>536</v>
      </c>
    </row>
    <row r="328" s="10" customFormat="1" ht="45" customHeight="1" spans="1:12">
      <c r="A328" s="136">
        <v>33</v>
      </c>
      <c r="B328" s="136" t="s">
        <v>513</v>
      </c>
      <c r="C328" s="136" t="s">
        <v>18</v>
      </c>
      <c r="D328" s="136" t="s">
        <v>25</v>
      </c>
      <c r="E328" s="137" t="s">
        <v>1050</v>
      </c>
      <c r="F328" s="136">
        <v>0.7315</v>
      </c>
      <c r="G328" s="137" t="s">
        <v>1020</v>
      </c>
      <c r="H328" s="136">
        <v>5</v>
      </c>
      <c r="I328" s="136">
        <v>0.0007</v>
      </c>
      <c r="J328" s="136">
        <v>0.0007</v>
      </c>
      <c r="K328" s="136" t="s">
        <v>500</v>
      </c>
      <c r="L328" s="136" t="s">
        <v>536</v>
      </c>
    </row>
    <row r="329" s="10" customFormat="1" ht="45" customHeight="1" spans="1:12">
      <c r="A329" s="136">
        <v>34</v>
      </c>
      <c r="B329" s="136" t="s">
        <v>513</v>
      </c>
      <c r="C329" s="136" t="s">
        <v>18</v>
      </c>
      <c r="D329" s="136" t="s">
        <v>61</v>
      </c>
      <c r="E329" s="137" t="s">
        <v>543</v>
      </c>
      <c r="F329" s="136">
        <v>0.105</v>
      </c>
      <c r="G329" s="137" t="s">
        <v>1020</v>
      </c>
      <c r="H329" s="136">
        <v>1</v>
      </c>
      <c r="I329" s="136">
        <v>0.0001</v>
      </c>
      <c r="J329" s="136">
        <v>0.0001</v>
      </c>
      <c r="K329" s="136" t="s">
        <v>500</v>
      </c>
      <c r="L329" s="136" t="s">
        <v>536</v>
      </c>
    </row>
    <row r="330" s="10" customFormat="1" ht="45" customHeight="1" spans="1:12">
      <c r="A330" s="136">
        <v>35</v>
      </c>
      <c r="B330" s="136" t="s">
        <v>513</v>
      </c>
      <c r="C330" s="136" t="s">
        <v>18</v>
      </c>
      <c r="D330" s="136" t="s">
        <v>53</v>
      </c>
      <c r="E330" s="137" t="s">
        <v>544</v>
      </c>
      <c r="F330" s="136">
        <v>0.105</v>
      </c>
      <c r="G330" s="137" t="s">
        <v>1020</v>
      </c>
      <c r="H330" s="136">
        <v>1</v>
      </c>
      <c r="I330" s="136">
        <v>0.0001</v>
      </c>
      <c r="J330" s="136">
        <v>0.0001</v>
      </c>
      <c r="K330" s="136" t="s">
        <v>500</v>
      </c>
      <c r="L330" s="136" t="s">
        <v>536</v>
      </c>
    </row>
    <row r="331" s="10" customFormat="1" ht="45" customHeight="1" spans="1:12">
      <c r="A331" s="136">
        <v>36</v>
      </c>
      <c r="B331" s="136" t="s">
        <v>513</v>
      </c>
      <c r="C331" s="136" t="s">
        <v>18</v>
      </c>
      <c r="D331" s="136" t="s">
        <v>65</v>
      </c>
      <c r="E331" s="137" t="s">
        <v>1051</v>
      </c>
      <c r="F331" s="136">
        <v>0.3045</v>
      </c>
      <c r="G331" s="137" t="s">
        <v>1020</v>
      </c>
      <c r="H331" s="136">
        <v>2</v>
      </c>
      <c r="I331" s="136">
        <v>0.0003</v>
      </c>
      <c r="J331" s="136">
        <v>0.0003</v>
      </c>
      <c r="K331" s="136" t="s">
        <v>500</v>
      </c>
      <c r="L331" s="136" t="s">
        <v>536</v>
      </c>
    </row>
    <row r="332" s="10" customFormat="1" ht="45" customHeight="1" spans="1:12">
      <c r="A332" s="136">
        <v>37</v>
      </c>
      <c r="B332" s="136" t="s">
        <v>513</v>
      </c>
      <c r="C332" s="136" t="s">
        <v>18</v>
      </c>
      <c r="D332" s="136" t="s">
        <v>55</v>
      </c>
      <c r="E332" s="137" t="s">
        <v>1052</v>
      </c>
      <c r="F332" s="136">
        <v>0.2065</v>
      </c>
      <c r="G332" s="137" t="s">
        <v>1020</v>
      </c>
      <c r="H332" s="136">
        <v>2</v>
      </c>
      <c r="I332" s="136">
        <v>0.0002</v>
      </c>
      <c r="J332" s="136">
        <v>0.0002</v>
      </c>
      <c r="K332" s="136" t="s">
        <v>500</v>
      </c>
      <c r="L332" s="136" t="s">
        <v>536</v>
      </c>
    </row>
    <row r="333" s="10" customFormat="1" ht="45" customHeight="1" spans="1:12">
      <c r="A333" s="136">
        <v>38</v>
      </c>
      <c r="B333" s="136" t="s">
        <v>513</v>
      </c>
      <c r="C333" s="136" t="s">
        <v>18</v>
      </c>
      <c r="D333" s="136" t="s">
        <v>59</v>
      </c>
      <c r="E333" s="137" t="s">
        <v>547</v>
      </c>
      <c r="F333" s="136">
        <v>0.175</v>
      </c>
      <c r="G333" s="137" t="s">
        <v>1020</v>
      </c>
      <c r="H333" s="136">
        <v>1</v>
      </c>
      <c r="I333" s="136">
        <v>0.0002</v>
      </c>
      <c r="J333" s="136">
        <v>0.0002</v>
      </c>
      <c r="K333" s="136" t="s">
        <v>500</v>
      </c>
      <c r="L333" s="136" t="s">
        <v>536</v>
      </c>
    </row>
    <row r="334" s="10" customFormat="1" ht="45" customHeight="1" spans="1:12">
      <c r="A334" s="136">
        <v>39</v>
      </c>
      <c r="B334" s="136" t="s">
        <v>513</v>
      </c>
      <c r="C334" s="136" t="s">
        <v>18</v>
      </c>
      <c r="D334" s="136" t="s">
        <v>28</v>
      </c>
      <c r="E334" s="137" t="s">
        <v>548</v>
      </c>
      <c r="F334" s="136">
        <v>0.105</v>
      </c>
      <c r="G334" s="137" t="s">
        <v>1020</v>
      </c>
      <c r="H334" s="136">
        <v>1</v>
      </c>
      <c r="I334" s="136">
        <v>0.0001</v>
      </c>
      <c r="J334" s="136">
        <v>0.0001</v>
      </c>
      <c r="K334" s="136" t="s">
        <v>500</v>
      </c>
      <c r="L334" s="136" t="s">
        <v>536</v>
      </c>
    </row>
    <row r="335" s="10" customFormat="1" ht="45" customHeight="1" spans="1:12">
      <c r="A335" s="136">
        <v>40</v>
      </c>
      <c r="B335" s="136" t="s">
        <v>513</v>
      </c>
      <c r="C335" s="136" t="s">
        <v>18</v>
      </c>
      <c r="D335" s="136" t="s">
        <v>63</v>
      </c>
      <c r="E335" s="137" t="s">
        <v>549</v>
      </c>
      <c r="F335" s="136">
        <v>0.5075</v>
      </c>
      <c r="G335" s="137" t="s">
        <v>1020</v>
      </c>
      <c r="H335" s="136">
        <v>1</v>
      </c>
      <c r="I335" s="136">
        <v>0.0006</v>
      </c>
      <c r="J335" s="136">
        <v>0.0006</v>
      </c>
      <c r="K335" s="136" t="s">
        <v>500</v>
      </c>
      <c r="L335" s="136" t="s">
        <v>536</v>
      </c>
    </row>
    <row r="336" s="10" customFormat="1" ht="45" customHeight="1" spans="1:12">
      <c r="A336" s="136">
        <v>41</v>
      </c>
      <c r="B336" s="136" t="s">
        <v>513</v>
      </c>
      <c r="C336" s="136" t="s">
        <v>18</v>
      </c>
      <c r="D336" s="136" t="s">
        <v>39</v>
      </c>
      <c r="E336" s="137" t="s">
        <v>550</v>
      </c>
      <c r="F336" s="136">
        <v>0.105</v>
      </c>
      <c r="G336" s="137" t="s">
        <v>1020</v>
      </c>
      <c r="H336" s="136">
        <v>1</v>
      </c>
      <c r="I336" s="136">
        <v>0.0001</v>
      </c>
      <c r="J336" s="136">
        <v>0.0001</v>
      </c>
      <c r="K336" s="136" t="s">
        <v>500</v>
      </c>
      <c r="L336" s="136" t="s">
        <v>536</v>
      </c>
    </row>
    <row r="337" s="10" customFormat="1" ht="45" customHeight="1" spans="1:12">
      <c r="A337" s="136">
        <v>42</v>
      </c>
      <c r="B337" s="136" t="s">
        <v>513</v>
      </c>
      <c r="C337" s="136" t="s">
        <v>18</v>
      </c>
      <c r="D337" s="136" t="s">
        <v>65</v>
      </c>
      <c r="E337" s="137" t="s">
        <v>1053</v>
      </c>
      <c r="F337" s="136">
        <v>2.4</v>
      </c>
      <c r="G337" s="137" t="s">
        <v>1020</v>
      </c>
      <c r="H337" s="136">
        <v>4</v>
      </c>
      <c r="I337" s="136">
        <v>0.0009</v>
      </c>
      <c r="J337" s="136">
        <v>0.0009</v>
      </c>
      <c r="K337" s="136" t="s">
        <v>500</v>
      </c>
      <c r="L337" s="136" t="s">
        <v>552</v>
      </c>
    </row>
    <row r="338" s="10" customFormat="1" ht="45" customHeight="1" spans="1:12">
      <c r="A338" s="136">
        <v>43</v>
      </c>
      <c r="B338" s="136" t="s">
        <v>513</v>
      </c>
      <c r="C338" s="136" t="s">
        <v>18</v>
      </c>
      <c r="D338" s="136" t="s">
        <v>25</v>
      </c>
      <c r="E338" s="137" t="s">
        <v>1054</v>
      </c>
      <c r="F338" s="136">
        <v>6.12</v>
      </c>
      <c r="G338" s="137" t="s">
        <v>1020</v>
      </c>
      <c r="H338" s="136">
        <v>13</v>
      </c>
      <c r="I338" s="136">
        <v>0.0024</v>
      </c>
      <c r="J338" s="136">
        <v>0.0024</v>
      </c>
      <c r="K338" s="136" t="s">
        <v>500</v>
      </c>
      <c r="L338" s="136" t="s">
        <v>552</v>
      </c>
    </row>
    <row r="339" s="10" customFormat="1" ht="45" customHeight="1" spans="1:12">
      <c r="A339" s="136">
        <v>44</v>
      </c>
      <c r="B339" s="136" t="s">
        <v>513</v>
      </c>
      <c r="C339" s="136" t="s">
        <v>18</v>
      </c>
      <c r="D339" s="136" t="s">
        <v>57</v>
      </c>
      <c r="E339" s="137" t="s">
        <v>1055</v>
      </c>
      <c r="F339" s="136">
        <v>3.48</v>
      </c>
      <c r="G339" s="137" t="s">
        <v>1020</v>
      </c>
      <c r="H339" s="136">
        <v>9</v>
      </c>
      <c r="I339" s="136">
        <v>0.0015</v>
      </c>
      <c r="J339" s="136">
        <v>0.0015</v>
      </c>
      <c r="K339" s="136" t="s">
        <v>500</v>
      </c>
      <c r="L339" s="136" t="s">
        <v>552</v>
      </c>
    </row>
    <row r="340" s="10" customFormat="1" ht="45" customHeight="1" spans="1:12">
      <c r="A340" s="136">
        <v>45</v>
      </c>
      <c r="B340" s="136" t="s">
        <v>513</v>
      </c>
      <c r="C340" s="136" t="s">
        <v>18</v>
      </c>
      <c r="D340" s="136" t="s">
        <v>47</v>
      </c>
      <c r="E340" s="137" t="s">
        <v>1056</v>
      </c>
      <c r="F340" s="136">
        <v>7.59</v>
      </c>
      <c r="G340" s="137" t="s">
        <v>1020</v>
      </c>
      <c r="H340" s="136">
        <v>14</v>
      </c>
      <c r="I340" s="136">
        <v>0.0029</v>
      </c>
      <c r="J340" s="136">
        <v>0.0029</v>
      </c>
      <c r="K340" s="136" t="s">
        <v>500</v>
      </c>
      <c r="L340" s="136" t="s">
        <v>552</v>
      </c>
    </row>
    <row r="341" s="10" customFormat="1" ht="45" customHeight="1" spans="1:12">
      <c r="A341" s="136">
        <v>46</v>
      </c>
      <c r="B341" s="136" t="s">
        <v>513</v>
      </c>
      <c r="C341" s="136" t="s">
        <v>18</v>
      </c>
      <c r="D341" s="136" t="s">
        <v>55</v>
      </c>
      <c r="E341" s="137" t="s">
        <v>1057</v>
      </c>
      <c r="F341" s="136">
        <v>3.03</v>
      </c>
      <c r="G341" s="137" t="s">
        <v>1020</v>
      </c>
      <c r="H341" s="136">
        <v>7</v>
      </c>
      <c r="I341" s="136">
        <v>0.0013</v>
      </c>
      <c r="J341" s="136">
        <v>0.0013</v>
      </c>
      <c r="K341" s="136" t="s">
        <v>500</v>
      </c>
      <c r="L341" s="136" t="s">
        <v>552</v>
      </c>
    </row>
    <row r="342" s="10" customFormat="1" ht="45" customHeight="1" spans="1:12">
      <c r="A342" s="136">
        <v>47</v>
      </c>
      <c r="B342" s="136" t="s">
        <v>513</v>
      </c>
      <c r="C342" s="136" t="s">
        <v>18</v>
      </c>
      <c r="D342" s="136" t="s">
        <v>28</v>
      </c>
      <c r="E342" s="137" t="s">
        <v>1058</v>
      </c>
      <c r="F342" s="136">
        <v>3.78</v>
      </c>
      <c r="G342" s="137" t="s">
        <v>1020</v>
      </c>
      <c r="H342" s="136">
        <v>7</v>
      </c>
      <c r="I342" s="136">
        <v>0.0017</v>
      </c>
      <c r="J342" s="136">
        <v>0.0017</v>
      </c>
      <c r="K342" s="136" t="s">
        <v>500</v>
      </c>
      <c r="L342" s="136" t="s">
        <v>552</v>
      </c>
    </row>
    <row r="343" s="10" customFormat="1" ht="45" customHeight="1" spans="1:12">
      <c r="A343" s="136">
        <v>48</v>
      </c>
      <c r="B343" s="136" t="s">
        <v>513</v>
      </c>
      <c r="C343" s="136" t="s">
        <v>18</v>
      </c>
      <c r="D343" s="136" t="s">
        <v>49</v>
      </c>
      <c r="E343" s="137" t="s">
        <v>1059</v>
      </c>
      <c r="F343" s="136">
        <v>5.01</v>
      </c>
      <c r="G343" s="137" t="s">
        <v>1020</v>
      </c>
      <c r="H343" s="136">
        <v>8</v>
      </c>
      <c r="I343" s="136">
        <v>0.0019</v>
      </c>
      <c r="J343" s="136">
        <v>0.0019</v>
      </c>
      <c r="K343" s="136" t="s">
        <v>500</v>
      </c>
      <c r="L343" s="136" t="s">
        <v>552</v>
      </c>
    </row>
    <row r="344" s="10" customFormat="1" ht="45" customHeight="1" spans="1:12">
      <c r="A344" s="136">
        <v>49</v>
      </c>
      <c r="B344" s="136" t="s">
        <v>513</v>
      </c>
      <c r="C344" s="136" t="s">
        <v>18</v>
      </c>
      <c r="D344" s="136" t="s">
        <v>32</v>
      </c>
      <c r="E344" s="137" t="s">
        <v>1060</v>
      </c>
      <c r="F344" s="136">
        <v>4.35</v>
      </c>
      <c r="G344" s="137" t="s">
        <v>1020</v>
      </c>
      <c r="H344" s="136">
        <v>7</v>
      </c>
      <c r="I344" s="136">
        <v>0.0017</v>
      </c>
      <c r="J344" s="136">
        <v>0.0017</v>
      </c>
      <c r="K344" s="136" t="s">
        <v>500</v>
      </c>
      <c r="L344" s="136" t="s">
        <v>552</v>
      </c>
    </row>
    <row r="345" s="10" customFormat="1" ht="45" customHeight="1" spans="1:12">
      <c r="A345" s="136">
        <v>50</v>
      </c>
      <c r="B345" s="136" t="s">
        <v>513</v>
      </c>
      <c r="C345" s="136" t="s">
        <v>18</v>
      </c>
      <c r="D345" s="136" t="s">
        <v>41</v>
      </c>
      <c r="E345" s="137" t="s">
        <v>1061</v>
      </c>
      <c r="F345" s="136">
        <v>3.21</v>
      </c>
      <c r="G345" s="137" t="s">
        <v>1020</v>
      </c>
      <c r="H345" s="136">
        <v>7</v>
      </c>
      <c r="I345" s="136">
        <v>0.0013</v>
      </c>
      <c r="J345" s="136">
        <v>0.0013</v>
      </c>
      <c r="K345" s="136" t="s">
        <v>500</v>
      </c>
      <c r="L345" s="136" t="s">
        <v>552</v>
      </c>
    </row>
    <row r="346" s="10" customFormat="1" ht="45" customHeight="1" spans="1:12">
      <c r="A346" s="136">
        <v>51</v>
      </c>
      <c r="B346" s="136" t="s">
        <v>513</v>
      </c>
      <c r="C346" s="136" t="s">
        <v>18</v>
      </c>
      <c r="D346" s="136" t="s">
        <v>59</v>
      </c>
      <c r="E346" s="137" t="s">
        <v>1062</v>
      </c>
      <c r="F346" s="136">
        <v>1.95</v>
      </c>
      <c r="G346" s="137" t="s">
        <v>1020</v>
      </c>
      <c r="H346" s="136">
        <v>5</v>
      </c>
      <c r="I346" s="136">
        <v>0.0007</v>
      </c>
      <c r="J346" s="136">
        <v>0.0007</v>
      </c>
      <c r="K346" s="136" t="s">
        <v>500</v>
      </c>
      <c r="L346" s="136" t="s">
        <v>552</v>
      </c>
    </row>
    <row r="347" s="10" customFormat="1" ht="45" customHeight="1" spans="1:12">
      <c r="A347" s="136">
        <v>52</v>
      </c>
      <c r="B347" s="136" t="s">
        <v>513</v>
      </c>
      <c r="C347" s="136" t="s">
        <v>18</v>
      </c>
      <c r="D347" s="136" t="s">
        <v>43</v>
      </c>
      <c r="E347" s="137" t="s">
        <v>1063</v>
      </c>
      <c r="F347" s="136">
        <v>3.09</v>
      </c>
      <c r="G347" s="137" t="s">
        <v>1020</v>
      </c>
      <c r="H347" s="136">
        <v>7</v>
      </c>
      <c r="I347" s="136">
        <v>0.0011</v>
      </c>
      <c r="J347" s="136">
        <v>0.0011</v>
      </c>
      <c r="K347" s="136" t="s">
        <v>500</v>
      </c>
      <c r="L347" s="136" t="s">
        <v>552</v>
      </c>
    </row>
    <row r="348" s="10" customFormat="1" ht="45" customHeight="1" spans="1:12">
      <c r="A348" s="136">
        <v>53</v>
      </c>
      <c r="B348" s="136" t="s">
        <v>513</v>
      </c>
      <c r="C348" s="136" t="s">
        <v>18</v>
      </c>
      <c r="D348" s="139" t="s">
        <v>30</v>
      </c>
      <c r="E348" s="140" t="s">
        <v>1064</v>
      </c>
      <c r="F348" s="136">
        <v>5.49</v>
      </c>
      <c r="G348" s="137" t="s">
        <v>1020</v>
      </c>
      <c r="H348" s="136">
        <v>12</v>
      </c>
      <c r="I348" s="136">
        <v>0.0024</v>
      </c>
      <c r="J348" s="136">
        <v>0.0024</v>
      </c>
      <c r="K348" s="136" t="s">
        <v>500</v>
      </c>
      <c r="L348" s="136" t="s">
        <v>552</v>
      </c>
    </row>
    <row r="349" s="10" customFormat="1" ht="45" customHeight="1" spans="1:12">
      <c r="A349" s="136">
        <v>54</v>
      </c>
      <c r="B349" s="136" t="s">
        <v>513</v>
      </c>
      <c r="C349" s="136" t="s">
        <v>18</v>
      </c>
      <c r="D349" s="136" t="s">
        <v>34</v>
      </c>
      <c r="E349" s="137" t="s">
        <v>1065</v>
      </c>
      <c r="F349" s="136">
        <v>1.53</v>
      </c>
      <c r="G349" s="137" t="s">
        <v>1020</v>
      </c>
      <c r="H349" s="136">
        <v>5</v>
      </c>
      <c r="I349" s="136">
        <v>0.0008</v>
      </c>
      <c r="J349" s="136">
        <v>0.0008</v>
      </c>
      <c r="K349" s="136" t="s">
        <v>500</v>
      </c>
      <c r="L349" s="136" t="s">
        <v>552</v>
      </c>
    </row>
    <row r="350" s="10" customFormat="1" ht="45" customHeight="1" spans="1:12">
      <c r="A350" s="136">
        <v>55</v>
      </c>
      <c r="B350" s="136" t="s">
        <v>513</v>
      </c>
      <c r="C350" s="136" t="s">
        <v>18</v>
      </c>
      <c r="D350" s="136" t="s">
        <v>53</v>
      </c>
      <c r="E350" s="137" t="s">
        <v>1066</v>
      </c>
      <c r="F350" s="136">
        <v>1.41</v>
      </c>
      <c r="G350" s="137" t="s">
        <v>1020</v>
      </c>
      <c r="H350" s="136">
        <v>3</v>
      </c>
      <c r="I350" s="136">
        <v>0.0006</v>
      </c>
      <c r="J350" s="136">
        <v>0.0006</v>
      </c>
      <c r="K350" s="136" t="s">
        <v>500</v>
      </c>
      <c r="L350" s="136" t="s">
        <v>552</v>
      </c>
    </row>
    <row r="351" s="10" customFormat="1" ht="45" customHeight="1" spans="1:12">
      <c r="A351" s="136">
        <v>56</v>
      </c>
      <c r="B351" s="136" t="s">
        <v>513</v>
      </c>
      <c r="C351" s="136" t="s">
        <v>18</v>
      </c>
      <c r="D351" s="136" t="s">
        <v>51</v>
      </c>
      <c r="E351" s="137" t="s">
        <v>1067</v>
      </c>
      <c r="F351" s="136">
        <v>2.13</v>
      </c>
      <c r="G351" s="137" t="s">
        <v>1020</v>
      </c>
      <c r="H351" s="136">
        <v>4</v>
      </c>
      <c r="I351" s="136">
        <v>0.0007</v>
      </c>
      <c r="J351" s="136">
        <v>0.0007</v>
      </c>
      <c r="K351" s="136" t="s">
        <v>500</v>
      </c>
      <c r="L351" s="136" t="s">
        <v>552</v>
      </c>
    </row>
    <row r="352" s="10" customFormat="1" ht="45" customHeight="1" spans="1:12">
      <c r="A352" s="136">
        <v>57</v>
      </c>
      <c r="B352" s="136" t="s">
        <v>513</v>
      </c>
      <c r="C352" s="136" t="s">
        <v>18</v>
      </c>
      <c r="D352" s="136" t="s">
        <v>37</v>
      </c>
      <c r="E352" s="137" t="s">
        <v>1068</v>
      </c>
      <c r="F352" s="136">
        <v>4.47</v>
      </c>
      <c r="G352" s="137" t="s">
        <v>1020</v>
      </c>
      <c r="H352" s="136">
        <v>11</v>
      </c>
      <c r="I352" s="136">
        <v>0.0018</v>
      </c>
      <c r="J352" s="136">
        <v>0.0018</v>
      </c>
      <c r="K352" s="136" t="s">
        <v>500</v>
      </c>
      <c r="L352" s="136" t="s">
        <v>552</v>
      </c>
    </row>
    <row r="353" s="10" customFormat="1" ht="45" customHeight="1" spans="1:12">
      <c r="A353" s="136">
        <v>58</v>
      </c>
      <c r="B353" s="136" t="s">
        <v>513</v>
      </c>
      <c r="C353" s="136" t="s">
        <v>18</v>
      </c>
      <c r="D353" s="136" t="s">
        <v>39</v>
      </c>
      <c r="E353" s="137" t="s">
        <v>1069</v>
      </c>
      <c r="F353" s="136">
        <v>3.69</v>
      </c>
      <c r="G353" s="137" t="s">
        <v>1020</v>
      </c>
      <c r="H353" s="136">
        <v>9</v>
      </c>
      <c r="I353" s="136">
        <v>0.0018</v>
      </c>
      <c r="J353" s="136">
        <v>0.0018</v>
      </c>
      <c r="K353" s="136" t="s">
        <v>500</v>
      </c>
      <c r="L353" s="136" t="s">
        <v>552</v>
      </c>
    </row>
    <row r="354" s="10" customFormat="1" ht="45" customHeight="1" spans="1:12">
      <c r="A354" s="136">
        <v>59</v>
      </c>
      <c r="B354" s="136" t="s">
        <v>513</v>
      </c>
      <c r="C354" s="136" t="s">
        <v>18</v>
      </c>
      <c r="D354" s="136" t="s">
        <v>63</v>
      </c>
      <c r="E354" s="137" t="s">
        <v>1070</v>
      </c>
      <c r="F354" s="136">
        <v>1.56</v>
      </c>
      <c r="G354" s="137" t="s">
        <v>1020</v>
      </c>
      <c r="H354" s="136">
        <v>3</v>
      </c>
      <c r="I354" s="136">
        <v>0.0007</v>
      </c>
      <c r="J354" s="136">
        <v>0.0007</v>
      </c>
      <c r="K354" s="136" t="s">
        <v>500</v>
      </c>
      <c r="L354" s="136" t="s">
        <v>552</v>
      </c>
    </row>
    <row r="355" s="10" customFormat="1" ht="45" customHeight="1" spans="1:12">
      <c r="A355" s="136">
        <v>60</v>
      </c>
      <c r="B355" s="136" t="s">
        <v>513</v>
      </c>
      <c r="C355" s="136" t="s">
        <v>18</v>
      </c>
      <c r="D355" s="136" t="s">
        <v>45</v>
      </c>
      <c r="E355" s="137" t="s">
        <v>1071</v>
      </c>
      <c r="F355" s="136">
        <v>1.59</v>
      </c>
      <c r="G355" s="137" t="s">
        <v>1020</v>
      </c>
      <c r="H355" s="136">
        <v>6</v>
      </c>
      <c r="I355" s="136">
        <v>0.0007</v>
      </c>
      <c r="J355" s="136">
        <v>0.0007</v>
      </c>
      <c r="K355" s="136" t="s">
        <v>500</v>
      </c>
      <c r="L355" s="136" t="s">
        <v>552</v>
      </c>
    </row>
    <row r="356" s="10" customFormat="1" ht="45" customHeight="1" spans="1:12">
      <c r="A356" s="136">
        <v>61</v>
      </c>
      <c r="B356" s="136" t="s">
        <v>513</v>
      </c>
      <c r="C356" s="136" t="s">
        <v>18</v>
      </c>
      <c r="D356" s="136" t="s">
        <v>61</v>
      </c>
      <c r="E356" s="137" t="s">
        <v>1072</v>
      </c>
      <c r="F356" s="136">
        <v>1.47</v>
      </c>
      <c r="G356" s="137" t="s">
        <v>1020</v>
      </c>
      <c r="H356" s="136">
        <v>4</v>
      </c>
      <c r="I356" s="136">
        <v>0.0005</v>
      </c>
      <c r="J356" s="136">
        <v>0.0005</v>
      </c>
      <c r="K356" s="136" t="s">
        <v>500</v>
      </c>
      <c r="L356" s="136" t="s">
        <v>552</v>
      </c>
    </row>
    <row r="357" s="10" customFormat="1" ht="45" customHeight="1" spans="1:12">
      <c r="A357" s="136">
        <v>62</v>
      </c>
      <c r="B357" s="136" t="s">
        <v>513</v>
      </c>
      <c r="C357" s="136" t="s">
        <v>18</v>
      </c>
      <c r="D357" s="136" t="s">
        <v>65</v>
      </c>
      <c r="E357" s="137" t="s">
        <v>1073</v>
      </c>
      <c r="F357" s="136">
        <v>4.29</v>
      </c>
      <c r="G357" s="137" t="s">
        <v>1020</v>
      </c>
      <c r="H357" s="136">
        <v>9</v>
      </c>
      <c r="I357" s="136">
        <v>0.0013</v>
      </c>
      <c r="J357" s="136">
        <v>0.0013</v>
      </c>
      <c r="K357" s="136" t="s">
        <v>500</v>
      </c>
      <c r="L357" s="136" t="s">
        <v>573</v>
      </c>
    </row>
    <row r="358" s="10" customFormat="1" ht="45" customHeight="1" spans="1:12">
      <c r="A358" s="136">
        <v>63</v>
      </c>
      <c r="B358" s="136" t="s">
        <v>513</v>
      </c>
      <c r="C358" s="136" t="s">
        <v>18</v>
      </c>
      <c r="D358" s="136" t="s">
        <v>25</v>
      </c>
      <c r="E358" s="137" t="s">
        <v>1074</v>
      </c>
      <c r="F358" s="136">
        <v>9.9</v>
      </c>
      <c r="G358" s="137" t="s">
        <v>1020</v>
      </c>
      <c r="H358" s="136">
        <v>11</v>
      </c>
      <c r="I358" s="136">
        <v>0.003</v>
      </c>
      <c r="J358" s="136">
        <v>0.003</v>
      </c>
      <c r="K358" s="136" t="s">
        <v>500</v>
      </c>
      <c r="L358" s="136" t="s">
        <v>573</v>
      </c>
    </row>
    <row r="359" s="10" customFormat="1" ht="45" customHeight="1" spans="1:12">
      <c r="A359" s="136">
        <v>64</v>
      </c>
      <c r="B359" s="136" t="s">
        <v>513</v>
      </c>
      <c r="C359" s="136" t="s">
        <v>18</v>
      </c>
      <c r="D359" s="136" t="s">
        <v>57</v>
      </c>
      <c r="E359" s="137" t="s">
        <v>1075</v>
      </c>
      <c r="F359" s="136">
        <v>2.31</v>
      </c>
      <c r="G359" s="137" t="s">
        <v>1020</v>
      </c>
      <c r="H359" s="136">
        <v>5</v>
      </c>
      <c r="I359" s="136">
        <v>0.0007</v>
      </c>
      <c r="J359" s="136">
        <v>0.0007</v>
      </c>
      <c r="K359" s="136" t="s">
        <v>500</v>
      </c>
      <c r="L359" s="136" t="s">
        <v>573</v>
      </c>
    </row>
    <row r="360" s="10" customFormat="1" ht="45" customHeight="1" spans="1:12">
      <c r="A360" s="136">
        <v>65</v>
      </c>
      <c r="B360" s="136" t="s">
        <v>513</v>
      </c>
      <c r="C360" s="136" t="s">
        <v>18</v>
      </c>
      <c r="D360" s="136" t="s">
        <v>47</v>
      </c>
      <c r="E360" s="137" t="s">
        <v>1076</v>
      </c>
      <c r="F360" s="136">
        <v>9.9</v>
      </c>
      <c r="G360" s="137" t="s">
        <v>1020</v>
      </c>
      <c r="H360" s="136">
        <v>13</v>
      </c>
      <c r="I360" s="136">
        <v>0.003</v>
      </c>
      <c r="J360" s="136">
        <v>0.003</v>
      </c>
      <c r="K360" s="136" t="s">
        <v>500</v>
      </c>
      <c r="L360" s="136" t="s">
        <v>573</v>
      </c>
    </row>
    <row r="361" s="10" customFormat="1" ht="45" customHeight="1" spans="1:12">
      <c r="A361" s="136">
        <v>66</v>
      </c>
      <c r="B361" s="136" t="s">
        <v>513</v>
      </c>
      <c r="C361" s="136" t="s">
        <v>18</v>
      </c>
      <c r="D361" s="136" t="s">
        <v>55</v>
      </c>
      <c r="E361" s="137" t="s">
        <v>1077</v>
      </c>
      <c r="F361" s="136">
        <v>1.98</v>
      </c>
      <c r="G361" s="137" t="s">
        <v>1020</v>
      </c>
      <c r="H361" s="136">
        <v>3</v>
      </c>
      <c r="I361" s="136">
        <v>0.0006</v>
      </c>
      <c r="J361" s="136">
        <v>0.0006</v>
      </c>
      <c r="K361" s="136" t="s">
        <v>500</v>
      </c>
      <c r="L361" s="136" t="s">
        <v>573</v>
      </c>
    </row>
    <row r="362" s="10" customFormat="1" ht="45" customHeight="1" spans="1:12">
      <c r="A362" s="136">
        <v>67</v>
      </c>
      <c r="B362" s="136" t="s">
        <v>513</v>
      </c>
      <c r="C362" s="136" t="s">
        <v>18</v>
      </c>
      <c r="D362" s="136" t="s">
        <v>28</v>
      </c>
      <c r="E362" s="137" t="s">
        <v>1078</v>
      </c>
      <c r="F362" s="136">
        <v>4.62</v>
      </c>
      <c r="G362" s="137" t="s">
        <v>1020</v>
      </c>
      <c r="H362" s="136">
        <v>7</v>
      </c>
      <c r="I362" s="136">
        <v>0.0014</v>
      </c>
      <c r="J362" s="136">
        <v>0.0014</v>
      </c>
      <c r="K362" s="136" t="s">
        <v>500</v>
      </c>
      <c r="L362" s="136" t="s">
        <v>573</v>
      </c>
    </row>
    <row r="363" s="10" customFormat="1" ht="45" customHeight="1" spans="1:12">
      <c r="A363" s="136">
        <v>68</v>
      </c>
      <c r="B363" s="136" t="s">
        <v>513</v>
      </c>
      <c r="C363" s="136" t="s">
        <v>18</v>
      </c>
      <c r="D363" s="136" t="s">
        <v>49</v>
      </c>
      <c r="E363" s="137" t="s">
        <v>1079</v>
      </c>
      <c r="F363" s="136">
        <v>5.61</v>
      </c>
      <c r="G363" s="137" t="s">
        <v>1020</v>
      </c>
      <c r="H363" s="136">
        <v>7</v>
      </c>
      <c r="I363" s="136">
        <v>0.0017</v>
      </c>
      <c r="J363" s="136">
        <v>0.0017</v>
      </c>
      <c r="K363" s="136" t="s">
        <v>500</v>
      </c>
      <c r="L363" s="136" t="s">
        <v>573</v>
      </c>
    </row>
    <row r="364" s="10" customFormat="1" ht="45" customHeight="1" spans="1:12">
      <c r="A364" s="136">
        <v>69</v>
      </c>
      <c r="B364" s="136" t="s">
        <v>513</v>
      </c>
      <c r="C364" s="136" t="s">
        <v>18</v>
      </c>
      <c r="D364" s="136" t="s">
        <v>32</v>
      </c>
      <c r="E364" s="137" t="s">
        <v>1080</v>
      </c>
      <c r="F364" s="136">
        <v>2.97</v>
      </c>
      <c r="G364" s="137" t="s">
        <v>1020</v>
      </c>
      <c r="H364" s="136">
        <v>6</v>
      </c>
      <c r="I364" s="136">
        <v>0.0009</v>
      </c>
      <c r="J364" s="136">
        <v>0.0009</v>
      </c>
      <c r="K364" s="136" t="s">
        <v>500</v>
      </c>
      <c r="L364" s="136" t="s">
        <v>573</v>
      </c>
    </row>
    <row r="365" s="10" customFormat="1" ht="45" customHeight="1" spans="1:12">
      <c r="A365" s="136">
        <v>70</v>
      </c>
      <c r="B365" s="136" t="s">
        <v>513</v>
      </c>
      <c r="C365" s="136" t="s">
        <v>18</v>
      </c>
      <c r="D365" s="136" t="s">
        <v>41</v>
      </c>
      <c r="E365" s="137" t="s">
        <v>1081</v>
      </c>
      <c r="F365" s="136">
        <v>6.27</v>
      </c>
      <c r="G365" s="137" t="s">
        <v>1020</v>
      </c>
      <c r="H365" s="136">
        <v>7</v>
      </c>
      <c r="I365" s="136">
        <v>0.0019</v>
      </c>
      <c r="J365" s="136">
        <v>0.0019</v>
      </c>
      <c r="K365" s="136" t="s">
        <v>500</v>
      </c>
      <c r="L365" s="136" t="s">
        <v>573</v>
      </c>
    </row>
    <row r="366" s="10" customFormat="1" ht="45" customHeight="1" spans="1:12">
      <c r="A366" s="136">
        <v>71</v>
      </c>
      <c r="B366" s="136" t="s">
        <v>513</v>
      </c>
      <c r="C366" s="136" t="s">
        <v>18</v>
      </c>
      <c r="D366" s="136" t="s">
        <v>59</v>
      </c>
      <c r="E366" s="137" t="s">
        <v>1082</v>
      </c>
      <c r="F366" s="136">
        <v>5.28</v>
      </c>
      <c r="G366" s="137" t="s">
        <v>1020</v>
      </c>
      <c r="H366" s="136">
        <v>6</v>
      </c>
      <c r="I366" s="136">
        <v>0.0016</v>
      </c>
      <c r="J366" s="136">
        <v>0.0016</v>
      </c>
      <c r="K366" s="136" t="s">
        <v>500</v>
      </c>
      <c r="L366" s="136" t="s">
        <v>573</v>
      </c>
    </row>
    <row r="367" s="10" customFormat="1" ht="45" customHeight="1" spans="1:12">
      <c r="A367" s="136">
        <v>72</v>
      </c>
      <c r="B367" s="136" t="s">
        <v>513</v>
      </c>
      <c r="C367" s="136" t="s">
        <v>18</v>
      </c>
      <c r="D367" s="136" t="s">
        <v>43</v>
      </c>
      <c r="E367" s="137" t="s">
        <v>1083</v>
      </c>
      <c r="F367" s="136">
        <v>3.63</v>
      </c>
      <c r="G367" s="137" t="s">
        <v>1020</v>
      </c>
      <c r="H367" s="136">
        <v>7</v>
      </c>
      <c r="I367" s="136">
        <v>0.0011</v>
      </c>
      <c r="J367" s="136">
        <v>0.0011</v>
      </c>
      <c r="K367" s="136" t="s">
        <v>500</v>
      </c>
      <c r="L367" s="136" t="s">
        <v>573</v>
      </c>
    </row>
    <row r="368" s="10" customFormat="1" ht="45" customHeight="1" spans="1:12">
      <c r="A368" s="136">
        <v>73</v>
      </c>
      <c r="B368" s="136" t="s">
        <v>513</v>
      </c>
      <c r="C368" s="136" t="s">
        <v>18</v>
      </c>
      <c r="D368" s="136" t="s">
        <v>30</v>
      </c>
      <c r="E368" s="137" t="s">
        <v>1084</v>
      </c>
      <c r="F368" s="136">
        <v>3.63</v>
      </c>
      <c r="G368" s="137" t="s">
        <v>1020</v>
      </c>
      <c r="H368" s="136">
        <v>10</v>
      </c>
      <c r="I368" s="136">
        <v>0.0011</v>
      </c>
      <c r="J368" s="136">
        <v>0.0011</v>
      </c>
      <c r="K368" s="136" t="s">
        <v>500</v>
      </c>
      <c r="L368" s="136" t="s">
        <v>573</v>
      </c>
    </row>
    <row r="369" s="10" customFormat="1" ht="45" customHeight="1" spans="1:12">
      <c r="A369" s="136">
        <v>74</v>
      </c>
      <c r="B369" s="136" t="s">
        <v>513</v>
      </c>
      <c r="C369" s="136" t="s">
        <v>18</v>
      </c>
      <c r="D369" s="136" t="s">
        <v>34</v>
      </c>
      <c r="E369" s="137" t="s">
        <v>1085</v>
      </c>
      <c r="F369" s="136">
        <v>1.32</v>
      </c>
      <c r="G369" s="137" t="s">
        <v>1020</v>
      </c>
      <c r="H369" s="136">
        <v>3</v>
      </c>
      <c r="I369" s="136">
        <v>0.0004</v>
      </c>
      <c r="J369" s="136">
        <v>0.0004</v>
      </c>
      <c r="K369" s="136" t="s">
        <v>500</v>
      </c>
      <c r="L369" s="136" t="s">
        <v>573</v>
      </c>
    </row>
    <row r="370" s="10" customFormat="1" ht="45" customHeight="1" spans="1:12">
      <c r="A370" s="136">
        <v>75</v>
      </c>
      <c r="B370" s="136" t="s">
        <v>513</v>
      </c>
      <c r="C370" s="136" t="s">
        <v>18</v>
      </c>
      <c r="D370" s="136" t="s">
        <v>51</v>
      </c>
      <c r="E370" s="137" t="s">
        <v>1086</v>
      </c>
      <c r="F370" s="136">
        <v>2.64</v>
      </c>
      <c r="G370" s="137" t="s">
        <v>1020</v>
      </c>
      <c r="H370" s="136">
        <v>6</v>
      </c>
      <c r="I370" s="136">
        <v>0.0008</v>
      </c>
      <c r="J370" s="136">
        <v>0.0008</v>
      </c>
      <c r="K370" s="136" t="s">
        <v>500</v>
      </c>
      <c r="L370" s="136" t="s">
        <v>573</v>
      </c>
    </row>
    <row r="371" s="10" customFormat="1" ht="45" customHeight="1" spans="1:12">
      <c r="A371" s="136">
        <v>76</v>
      </c>
      <c r="B371" s="136" t="s">
        <v>513</v>
      </c>
      <c r="C371" s="136" t="s">
        <v>18</v>
      </c>
      <c r="D371" s="136" t="s">
        <v>587</v>
      </c>
      <c r="E371" s="137" t="s">
        <v>1087</v>
      </c>
      <c r="F371" s="136">
        <v>1.32</v>
      </c>
      <c r="G371" s="137" t="s">
        <v>1020</v>
      </c>
      <c r="H371" s="136">
        <v>4</v>
      </c>
      <c r="I371" s="136">
        <v>0.0004</v>
      </c>
      <c r="J371" s="136">
        <v>0.0004</v>
      </c>
      <c r="K371" s="136" t="s">
        <v>500</v>
      </c>
      <c r="L371" s="136" t="s">
        <v>573</v>
      </c>
    </row>
    <row r="372" s="10" customFormat="1" ht="45" customHeight="1" spans="1:12">
      <c r="A372" s="136">
        <v>77</v>
      </c>
      <c r="B372" s="136" t="s">
        <v>513</v>
      </c>
      <c r="C372" s="136" t="s">
        <v>18</v>
      </c>
      <c r="D372" s="136" t="s">
        <v>39</v>
      </c>
      <c r="E372" s="137" t="s">
        <v>1088</v>
      </c>
      <c r="F372" s="136">
        <v>1.65</v>
      </c>
      <c r="G372" s="137" t="s">
        <v>1020</v>
      </c>
      <c r="H372" s="136">
        <v>5</v>
      </c>
      <c r="I372" s="136">
        <v>0.0005</v>
      </c>
      <c r="J372" s="136">
        <v>0.0005</v>
      </c>
      <c r="K372" s="136" t="s">
        <v>500</v>
      </c>
      <c r="L372" s="136" t="s">
        <v>573</v>
      </c>
    </row>
    <row r="373" s="10" customFormat="1" ht="45" customHeight="1" spans="1:12">
      <c r="A373" s="136">
        <v>78</v>
      </c>
      <c r="B373" s="136" t="s">
        <v>513</v>
      </c>
      <c r="C373" s="136" t="s">
        <v>18</v>
      </c>
      <c r="D373" s="136" t="s">
        <v>63</v>
      </c>
      <c r="E373" s="137" t="s">
        <v>1089</v>
      </c>
      <c r="F373" s="136">
        <v>4.95</v>
      </c>
      <c r="G373" s="137" t="s">
        <v>1020</v>
      </c>
      <c r="H373" s="136">
        <v>8</v>
      </c>
      <c r="I373" s="136">
        <v>0.0015</v>
      </c>
      <c r="J373" s="136">
        <v>0.0015</v>
      </c>
      <c r="K373" s="136" t="s">
        <v>500</v>
      </c>
      <c r="L373" s="136" t="s">
        <v>573</v>
      </c>
    </row>
    <row r="374" s="10" customFormat="1" ht="45" customHeight="1" spans="1:12">
      <c r="A374" s="136">
        <v>79</v>
      </c>
      <c r="B374" s="136" t="s">
        <v>513</v>
      </c>
      <c r="C374" s="136" t="s">
        <v>18</v>
      </c>
      <c r="D374" s="136" t="s">
        <v>45</v>
      </c>
      <c r="E374" s="137" t="s">
        <v>1090</v>
      </c>
      <c r="F374" s="136">
        <v>2.97</v>
      </c>
      <c r="G374" s="137" t="s">
        <v>1020</v>
      </c>
      <c r="H374" s="136">
        <v>5</v>
      </c>
      <c r="I374" s="136">
        <v>0.0009</v>
      </c>
      <c r="J374" s="136">
        <v>0.0009</v>
      </c>
      <c r="K374" s="136" t="s">
        <v>500</v>
      </c>
      <c r="L374" s="136" t="s">
        <v>573</v>
      </c>
    </row>
    <row r="375" s="10" customFormat="1" ht="45" customHeight="1" spans="1:12">
      <c r="A375" s="136">
        <v>80</v>
      </c>
      <c r="B375" s="136" t="s">
        <v>513</v>
      </c>
      <c r="C375" s="136" t="s">
        <v>18</v>
      </c>
      <c r="D375" s="136" t="s">
        <v>61</v>
      </c>
      <c r="E375" s="137" t="s">
        <v>1091</v>
      </c>
      <c r="F375" s="136">
        <v>0.66</v>
      </c>
      <c r="G375" s="137" t="s">
        <v>1020</v>
      </c>
      <c r="H375" s="136">
        <v>2</v>
      </c>
      <c r="I375" s="136">
        <v>0.0002</v>
      </c>
      <c r="J375" s="136">
        <v>0.0002</v>
      </c>
      <c r="K375" s="136" t="s">
        <v>500</v>
      </c>
      <c r="L375" s="136" t="s">
        <v>573</v>
      </c>
    </row>
    <row r="376" s="10" customFormat="1" ht="45" customHeight="1" spans="1:12">
      <c r="A376" s="136">
        <v>81</v>
      </c>
      <c r="B376" s="136" t="s">
        <v>513</v>
      </c>
      <c r="C376" s="136" t="s">
        <v>18</v>
      </c>
      <c r="D376" s="136" t="s">
        <v>53</v>
      </c>
      <c r="E376" s="137" t="s">
        <v>1092</v>
      </c>
      <c r="F376" s="136">
        <v>1.98</v>
      </c>
      <c r="G376" s="137" t="s">
        <v>1020</v>
      </c>
      <c r="H376" s="136">
        <v>6</v>
      </c>
      <c r="I376" s="136">
        <v>0.0006</v>
      </c>
      <c r="J376" s="136">
        <v>0.0006</v>
      </c>
      <c r="K376" s="136" t="s">
        <v>500</v>
      </c>
      <c r="L376" s="136" t="s">
        <v>573</v>
      </c>
    </row>
    <row r="377" s="11" customFormat="1" ht="56" customHeight="1" spans="1:12">
      <c r="A377" s="54" t="s">
        <v>594</v>
      </c>
      <c r="B377" s="56" t="s">
        <v>595</v>
      </c>
      <c r="C377" s="54" t="s">
        <v>18</v>
      </c>
      <c r="D377" s="54" t="s">
        <v>596</v>
      </c>
      <c r="E377" s="135" t="s">
        <v>1093</v>
      </c>
      <c r="F377" s="141">
        <v>10</v>
      </c>
      <c r="G377" s="142" t="s">
        <v>1094</v>
      </c>
      <c r="H377" s="54">
        <v>5</v>
      </c>
      <c r="I377" s="54">
        <v>0.0075</v>
      </c>
      <c r="J377" s="141">
        <v>0.0075</v>
      </c>
      <c r="K377" s="56" t="s">
        <v>500</v>
      </c>
      <c r="L377" s="56" t="s">
        <v>23</v>
      </c>
    </row>
    <row r="378" s="21" customFormat="1" ht="62" customHeight="1" spans="1:12">
      <c r="A378" s="54" t="s">
        <v>599</v>
      </c>
      <c r="B378" s="143" t="s">
        <v>600</v>
      </c>
      <c r="C378" s="144" t="s">
        <v>18</v>
      </c>
      <c r="D378" s="143" t="s">
        <v>19</v>
      </c>
      <c r="E378" s="145" t="s">
        <v>1095</v>
      </c>
      <c r="F378" s="54">
        <f>SUM(F379:F418)</f>
        <v>1297.05</v>
      </c>
      <c r="G378" s="146" t="s">
        <v>1096</v>
      </c>
      <c r="H378" s="54">
        <v>251</v>
      </c>
      <c r="I378" s="54">
        <f>SUM(I379:I418)</f>
        <v>4560</v>
      </c>
      <c r="J378" s="54">
        <f>SUM(J379:J418)</f>
        <v>4614</v>
      </c>
      <c r="K378" s="144" t="s">
        <v>481</v>
      </c>
      <c r="L378" s="143" t="s">
        <v>603</v>
      </c>
    </row>
    <row r="379" s="18" customFormat="1" ht="56" customHeight="1" spans="1:12">
      <c r="A379" s="147">
        <v>1</v>
      </c>
      <c r="B379" s="148" t="s">
        <v>604</v>
      </c>
      <c r="C379" s="147" t="s">
        <v>18</v>
      </c>
      <c r="D379" s="147" t="s">
        <v>41</v>
      </c>
      <c r="E379" s="149" t="s">
        <v>1097</v>
      </c>
      <c r="F379" s="150">
        <v>46.2</v>
      </c>
      <c r="G379" s="151" t="s">
        <v>1096</v>
      </c>
      <c r="H379" s="152">
        <v>10</v>
      </c>
      <c r="I379" s="150">
        <v>151</v>
      </c>
      <c r="J379" s="150">
        <v>154</v>
      </c>
      <c r="K379" s="147" t="s">
        <v>481</v>
      </c>
      <c r="L379" s="148" t="s">
        <v>603</v>
      </c>
    </row>
    <row r="380" s="18" customFormat="1" ht="56" customHeight="1" spans="1:12">
      <c r="A380" s="147">
        <v>2</v>
      </c>
      <c r="B380" s="148" t="s">
        <v>604</v>
      </c>
      <c r="C380" s="147" t="s">
        <v>411</v>
      </c>
      <c r="D380" s="147" t="s">
        <v>41</v>
      </c>
      <c r="E380" s="149" t="s">
        <v>1098</v>
      </c>
      <c r="F380" s="150">
        <v>5.1</v>
      </c>
      <c r="G380" s="151" t="s">
        <v>1096</v>
      </c>
      <c r="H380" s="152">
        <v>10</v>
      </c>
      <c r="I380" s="150">
        <v>34</v>
      </c>
      <c r="J380" s="150">
        <v>34</v>
      </c>
      <c r="K380" s="147" t="s">
        <v>481</v>
      </c>
      <c r="L380" s="148" t="s">
        <v>603</v>
      </c>
    </row>
    <row r="381" s="18" customFormat="1" ht="56" customHeight="1" spans="1:12">
      <c r="A381" s="147">
        <v>3</v>
      </c>
      <c r="B381" s="148" t="s">
        <v>604</v>
      </c>
      <c r="C381" s="147" t="s">
        <v>18</v>
      </c>
      <c r="D381" s="147" t="s">
        <v>39</v>
      </c>
      <c r="E381" s="149" t="s">
        <v>1099</v>
      </c>
      <c r="F381" s="150">
        <v>72</v>
      </c>
      <c r="G381" s="151" t="s">
        <v>1096</v>
      </c>
      <c r="H381" s="152">
        <v>13</v>
      </c>
      <c r="I381" s="150">
        <v>239</v>
      </c>
      <c r="J381" s="150">
        <v>240</v>
      </c>
      <c r="K381" s="147" t="s">
        <v>481</v>
      </c>
      <c r="L381" s="148" t="s">
        <v>603</v>
      </c>
    </row>
    <row r="382" s="18" customFormat="1" ht="56" customHeight="1" spans="1:12">
      <c r="A382" s="147">
        <v>4</v>
      </c>
      <c r="B382" s="148" t="s">
        <v>604</v>
      </c>
      <c r="C382" s="147" t="s">
        <v>411</v>
      </c>
      <c r="D382" s="147" t="s">
        <v>39</v>
      </c>
      <c r="E382" s="149" t="s">
        <v>1100</v>
      </c>
      <c r="F382" s="150">
        <v>3.15</v>
      </c>
      <c r="G382" s="151" t="s">
        <v>1096</v>
      </c>
      <c r="H382" s="152">
        <v>10</v>
      </c>
      <c r="I382" s="150">
        <v>21</v>
      </c>
      <c r="J382" s="150">
        <v>21</v>
      </c>
      <c r="K382" s="147" t="s">
        <v>481</v>
      </c>
      <c r="L382" s="148" t="s">
        <v>603</v>
      </c>
    </row>
    <row r="383" s="18" customFormat="1" ht="56" customHeight="1" spans="1:12">
      <c r="A383" s="147">
        <v>5</v>
      </c>
      <c r="B383" s="148" t="s">
        <v>604</v>
      </c>
      <c r="C383" s="147" t="s">
        <v>18</v>
      </c>
      <c r="D383" s="153" t="s">
        <v>47</v>
      </c>
      <c r="E383" s="149" t="s">
        <v>1101</v>
      </c>
      <c r="F383" s="53">
        <v>133.5</v>
      </c>
      <c r="G383" s="151" t="s">
        <v>1096</v>
      </c>
      <c r="H383" s="153">
        <v>19</v>
      </c>
      <c r="I383" s="53">
        <v>442</v>
      </c>
      <c r="J383" s="53">
        <v>445</v>
      </c>
      <c r="K383" s="147" t="s">
        <v>481</v>
      </c>
      <c r="L383" s="148" t="s">
        <v>603</v>
      </c>
    </row>
    <row r="384" s="18" customFormat="1" ht="56" customHeight="1" spans="1:12">
      <c r="A384" s="147">
        <v>6</v>
      </c>
      <c r="B384" s="148" t="s">
        <v>604</v>
      </c>
      <c r="C384" s="147" t="s">
        <v>411</v>
      </c>
      <c r="D384" s="153" t="s">
        <v>47</v>
      </c>
      <c r="E384" s="149" t="s">
        <v>1102</v>
      </c>
      <c r="F384" s="53">
        <v>18.6</v>
      </c>
      <c r="G384" s="151" t="s">
        <v>1096</v>
      </c>
      <c r="H384" s="153">
        <v>18</v>
      </c>
      <c r="I384" s="53">
        <v>122</v>
      </c>
      <c r="J384" s="53">
        <v>124</v>
      </c>
      <c r="K384" s="147" t="s">
        <v>481</v>
      </c>
      <c r="L384" s="148" t="s">
        <v>603</v>
      </c>
    </row>
    <row r="385" s="18" customFormat="1" ht="56" customHeight="1" spans="1:12">
      <c r="A385" s="147">
        <v>7</v>
      </c>
      <c r="B385" s="148" t="s">
        <v>604</v>
      </c>
      <c r="C385" s="147" t="s">
        <v>18</v>
      </c>
      <c r="D385" s="153" t="s">
        <v>45</v>
      </c>
      <c r="E385" s="149" t="s">
        <v>1103</v>
      </c>
      <c r="F385" s="53">
        <v>80.4</v>
      </c>
      <c r="G385" s="151" t="s">
        <v>1096</v>
      </c>
      <c r="H385" s="153">
        <v>13</v>
      </c>
      <c r="I385" s="53">
        <v>265</v>
      </c>
      <c r="J385" s="53">
        <v>268</v>
      </c>
      <c r="K385" s="147" t="s">
        <v>481</v>
      </c>
      <c r="L385" s="148" t="s">
        <v>603</v>
      </c>
    </row>
    <row r="386" s="18" customFormat="1" ht="56" customHeight="1" spans="1:12">
      <c r="A386" s="147">
        <v>8</v>
      </c>
      <c r="B386" s="148" t="s">
        <v>604</v>
      </c>
      <c r="C386" s="147" t="s">
        <v>411</v>
      </c>
      <c r="D386" s="153" t="s">
        <v>45</v>
      </c>
      <c r="E386" s="149" t="s">
        <v>1104</v>
      </c>
      <c r="F386" s="53">
        <v>7.05</v>
      </c>
      <c r="G386" s="151" t="s">
        <v>1096</v>
      </c>
      <c r="H386" s="153">
        <v>11</v>
      </c>
      <c r="I386" s="53">
        <v>47</v>
      </c>
      <c r="J386" s="53">
        <v>47</v>
      </c>
      <c r="K386" s="147" t="s">
        <v>481</v>
      </c>
      <c r="L386" s="148" t="s">
        <v>603</v>
      </c>
    </row>
    <row r="387" s="18" customFormat="1" ht="56" customHeight="1" spans="1:12">
      <c r="A387" s="147">
        <v>9</v>
      </c>
      <c r="B387" s="148" t="s">
        <v>604</v>
      </c>
      <c r="C387" s="147" t="s">
        <v>18</v>
      </c>
      <c r="D387" s="153" t="s">
        <v>25</v>
      </c>
      <c r="E387" s="149" t="s">
        <v>1105</v>
      </c>
      <c r="F387" s="53">
        <v>64.8</v>
      </c>
      <c r="G387" s="151" t="s">
        <v>1096</v>
      </c>
      <c r="H387" s="53">
        <v>17</v>
      </c>
      <c r="I387" s="77">
        <v>212</v>
      </c>
      <c r="J387" s="77">
        <v>216</v>
      </c>
      <c r="K387" s="147" t="s">
        <v>481</v>
      </c>
      <c r="L387" s="148" t="s">
        <v>603</v>
      </c>
    </row>
    <row r="388" s="18" customFormat="1" ht="56" customHeight="1" spans="1:12">
      <c r="A388" s="147">
        <v>10</v>
      </c>
      <c r="B388" s="148" t="s">
        <v>604</v>
      </c>
      <c r="C388" s="147" t="s">
        <v>411</v>
      </c>
      <c r="D388" s="153" t="s">
        <v>25</v>
      </c>
      <c r="E388" s="149" t="s">
        <v>1106</v>
      </c>
      <c r="F388" s="53">
        <v>7.35</v>
      </c>
      <c r="G388" s="151" t="s">
        <v>1096</v>
      </c>
      <c r="H388" s="53">
        <v>13</v>
      </c>
      <c r="I388" s="77">
        <v>49</v>
      </c>
      <c r="J388" s="77">
        <v>49</v>
      </c>
      <c r="K388" s="147" t="s">
        <v>481</v>
      </c>
      <c r="L388" s="148" t="s">
        <v>603</v>
      </c>
    </row>
    <row r="389" s="18" customFormat="1" ht="56" customHeight="1" spans="1:12">
      <c r="A389" s="147">
        <v>11</v>
      </c>
      <c r="B389" s="148" t="s">
        <v>604</v>
      </c>
      <c r="C389" s="147" t="s">
        <v>18</v>
      </c>
      <c r="D389" s="153" t="s">
        <v>65</v>
      </c>
      <c r="E389" s="149" t="s">
        <v>1107</v>
      </c>
      <c r="F389" s="53">
        <v>19.2</v>
      </c>
      <c r="G389" s="151" t="s">
        <v>1096</v>
      </c>
      <c r="H389" s="153">
        <v>1</v>
      </c>
      <c r="I389" s="53">
        <v>64</v>
      </c>
      <c r="J389" s="53">
        <v>64</v>
      </c>
      <c r="K389" s="147" t="s">
        <v>481</v>
      </c>
      <c r="L389" s="148" t="s">
        <v>603</v>
      </c>
    </row>
    <row r="390" s="18" customFormat="1" ht="56" customHeight="1" spans="1:12">
      <c r="A390" s="147">
        <v>12</v>
      </c>
      <c r="B390" s="148" t="s">
        <v>604</v>
      </c>
      <c r="C390" s="147" t="s">
        <v>411</v>
      </c>
      <c r="D390" s="153" t="s">
        <v>65</v>
      </c>
      <c r="E390" s="149" t="s">
        <v>1108</v>
      </c>
      <c r="F390" s="53">
        <v>0.6</v>
      </c>
      <c r="G390" s="151" t="s">
        <v>1096</v>
      </c>
      <c r="H390" s="153"/>
      <c r="I390" s="53">
        <v>4</v>
      </c>
      <c r="J390" s="53">
        <v>4</v>
      </c>
      <c r="K390" s="147" t="s">
        <v>481</v>
      </c>
      <c r="L390" s="148" t="s">
        <v>603</v>
      </c>
    </row>
    <row r="391" s="18" customFormat="1" ht="56" customHeight="1" spans="1:12">
      <c r="A391" s="147">
        <v>13</v>
      </c>
      <c r="B391" s="148" t="s">
        <v>604</v>
      </c>
      <c r="C391" s="147" t="s">
        <v>18</v>
      </c>
      <c r="D391" s="153" t="s">
        <v>63</v>
      </c>
      <c r="E391" s="149" t="s">
        <v>1109</v>
      </c>
      <c r="F391" s="53">
        <v>45</v>
      </c>
      <c r="G391" s="151" t="s">
        <v>1096</v>
      </c>
      <c r="H391" s="154">
        <v>9</v>
      </c>
      <c r="I391" s="77">
        <v>148</v>
      </c>
      <c r="J391" s="77">
        <v>150</v>
      </c>
      <c r="K391" s="147" t="s">
        <v>481</v>
      </c>
      <c r="L391" s="148" t="s">
        <v>603</v>
      </c>
    </row>
    <row r="392" s="18" customFormat="1" ht="56" customHeight="1" spans="1:12">
      <c r="A392" s="147">
        <v>14</v>
      </c>
      <c r="B392" s="148" t="s">
        <v>604</v>
      </c>
      <c r="C392" s="147" t="s">
        <v>411</v>
      </c>
      <c r="D392" s="153" t="s">
        <v>63</v>
      </c>
      <c r="E392" s="149" t="s">
        <v>1110</v>
      </c>
      <c r="F392" s="53">
        <v>6.3</v>
      </c>
      <c r="G392" s="151" t="s">
        <v>1096</v>
      </c>
      <c r="H392" s="154">
        <v>8</v>
      </c>
      <c r="I392" s="77">
        <v>42</v>
      </c>
      <c r="J392" s="77">
        <v>42</v>
      </c>
      <c r="K392" s="147" t="s">
        <v>481</v>
      </c>
      <c r="L392" s="148" t="s">
        <v>603</v>
      </c>
    </row>
    <row r="393" s="18" customFormat="1" ht="56" customHeight="1" spans="1:12">
      <c r="A393" s="147">
        <v>15</v>
      </c>
      <c r="B393" s="148" t="s">
        <v>604</v>
      </c>
      <c r="C393" s="147" t="s">
        <v>18</v>
      </c>
      <c r="D393" s="153" t="s">
        <v>28</v>
      </c>
      <c r="E393" s="149" t="s">
        <v>1111</v>
      </c>
      <c r="F393" s="53">
        <v>62.4</v>
      </c>
      <c r="G393" s="151" t="s">
        <v>1096</v>
      </c>
      <c r="H393" s="153">
        <v>10</v>
      </c>
      <c r="I393" s="53">
        <v>207</v>
      </c>
      <c r="J393" s="53">
        <v>208</v>
      </c>
      <c r="K393" s="147" t="s">
        <v>481</v>
      </c>
      <c r="L393" s="148" t="s">
        <v>603</v>
      </c>
    </row>
    <row r="394" s="18" customFormat="1" ht="56" customHeight="1" spans="1:12">
      <c r="A394" s="147">
        <v>16</v>
      </c>
      <c r="B394" s="148" t="s">
        <v>604</v>
      </c>
      <c r="C394" s="147" t="s">
        <v>411</v>
      </c>
      <c r="D394" s="153" t="s">
        <v>28</v>
      </c>
      <c r="E394" s="149" t="s">
        <v>1112</v>
      </c>
      <c r="F394" s="53">
        <v>2.25</v>
      </c>
      <c r="G394" s="151" t="s">
        <v>1096</v>
      </c>
      <c r="H394" s="153">
        <v>7</v>
      </c>
      <c r="I394" s="53">
        <v>15</v>
      </c>
      <c r="J394" s="53">
        <v>15</v>
      </c>
      <c r="K394" s="147" t="s">
        <v>481</v>
      </c>
      <c r="L394" s="148" t="s">
        <v>603</v>
      </c>
    </row>
    <row r="395" s="18" customFormat="1" ht="56" customHeight="1" spans="1:12">
      <c r="A395" s="147">
        <v>17</v>
      </c>
      <c r="B395" s="148" t="s">
        <v>604</v>
      </c>
      <c r="C395" s="147" t="s">
        <v>18</v>
      </c>
      <c r="D395" s="153" t="s">
        <v>59</v>
      </c>
      <c r="E395" s="149" t="s">
        <v>1113</v>
      </c>
      <c r="F395" s="53">
        <v>70.8</v>
      </c>
      <c r="G395" s="151" t="s">
        <v>1096</v>
      </c>
      <c r="H395" s="154">
        <v>16</v>
      </c>
      <c r="I395" s="77">
        <v>234</v>
      </c>
      <c r="J395" s="77">
        <v>236</v>
      </c>
      <c r="K395" s="147" t="s">
        <v>481</v>
      </c>
      <c r="L395" s="148" t="s">
        <v>603</v>
      </c>
    </row>
    <row r="396" s="18" customFormat="1" ht="56" customHeight="1" spans="1:12">
      <c r="A396" s="147">
        <v>18</v>
      </c>
      <c r="B396" s="148" t="s">
        <v>604</v>
      </c>
      <c r="C396" s="147" t="s">
        <v>411</v>
      </c>
      <c r="D396" s="153" t="s">
        <v>59</v>
      </c>
      <c r="E396" s="149" t="s">
        <v>1114</v>
      </c>
      <c r="F396" s="53">
        <v>8.25</v>
      </c>
      <c r="G396" s="151" t="s">
        <v>1096</v>
      </c>
      <c r="H396" s="154">
        <v>16</v>
      </c>
      <c r="I396" s="77">
        <v>55</v>
      </c>
      <c r="J396" s="77">
        <v>55</v>
      </c>
      <c r="K396" s="147" t="s">
        <v>481</v>
      </c>
      <c r="L396" s="148" t="s">
        <v>603</v>
      </c>
    </row>
    <row r="397" s="18" customFormat="1" ht="56" customHeight="1" spans="1:12">
      <c r="A397" s="147">
        <v>19</v>
      </c>
      <c r="B397" s="148" t="s">
        <v>604</v>
      </c>
      <c r="C397" s="147" t="s">
        <v>18</v>
      </c>
      <c r="D397" s="153" t="s">
        <v>32</v>
      </c>
      <c r="E397" s="149" t="s">
        <v>1115</v>
      </c>
      <c r="F397" s="53">
        <v>47.7</v>
      </c>
      <c r="G397" s="151" t="s">
        <v>1096</v>
      </c>
      <c r="H397" s="153">
        <v>10</v>
      </c>
      <c r="I397" s="53">
        <v>157</v>
      </c>
      <c r="J397" s="53">
        <v>159</v>
      </c>
      <c r="K397" s="147" t="s">
        <v>481</v>
      </c>
      <c r="L397" s="148" t="s">
        <v>603</v>
      </c>
    </row>
    <row r="398" s="18" customFormat="1" ht="56" customHeight="1" spans="1:12">
      <c r="A398" s="147">
        <v>20</v>
      </c>
      <c r="B398" s="148" t="s">
        <v>604</v>
      </c>
      <c r="C398" s="147" t="s">
        <v>411</v>
      </c>
      <c r="D398" s="153" t="s">
        <v>32</v>
      </c>
      <c r="E398" s="149" t="s">
        <v>1116</v>
      </c>
      <c r="F398" s="53">
        <v>0.15</v>
      </c>
      <c r="G398" s="151" t="s">
        <v>1096</v>
      </c>
      <c r="H398" s="153">
        <v>1</v>
      </c>
      <c r="I398" s="53">
        <v>1</v>
      </c>
      <c r="J398" s="53">
        <v>1</v>
      </c>
      <c r="K398" s="147" t="s">
        <v>481</v>
      </c>
      <c r="L398" s="148" t="s">
        <v>603</v>
      </c>
    </row>
    <row r="399" s="18" customFormat="1" ht="56" customHeight="1" spans="1:12">
      <c r="A399" s="147">
        <v>21</v>
      </c>
      <c r="B399" s="148" t="s">
        <v>604</v>
      </c>
      <c r="C399" s="147" t="s">
        <v>18</v>
      </c>
      <c r="D399" s="153" t="s">
        <v>625</v>
      </c>
      <c r="E399" s="149" t="s">
        <v>1117</v>
      </c>
      <c r="F399" s="53">
        <v>32.7</v>
      </c>
      <c r="G399" s="151" t="s">
        <v>1096</v>
      </c>
      <c r="H399" s="154">
        <v>8</v>
      </c>
      <c r="I399" s="77">
        <v>108</v>
      </c>
      <c r="J399" s="77">
        <v>109</v>
      </c>
      <c r="K399" s="147" t="s">
        <v>481</v>
      </c>
      <c r="L399" s="148" t="s">
        <v>603</v>
      </c>
    </row>
    <row r="400" s="18" customFormat="1" ht="56" customHeight="1" spans="1:12">
      <c r="A400" s="147">
        <v>22</v>
      </c>
      <c r="B400" s="148" t="s">
        <v>604</v>
      </c>
      <c r="C400" s="147" t="s">
        <v>411</v>
      </c>
      <c r="D400" s="153" t="s">
        <v>625</v>
      </c>
      <c r="E400" s="149" t="s">
        <v>1118</v>
      </c>
      <c r="F400" s="53">
        <v>2.1</v>
      </c>
      <c r="G400" s="151" t="s">
        <v>1096</v>
      </c>
      <c r="H400" s="154">
        <v>6</v>
      </c>
      <c r="I400" s="77">
        <v>14</v>
      </c>
      <c r="J400" s="77">
        <v>14</v>
      </c>
      <c r="K400" s="147" t="s">
        <v>481</v>
      </c>
      <c r="L400" s="148" t="s">
        <v>603</v>
      </c>
    </row>
    <row r="401" s="18" customFormat="1" ht="65" customHeight="1" spans="1:12">
      <c r="A401" s="147">
        <v>23</v>
      </c>
      <c r="B401" s="148" t="s">
        <v>604</v>
      </c>
      <c r="C401" s="147" t="s">
        <v>18</v>
      </c>
      <c r="D401" s="153" t="s">
        <v>57</v>
      </c>
      <c r="E401" s="149" t="s">
        <v>1119</v>
      </c>
      <c r="F401" s="53">
        <v>48.6</v>
      </c>
      <c r="G401" s="151" t="s">
        <v>1096</v>
      </c>
      <c r="H401" s="153">
        <v>2</v>
      </c>
      <c r="I401" s="53">
        <v>160</v>
      </c>
      <c r="J401" s="53">
        <v>162</v>
      </c>
      <c r="K401" s="147" t="s">
        <v>481</v>
      </c>
      <c r="L401" s="148" t="s">
        <v>603</v>
      </c>
    </row>
    <row r="402" s="18" customFormat="1" ht="56" customHeight="1" spans="1:12">
      <c r="A402" s="147">
        <v>24</v>
      </c>
      <c r="B402" s="148" t="s">
        <v>604</v>
      </c>
      <c r="C402" s="147" t="s">
        <v>411</v>
      </c>
      <c r="D402" s="153" t="s">
        <v>57</v>
      </c>
      <c r="E402" s="149" t="s">
        <v>1120</v>
      </c>
      <c r="F402" s="53">
        <v>3.6</v>
      </c>
      <c r="G402" s="151" t="s">
        <v>1096</v>
      </c>
      <c r="H402" s="153">
        <v>2</v>
      </c>
      <c r="I402" s="53">
        <v>24</v>
      </c>
      <c r="J402" s="53">
        <v>24</v>
      </c>
      <c r="K402" s="147" t="s">
        <v>481</v>
      </c>
      <c r="L402" s="148" t="s">
        <v>603</v>
      </c>
    </row>
    <row r="403" s="18" customFormat="1" ht="56" customHeight="1" spans="1:12">
      <c r="A403" s="155">
        <v>25</v>
      </c>
      <c r="B403" s="148" t="s">
        <v>604</v>
      </c>
      <c r="C403" s="155" t="s">
        <v>18</v>
      </c>
      <c r="D403" s="153" t="s">
        <v>51</v>
      </c>
      <c r="E403" s="156" t="s">
        <v>1121</v>
      </c>
      <c r="F403" s="53">
        <v>53.7</v>
      </c>
      <c r="G403" s="157" t="s">
        <v>1096</v>
      </c>
      <c r="H403" s="154">
        <v>8</v>
      </c>
      <c r="I403" s="77">
        <v>176</v>
      </c>
      <c r="J403" s="77">
        <v>179</v>
      </c>
      <c r="K403" s="147" t="s">
        <v>481</v>
      </c>
      <c r="L403" s="148" t="s">
        <v>603</v>
      </c>
    </row>
    <row r="404" s="18" customFormat="1" ht="56" customHeight="1" spans="1:12">
      <c r="A404" s="155">
        <v>26</v>
      </c>
      <c r="B404" s="148" t="s">
        <v>604</v>
      </c>
      <c r="C404" s="155" t="s">
        <v>411</v>
      </c>
      <c r="D404" s="153" t="s">
        <v>51</v>
      </c>
      <c r="E404" s="156" t="s">
        <v>1122</v>
      </c>
      <c r="F404" s="53">
        <v>0.3</v>
      </c>
      <c r="G404" s="157" t="s">
        <v>1096</v>
      </c>
      <c r="H404" s="154">
        <v>2</v>
      </c>
      <c r="I404" s="77">
        <v>2</v>
      </c>
      <c r="J404" s="77">
        <v>2</v>
      </c>
      <c r="K404" s="147" t="s">
        <v>481</v>
      </c>
      <c r="L404" s="148" t="s">
        <v>603</v>
      </c>
    </row>
    <row r="405" s="18" customFormat="1" ht="56" customHeight="1" spans="1:12">
      <c r="A405" s="147">
        <v>27</v>
      </c>
      <c r="B405" s="148" t="s">
        <v>604</v>
      </c>
      <c r="C405" s="147" t="s">
        <v>18</v>
      </c>
      <c r="D405" s="148" t="s">
        <v>34</v>
      </c>
      <c r="E405" s="149" t="s">
        <v>1123</v>
      </c>
      <c r="F405" s="150">
        <v>49.5</v>
      </c>
      <c r="G405" s="151" t="s">
        <v>1096</v>
      </c>
      <c r="H405" s="158">
        <v>10</v>
      </c>
      <c r="I405" s="150">
        <v>161</v>
      </c>
      <c r="J405" s="150">
        <v>165</v>
      </c>
      <c r="K405" s="147" t="s">
        <v>481</v>
      </c>
      <c r="L405" s="148" t="s">
        <v>603</v>
      </c>
    </row>
    <row r="406" s="18" customFormat="1" ht="56" customHeight="1" spans="1:12">
      <c r="A406" s="147">
        <v>28</v>
      </c>
      <c r="B406" s="148" t="s">
        <v>604</v>
      </c>
      <c r="C406" s="147" t="s">
        <v>411</v>
      </c>
      <c r="D406" s="148" t="s">
        <v>34</v>
      </c>
      <c r="E406" s="149" t="s">
        <v>1124</v>
      </c>
      <c r="F406" s="150">
        <v>3.45</v>
      </c>
      <c r="G406" s="151" t="s">
        <v>1096</v>
      </c>
      <c r="H406" s="158">
        <v>9</v>
      </c>
      <c r="I406" s="150">
        <v>23</v>
      </c>
      <c r="J406" s="150">
        <v>23</v>
      </c>
      <c r="K406" s="147" t="s">
        <v>481</v>
      </c>
      <c r="L406" s="148" t="s">
        <v>603</v>
      </c>
    </row>
    <row r="407" s="18" customFormat="1" ht="56" customHeight="1" spans="1:12">
      <c r="A407" s="147">
        <v>29</v>
      </c>
      <c r="B407" s="148" t="s">
        <v>604</v>
      </c>
      <c r="C407" s="147" t="s">
        <v>18</v>
      </c>
      <c r="D407" s="147" t="s">
        <v>37</v>
      </c>
      <c r="E407" s="149" t="s">
        <v>1125</v>
      </c>
      <c r="F407" s="150">
        <v>65.4</v>
      </c>
      <c r="G407" s="151" t="s">
        <v>1096</v>
      </c>
      <c r="H407" s="152">
        <v>12</v>
      </c>
      <c r="I407" s="150">
        <v>215</v>
      </c>
      <c r="J407" s="150">
        <v>218</v>
      </c>
      <c r="K407" s="147" t="s">
        <v>481</v>
      </c>
      <c r="L407" s="148" t="s">
        <v>603</v>
      </c>
    </row>
    <row r="408" s="18" customFormat="1" ht="56" customHeight="1" spans="1:12">
      <c r="A408" s="147">
        <v>30</v>
      </c>
      <c r="B408" s="148" t="s">
        <v>604</v>
      </c>
      <c r="C408" s="147" t="s">
        <v>411</v>
      </c>
      <c r="D408" s="147" t="s">
        <v>37</v>
      </c>
      <c r="E408" s="149" t="s">
        <v>1126</v>
      </c>
      <c r="F408" s="150">
        <v>3</v>
      </c>
      <c r="G408" s="151" t="s">
        <v>1096</v>
      </c>
      <c r="H408" s="152">
        <v>10</v>
      </c>
      <c r="I408" s="150">
        <v>20</v>
      </c>
      <c r="J408" s="150">
        <v>20</v>
      </c>
      <c r="K408" s="147" t="s">
        <v>481</v>
      </c>
      <c r="L408" s="148" t="s">
        <v>603</v>
      </c>
    </row>
    <row r="409" s="18" customFormat="1" ht="56" customHeight="1" spans="1:12">
      <c r="A409" s="147">
        <v>31</v>
      </c>
      <c r="B409" s="148" t="s">
        <v>604</v>
      </c>
      <c r="C409" s="147" t="s">
        <v>18</v>
      </c>
      <c r="D409" s="147" t="s">
        <v>43</v>
      </c>
      <c r="E409" s="149" t="s">
        <v>1127</v>
      </c>
      <c r="F409" s="150">
        <v>93</v>
      </c>
      <c r="G409" s="151" t="s">
        <v>1096</v>
      </c>
      <c r="H409" s="152">
        <v>16</v>
      </c>
      <c r="I409" s="150">
        <v>306</v>
      </c>
      <c r="J409" s="150">
        <v>310</v>
      </c>
      <c r="K409" s="147" t="s">
        <v>481</v>
      </c>
      <c r="L409" s="148" t="s">
        <v>603</v>
      </c>
    </row>
    <row r="410" s="18" customFormat="1" ht="56" customHeight="1" spans="1:12">
      <c r="A410" s="147">
        <v>32</v>
      </c>
      <c r="B410" s="148" t="s">
        <v>604</v>
      </c>
      <c r="C410" s="147" t="s">
        <v>411</v>
      </c>
      <c r="D410" s="147" t="s">
        <v>43</v>
      </c>
      <c r="E410" s="149" t="s">
        <v>1128</v>
      </c>
      <c r="F410" s="150">
        <v>2.1</v>
      </c>
      <c r="G410" s="151" t="s">
        <v>1096</v>
      </c>
      <c r="H410" s="152">
        <v>5</v>
      </c>
      <c r="I410" s="150">
        <v>14</v>
      </c>
      <c r="J410" s="150">
        <v>14</v>
      </c>
      <c r="K410" s="147" t="s">
        <v>481</v>
      </c>
      <c r="L410" s="148" t="s">
        <v>603</v>
      </c>
    </row>
    <row r="411" s="18" customFormat="1" ht="56" customHeight="1" spans="1:12">
      <c r="A411" s="155">
        <v>33</v>
      </c>
      <c r="B411" s="148" t="s">
        <v>604</v>
      </c>
      <c r="C411" s="155" t="s">
        <v>18</v>
      </c>
      <c r="D411" s="155" t="s">
        <v>61</v>
      </c>
      <c r="E411" s="156" t="s">
        <v>1129</v>
      </c>
      <c r="F411" s="77">
        <v>32.4</v>
      </c>
      <c r="G411" s="157" t="s">
        <v>1096</v>
      </c>
      <c r="H411" s="159">
        <v>7</v>
      </c>
      <c r="I411" s="77">
        <v>104</v>
      </c>
      <c r="J411" s="77">
        <v>108</v>
      </c>
      <c r="K411" s="147" t="s">
        <v>481</v>
      </c>
      <c r="L411" s="148" t="s">
        <v>603</v>
      </c>
    </row>
    <row r="412" s="18" customFormat="1" ht="56" customHeight="1" spans="1:12">
      <c r="A412" s="147">
        <v>34</v>
      </c>
      <c r="B412" s="148" t="s">
        <v>604</v>
      </c>
      <c r="C412" s="147" t="s">
        <v>411</v>
      </c>
      <c r="D412" s="147" t="s">
        <v>61</v>
      </c>
      <c r="E412" s="149" t="s">
        <v>1130</v>
      </c>
      <c r="F412" s="150">
        <v>2.1</v>
      </c>
      <c r="G412" s="151" t="s">
        <v>1096</v>
      </c>
      <c r="H412" s="152">
        <v>5</v>
      </c>
      <c r="I412" s="150">
        <v>14</v>
      </c>
      <c r="J412" s="150">
        <v>14</v>
      </c>
      <c r="K412" s="147" t="s">
        <v>481</v>
      </c>
      <c r="L412" s="148" t="s">
        <v>603</v>
      </c>
    </row>
    <row r="413" s="18" customFormat="1" ht="56" customHeight="1" spans="1:12">
      <c r="A413" s="147">
        <v>35</v>
      </c>
      <c r="B413" s="148" t="s">
        <v>604</v>
      </c>
      <c r="C413" s="147" t="s">
        <v>18</v>
      </c>
      <c r="D413" s="147" t="s">
        <v>30</v>
      </c>
      <c r="E413" s="149" t="s">
        <v>1131</v>
      </c>
      <c r="F413" s="150">
        <v>94.2</v>
      </c>
      <c r="G413" s="151" t="s">
        <v>1096</v>
      </c>
      <c r="H413" s="152">
        <v>17</v>
      </c>
      <c r="I413" s="150">
        <v>310</v>
      </c>
      <c r="J413" s="150">
        <v>314</v>
      </c>
      <c r="K413" s="147" t="s">
        <v>481</v>
      </c>
      <c r="L413" s="148" t="s">
        <v>603</v>
      </c>
    </row>
    <row r="414" s="18" customFormat="1" ht="56" customHeight="1" spans="1:12">
      <c r="A414" s="147">
        <v>36</v>
      </c>
      <c r="B414" s="148" t="s">
        <v>604</v>
      </c>
      <c r="C414" s="147" t="s">
        <v>411</v>
      </c>
      <c r="D414" s="147" t="s">
        <v>30</v>
      </c>
      <c r="E414" s="149" t="s">
        <v>1132</v>
      </c>
      <c r="F414" s="150">
        <v>5.1</v>
      </c>
      <c r="G414" s="151" t="s">
        <v>1096</v>
      </c>
      <c r="H414" s="152">
        <v>16</v>
      </c>
      <c r="I414" s="150">
        <v>34</v>
      </c>
      <c r="J414" s="150">
        <v>34</v>
      </c>
      <c r="K414" s="147" t="s">
        <v>481</v>
      </c>
      <c r="L414" s="148" t="s">
        <v>603</v>
      </c>
    </row>
    <row r="415" s="18" customFormat="1" ht="56" customHeight="1" spans="1:12">
      <c r="A415" s="147">
        <v>37</v>
      </c>
      <c r="B415" s="148" t="s">
        <v>604</v>
      </c>
      <c r="C415" s="147" t="s">
        <v>18</v>
      </c>
      <c r="D415" s="147" t="s">
        <v>55</v>
      </c>
      <c r="E415" s="149" t="s">
        <v>1133</v>
      </c>
      <c r="F415" s="150">
        <v>45.6</v>
      </c>
      <c r="G415" s="151" t="s">
        <v>1096</v>
      </c>
      <c r="H415" s="152">
        <v>9</v>
      </c>
      <c r="I415" s="150">
        <v>148</v>
      </c>
      <c r="J415" s="150">
        <v>152</v>
      </c>
      <c r="K415" s="147" t="s">
        <v>481</v>
      </c>
      <c r="L415" s="148" t="s">
        <v>603</v>
      </c>
    </row>
    <row r="416" s="18" customFormat="1" ht="56" customHeight="1" spans="1:12">
      <c r="A416" s="147">
        <v>38</v>
      </c>
      <c r="B416" s="148" t="s">
        <v>604</v>
      </c>
      <c r="C416" s="147" t="s">
        <v>411</v>
      </c>
      <c r="D416" s="147" t="s">
        <v>55</v>
      </c>
      <c r="E416" s="149" t="s">
        <v>1134</v>
      </c>
      <c r="F416" s="150">
        <v>2.4</v>
      </c>
      <c r="G416" s="151" t="s">
        <v>1096</v>
      </c>
      <c r="H416" s="152">
        <v>7</v>
      </c>
      <c r="I416" s="150">
        <v>16</v>
      </c>
      <c r="J416" s="150">
        <v>16</v>
      </c>
      <c r="K416" s="147" t="s">
        <v>481</v>
      </c>
      <c r="L416" s="148" t="s">
        <v>603</v>
      </c>
    </row>
    <row r="417" s="18" customFormat="1" ht="56" customHeight="1" spans="1:12">
      <c r="A417" s="147">
        <v>39</v>
      </c>
      <c r="B417" s="148" t="s">
        <v>604</v>
      </c>
      <c r="C417" s="147" t="s">
        <v>18</v>
      </c>
      <c r="D417" s="147" t="s">
        <v>49</v>
      </c>
      <c r="E417" s="149" t="s">
        <v>1135</v>
      </c>
      <c r="F417" s="150">
        <v>52.8</v>
      </c>
      <c r="G417" s="151" t="s">
        <v>1096</v>
      </c>
      <c r="H417" s="152">
        <v>8</v>
      </c>
      <c r="I417" s="150">
        <v>174</v>
      </c>
      <c r="J417" s="150">
        <v>176</v>
      </c>
      <c r="K417" s="147" t="s">
        <v>481</v>
      </c>
      <c r="L417" s="148" t="s">
        <v>603</v>
      </c>
    </row>
    <row r="418" s="18" customFormat="1" ht="56" customHeight="1" spans="1:12">
      <c r="A418" s="147">
        <v>40</v>
      </c>
      <c r="B418" s="148" t="s">
        <v>604</v>
      </c>
      <c r="C418" s="147" t="s">
        <v>411</v>
      </c>
      <c r="D418" s="147" t="s">
        <v>49</v>
      </c>
      <c r="E418" s="149" t="s">
        <v>1136</v>
      </c>
      <c r="F418" s="150">
        <v>4.2</v>
      </c>
      <c r="G418" s="151" t="s">
        <v>1096</v>
      </c>
      <c r="H418" s="152">
        <v>8</v>
      </c>
      <c r="I418" s="150">
        <v>28</v>
      </c>
      <c r="J418" s="150">
        <v>28</v>
      </c>
      <c r="K418" s="147" t="s">
        <v>481</v>
      </c>
      <c r="L418" s="148" t="s">
        <v>603</v>
      </c>
    </row>
    <row r="419" s="11" customFormat="1" ht="72" customHeight="1" spans="1:12">
      <c r="A419" s="63" t="s">
        <v>646</v>
      </c>
      <c r="B419" s="63" t="s">
        <v>647</v>
      </c>
      <c r="C419" s="63" t="s">
        <v>18</v>
      </c>
      <c r="D419" s="54" t="s">
        <v>19</v>
      </c>
      <c r="E419" s="59" t="s">
        <v>1137</v>
      </c>
      <c r="F419" s="54">
        <v>112</v>
      </c>
      <c r="G419" s="59" t="s">
        <v>1138</v>
      </c>
      <c r="H419" s="63"/>
      <c r="I419" s="63">
        <v>0.0224</v>
      </c>
      <c r="J419" s="63">
        <v>0.0224</v>
      </c>
      <c r="K419" s="63" t="s">
        <v>650</v>
      </c>
      <c r="L419" s="63" t="s">
        <v>23</v>
      </c>
    </row>
    <row r="420" s="12" customFormat="1" ht="54" customHeight="1" spans="1:12">
      <c r="A420" s="63" t="s">
        <v>651</v>
      </c>
      <c r="B420" s="63" t="s">
        <v>652</v>
      </c>
      <c r="C420" s="63"/>
      <c r="D420" s="54"/>
      <c r="E420" s="59"/>
      <c r="F420" s="54">
        <f>SUM(F421:F425)</f>
        <v>5787</v>
      </c>
      <c r="G420" s="59"/>
      <c r="H420" s="63">
        <f>SUM(H421:H425)</f>
        <v>171</v>
      </c>
      <c r="I420" s="63">
        <f>SUM(I421:I425)</f>
        <v>1.5138</v>
      </c>
      <c r="J420" s="63">
        <f>SUM(J421:J425)</f>
        <v>6.485</v>
      </c>
      <c r="K420" s="63"/>
      <c r="L420" s="63"/>
    </row>
    <row r="421" s="22" customFormat="1" ht="75.6" spans="1:12">
      <c r="A421" s="45">
        <v>1</v>
      </c>
      <c r="B421" s="45" t="s">
        <v>653</v>
      </c>
      <c r="C421" s="45" t="s">
        <v>18</v>
      </c>
      <c r="D421" s="45" t="s">
        <v>57</v>
      </c>
      <c r="E421" s="160" t="s">
        <v>1139</v>
      </c>
      <c r="F421" s="45">
        <f>4500-111</f>
        <v>4389</v>
      </c>
      <c r="G421" s="128" t="s">
        <v>1140</v>
      </c>
      <c r="H421" s="45">
        <v>21</v>
      </c>
      <c r="I421" s="45">
        <v>0.5309</v>
      </c>
      <c r="J421" s="45">
        <v>2.3891</v>
      </c>
      <c r="K421" s="53" t="s">
        <v>656</v>
      </c>
      <c r="L421" s="45" t="s">
        <v>657</v>
      </c>
    </row>
    <row r="422" s="22" customFormat="1" ht="66" customHeight="1" spans="1:12">
      <c r="A422" s="45">
        <v>2</v>
      </c>
      <c r="B422" s="45" t="s">
        <v>658</v>
      </c>
      <c r="C422" s="45" t="s">
        <v>18</v>
      </c>
      <c r="D422" s="45" t="s">
        <v>28</v>
      </c>
      <c r="E422" s="160" t="s">
        <v>1141</v>
      </c>
      <c r="F422" s="45">
        <v>477</v>
      </c>
      <c r="G422" s="128" t="s">
        <v>660</v>
      </c>
      <c r="H422" s="45">
        <v>31</v>
      </c>
      <c r="I422" s="45">
        <v>0.2047</v>
      </c>
      <c r="J422" s="45">
        <v>0.8535</v>
      </c>
      <c r="K422" s="53" t="s">
        <v>656</v>
      </c>
      <c r="L422" s="45" t="s">
        <v>657</v>
      </c>
    </row>
    <row r="423" s="8" customFormat="1" ht="66" customHeight="1" spans="1:12">
      <c r="A423" s="45">
        <v>3</v>
      </c>
      <c r="B423" s="46" t="s">
        <v>661</v>
      </c>
      <c r="C423" s="45" t="s">
        <v>18</v>
      </c>
      <c r="D423" s="53" t="s">
        <v>662</v>
      </c>
      <c r="E423" s="48" t="s">
        <v>1142</v>
      </c>
      <c r="F423" s="150">
        <v>680</v>
      </c>
      <c r="G423" s="48" t="s">
        <v>664</v>
      </c>
      <c r="H423" s="150">
        <v>112</v>
      </c>
      <c r="I423" s="150">
        <v>0.5041</v>
      </c>
      <c r="J423" s="150">
        <v>2.1</v>
      </c>
      <c r="K423" s="53" t="s">
        <v>656</v>
      </c>
      <c r="L423" s="45" t="s">
        <v>657</v>
      </c>
    </row>
    <row r="424" s="8" customFormat="1" ht="66" customHeight="1" spans="1:12">
      <c r="A424" s="45">
        <v>4</v>
      </c>
      <c r="B424" s="46" t="s">
        <v>665</v>
      </c>
      <c r="C424" s="45" t="s">
        <v>18</v>
      </c>
      <c r="D424" s="53" t="s">
        <v>666</v>
      </c>
      <c r="E424" s="48" t="s">
        <v>1143</v>
      </c>
      <c r="F424" s="150">
        <v>130</v>
      </c>
      <c r="G424" s="48" t="s">
        <v>668</v>
      </c>
      <c r="H424" s="150">
        <v>6</v>
      </c>
      <c r="I424" s="150">
        <v>0.2521</v>
      </c>
      <c r="J424" s="150">
        <v>1.0512</v>
      </c>
      <c r="K424" s="53" t="s">
        <v>656</v>
      </c>
      <c r="L424" s="45" t="s">
        <v>657</v>
      </c>
    </row>
    <row r="425" s="8" customFormat="1" ht="66" customHeight="1" spans="1:12">
      <c r="A425" s="45">
        <v>5</v>
      </c>
      <c r="B425" s="46" t="s">
        <v>669</v>
      </c>
      <c r="C425" s="45" t="s">
        <v>411</v>
      </c>
      <c r="D425" s="53" t="s">
        <v>670</v>
      </c>
      <c r="E425" s="48" t="s">
        <v>1144</v>
      </c>
      <c r="F425" s="150">
        <v>111</v>
      </c>
      <c r="G425" s="48" t="s">
        <v>1145</v>
      </c>
      <c r="H425" s="150">
        <v>1</v>
      </c>
      <c r="I425" s="150">
        <v>0.022</v>
      </c>
      <c r="J425" s="150">
        <v>0.0912</v>
      </c>
      <c r="K425" s="53" t="s">
        <v>656</v>
      </c>
      <c r="L425" s="45" t="s">
        <v>673</v>
      </c>
    </row>
    <row r="426" s="11" customFormat="1" ht="46" customHeight="1" spans="1:12">
      <c r="A426" s="126" t="s">
        <v>674</v>
      </c>
      <c r="B426" s="126" t="s">
        <v>675</v>
      </c>
      <c r="C426" s="126" t="s">
        <v>676</v>
      </c>
      <c r="D426" s="54" t="s">
        <v>19</v>
      </c>
      <c r="E426" s="125" t="s">
        <v>1146</v>
      </c>
      <c r="F426" s="126">
        <f>F427+F428+F430</f>
        <v>4701.01</v>
      </c>
      <c r="G426" s="127" t="s">
        <v>678</v>
      </c>
      <c r="H426" s="126">
        <f>H427+H428+H430</f>
        <v>56</v>
      </c>
      <c r="I426" s="126">
        <f>I427+I428+I430</f>
        <v>0.5026</v>
      </c>
      <c r="J426" s="126">
        <f>J427+J428+J430</f>
        <v>2.4708</v>
      </c>
      <c r="K426" s="54" t="s">
        <v>470</v>
      </c>
      <c r="L426" s="54" t="s">
        <v>488</v>
      </c>
    </row>
    <row r="427" s="8" customFormat="1" ht="113" customHeight="1" spans="1:12">
      <c r="A427" s="45">
        <v>1</v>
      </c>
      <c r="B427" s="120" t="s">
        <v>679</v>
      </c>
      <c r="C427" s="45" t="s">
        <v>411</v>
      </c>
      <c r="D427" s="45" t="s">
        <v>680</v>
      </c>
      <c r="E427" s="120" t="s">
        <v>1147</v>
      </c>
      <c r="F427" s="45">
        <v>1422</v>
      </c>
      <c r="G427" s="61" t="s">
        <v>682</v>
      </c>
      <c r="H427" s="53">
        <v>21</v>
      </c>
      <c r="I427" s="53">
        <v>0.123</v>
      </c>
      <c r="J427" s="53">
        <v>0.8618</v>
      </c>
      <c r="K427" s="53" t="s">
        <v>470</v>
      </c>
      <c r="L427" s="53" t="s">
        <v>488</v>
      </c>
    </row>
    <row r="428" ht="248" customHeight="1" spans="1:12">
      <c r="A428" s="46">
        <v>2</v>
      </c>
      <c r="B428" s="161" t="s">
        <v>683</v>
      </c>
      <c r="C428" s="37" t="s">
        <v>411</v>
      </c>
      <c r="D428" s="161" t="s">
        <v>684</v>
      </c>
      <c r="E428" s="162" t="s">
        <v>1148</v>
      </c>
      <c r="F428" s="161">
        <v>1510</v>
      </c>
      <c r="G428" s="61" t="s">
        <v>686</v>
      </c>
      <c r="H428" s="161">
        <v>11</v>
      </c>
      <c r="I428" s="53">
        <v>0.0339</v>
      </c>
      <c r="J428" s="53">
        <v>0.123</v>
      </c>
      <c r="K428" s="161" t="s">
        <v>470</v>
      </c>
      <c r="L428" s="161" t="s">
        <v>488</v>
      </c>
    </row>
    <row r="429" ht="206" customHeight="1" spans="1:12">
      <c r="A429" s="46"/>
      <c r="B429" s="161"/>
      <c r="C429" s="37"/>
      <c r="D429" s="161"/>
      <c r="E429" s="162"/>
      <c r="F429" s="161"/>
      <c r="G429" s="61"/>
      <c r="H429" s="161"/>
      <c r="I429" s="53"/>
      <c r="J429" s="53"/>
      <c r="K429" s="161"/>
      <c r="L429" s="161"/>
    </row>
    <row r="430" ht="303" customHeight="1" spans="1:12">
      <c r="A430" s="45">
        <v>3</v>
      </c>
      <c r="B430" s="45" t="s">
        <v>683</v>
      </c>
      <c r="C430" s="45" t="s">
        <v>18</v>
      </c>
      <c r="D430" s="45"/>
      <c r="E430" s="39" t="s">
        <v>1149</v>
      </c>
      <c r="F430" s="45">
        <v>1769.01</v>
      </c>
      <c r="G430" s="130" t="s">
        <v>688</v>
      </c>
      <c r="H430" s="45">
        <v>24</v>
      </c>
      <c r="I430" s="45">
        <v>0.3457</v>
      </c>
      <c r="J430" s="45">
        <v>1.486</v>
      </c>
      <c r="K430" s="45" t="s">
        <v>470</v>
      </c>
      <c r="L430" s="45" t="s">
        <v>488</v>
      </c>
    </row>
    <row r="431" ht="150" customHeight="1" spans="1:12">
      <c r="A431" s="45"/>
      <c r="B431" s="45"/>
      <c r="C431" s="45"/>
      <c r="D431" s="45"/>
      <c r="E431" s="128"/>
      <c r="F431" s="45"/>
      <c r="G431" s="133"/>
      <c r="H431" s="45"/>
      <c r="I431" s="45"/>
      <c r="J431" s="45"/>
      <c r="K431" s="45"/>
      <c r="L431" s="45"/>
    </row>
  </sheetData>
  <mergeCells count="60">
    <mergeCell ref="A1:B1"/>
    <mergeCell ref="A2:L2"/>
    <mergeCell ref="G3:J3"/>
    <mergeCell ref="A5:D5"/>
    <mergeCell ref="A3:A4"/>
    <mergeCell ref="A291:A292"/>
    <mergeCell ref="A293:A294"/>
    <mergeCell ref="A428:A429"/>
    <mergeCell ref="A430:A431"/>
    <mergeCell ref="B3:B4"/>
    <mergeCell ref="B291:B292"/>
    <mergeCell ref="B293:B294"/>
    <mergeCell ref="B428:B429"/>
    <mergeCell ref="B430:B431"/>
    <mergeCell ref="C3:C4"/>
    <mergeCell ref="C291:C292"/>
    <mergeCell ref="C293:C294"/>
    <mergeCell ref="C428:C429"/>
    <mergeCell ref="C430:C431"/>
    <mergeCell ref="D3:D4"/>
    <mergeCell ref="D291:D292"/>
    <mergeCell ref="D293:D294"/>
    <mergeCell ref="D428:D429"/>
    <mergeCell ref="D430:D431"/>
    <mergeCell ref="E3:E4"/>
    <mergeCell ref="E291:E292"/>
    <mergeCell ref="E293:E294"/>
    <mergeCell ref="E428:E429"/>
    <mergeCell ref="E430:E431"/>
    <mergeCell ref="F3:F4"/>
    <mergeCell ref="F291:F292"/>
    <mergeCell ref="F293:F294"/>
    <mergeCell ref="F428:F429"/>
    <mergeCell ref="F430:F431"/>
    <mergeCell ref="G291:G292"/>
    <mergeCell ref="G293:G294"/>
    <mergeCell ref="G428:G429"/>
    <mergeCell ref="G430:G431"/>
    <mergeCell ref="H291:H292"/>
    <mergeCell ref="H293:H294"/>
    <mergeCell ref="H428:H429"/>
    <mergeCell ref="H430:H431"/>
    <mergeCell ref="I291:I292"/>
    <mergeCell ref="I293:I294"/>
    <mergeCell ref="I428:I429"/>
    <mergeCell ref="I430:I431"/>
    <mergeCell ref="J291:J292"/>
    <mergeCell ref="J293:J294"/>
    <mergeCell ref="J428:J429"/>
    <mergeCell ref="J430:J431"/>
    <mergeCell ref="K3:K4"/>
    <mergeCell ref="K291:K292"/>
    <mergeCell ref="K293:K294"/>
    <mergeCell ref="K428:K429"/>
    <mergeCell ref="K430:K431"/>
    <mergeCell ref="L3:L4"/>
    <mergeCell ref="L291:L292"/>
    <mergeCell ref="L293:L294"/>
    <mergeCell ref="L428:L429"/>
    <mergeCell ref="L430:L431"/>
  </mergeCells>
  <printOptions horizontalCentered="1"/>
  <pageMargins left="0.865972222222222" right="0.393055555555556" top="0.786805555555556" bottom="0.786805555555556" header="0.314583333333333" footer="0.314583333333333"/>
  <pageSetup paperSize="9" scale="95" fitToHeight="0" orientation="landscape" horizontalDpi="600"/>
  <headerFooter alignWithMargins="0" scaleWithDoc="0"/>
  <ignoredErrors>
    <ignoredError sqref="J41 F102 J126" formula="1"/>
    <ignoredError sqref="J52" formula="1" formulaRange="1"/>
    <ignoredError sqref="H251:J251 H170:J170 F170 H147:J147 H52:I52"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一批36621 (2)</vt:lpstr>
      <vt:lpstr>一批36621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星期八</cp:lastModifiedBy>
  <dcterms:created xsi:type="dcterms:W3CDTF">2006-09-13T11:21:00Z</dcterms:created>
  <dcterms:modified xsi:type="dcterms:W3CDTF">2020-02-17T09:57:44Z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y fmtid="{D5CDD505-2E9C-101B-9397-08002B2CF9AE}" pid="3" name="KSOReadingLayout">
    <vt:bool>true</vt:bool>
  </property>
</Properties>
</file>