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2018" sheetId="4" r:id="rId1"/>
  </sheets>
  <definedNames>
    <definedName name="_xlnm.Print_Titles" localSheetId="0">'2018'!$2:$4</definedName>
  </definedNames>
  <calcPr calcId="144525"/>
</workbook>
</file>

<file path=xl/sharedStrings.xml><?xml version="1.0" encoding="utf-8"?>
<sst xmlns="http://schemas.openxmlformats.org/spreadsheetml/2006/main" count="45">
  <si>
    <t>附件2</t>
  </si>
  <si>
    <t>2018年易地扶贫搬迁点机井和农村饮水安全巩固提升管道延伸贫困户供水工程项目计划表</t>
  </si>
  <si>
    <t>序号</t>
  </si>
  <si>
    <t>项目名称</t>
  </si>
  <si>
    <t>建设内容</t>
  </si>
  <si>
    <t>受益范围</t>
  </si>
  <si>
    <t>合计</t>
  </si>
  <si>
    <t>整合资金补助（万元）</t>
  </si>
  <si>
    <t>非贫困户入户投资   (万元)</t>
  </si>
  <si>
    <t>独立费用(万元)</t>
  </si>
  <si>
    <t>小计</t>
  </si>
  <si>
    <t>贫困户(户)</t>
  </si>
  <si>
    <t>非贫困户(户)</t>
  </si>
  <si>
    <t>主体工
程投资
(万元)</t>
  </si>
  <si>
    <t>贫困户
入户投资(万元)</t>
  </si>
  <si>
    <t>2018年易地扶贫搬迁安置点机井供水工程</t>
  </si>
  <si>
    <t>樊家川乡闫塬村王塬组机井供水工程</t>
  </si>
  <si>
    <t>新打600m深机井1眼，配套150QJ5-400潜水泵2台（一用一备），修建200m3蓄水池1座，配电管理房1间，铺设PE100级管道12.418km，其中：0.8MpaDn110管1311m，1.0MpaDN90管310m，1.25MpaDN75管1470m，1.6MpaDN63管1379m，1.6MpaDN50管2654m，1.6MpaDN40管2294m，1.6MpaDN32管3000m，安装50KVA变压器1台，高压线路400m，低压线路200m，闸阀井29座。自来水入户130户，每户配套安装数字化水表1套、闸阀井1座，配套1.25MpaDn25PE80级入户管60m。</t>
  </si>
  <si>
    <t>合道镇何坪村上坪组安置点供水工程</t>
  </si>
  <si>
    <t>新打500m深机井1眼，新建100m3蓄水池2座，50m3蓄水池1座，配电管理房1间，淡化车间1座，围墙50m，铺设PE100级管道2.6Km，其中：1.25MpaDN75管320m，1.6MpaDN50PE管130m，1.6MpaDN32管2150m,闸阀井11座，安装50KVA变压器1台，高压线路0.5km，低压线路0.2km。自来水入户100户，每户配套安装数字化水表1
套、闸阀井1座，配套1.25MpaDn25PE80级入户管60m。</t>
  </si>
  <si>
    <t>合道镇寨子坪村寨子坪组安置点供水工程</t>
  </si>
  <si>
    <t>新打500m深机井1眼，100m3蓄水池2座，50m3蓄水池1座，配电管理房1间，淡化车间1座，围墙50m，铺设管道3.0Km，其中：1.6MpaDN63管600m，1.6MpaDN50管400m，1.6MpaDN32管2000m，闸阀井6座，安装50KVA变压器1台，高压线路0.7km，低压线路0.3km。自来水入户110户，每户配套安装数字化水表1套、闸阀井1座，配套1.25MpaDn25PE80级入户管60m。</t>
  </si>
  <si>
    <t>2018年农村饮水安全巩固提升项目管道延伸供水点工程</t>
  </si>
  <si>
    <t>秦团庄乡南掌堡子村管道延伸工程</t>
  </si>
  <si>
    <r>
      <rPr>
        <sz val="10"/>
        <color theme="1"/>
        <rFont val="仿宋_GB2312"/>
        <charset val="134"/>
      </rPr>
      <t>新建50m3前池、300m3高位蓄水池各1座、150m3供水池3座；埋设1.6Mpa100级DN40PE上水管线0.8 km、供水PE管线10.26km，其中：1.6 Mpa 100级DN75PE管5.27km，1.6 Mpa 100级DN63PE管1.86km，埋设Dg65（壁厚5mm）供水无缝钢管3.13km；修建供水点3处，新建150m</t>
    </r>
    <r>
      <rPr>
        <vertAlign val="superscript"/>
        <sz val="10"/>
        <color theme="1"/>
        <rFont val="仿宋_GB2312"/>
        <charset val="134"/>
      </rPr>
      <t>3</t>
    </r>
    <r>
      <rPr>
        <sz val="10"/>
        <color theme="1"/>
        <rFont val="仿宋_GB2312"/>
        <charset val="134"/>
      </rPr>
      <t>供水池3座，12m</t>
    </r>
    <r>
      <rPr>
        <vertAlign val="superscript"/>
        <sz val="10"/>
        <color theme="1"/>
        <rFont val="仿宋_GB2312"/>
        <charset val="134"/>
      </rPr>
      <t>2</t>
    </r>
    <r>
      <rPr>
        <sz val="10"/>
        <color theme="1"/>
        <rFont val="仿宋_GB2312"/>
        <charset val="134"/>
      </rPr>
      <t>配电管理房3间、闸阀井21座；架设低压线路0.9km；安装配电柜3面、潜水泵3台、自动化控制系统1套。</t>
    </r>
  </si>
  <si>
    <t>罗山川乡苇芝城村管道延伸工程</t>
  </si>
  <si>
    <t>新建300m3高位蓄水池1座，埋设1.6Mpa100级DN90PE引水管道1.13km， PE100级供水管线12.92km，其中：1.6MpaDN75管4.75km，1.6MpaDN63管1.19km，1.6MpaDN50管6.98km，修建10m3减压池2座，修建供水点4处，150m3供水池4座，12m2配电管理房4间，闸阀井23座，低压线路1.2km，安装配电柜4面，潜水泵4台，自动化控制系统1套。</t>
  </si>
  <si>
    <t>南湫乡代家洼村管道延伸工程</t>
  </si>
  <si>
    <t>新建300m3高位蓄水池1座，埋设1.6MpaDN90PE100级上水管线3.47km， PE100级供水管线14.29km。其中：1.6MpaDN90管6.9km，1.6MpaDN75管线5.74km，1.6MpaDN63管1.65km，新建闸阀井19座.修建供水点4处，新建150m3供水池4座，12m2配电管理房4间，低压线路1200m，安装配电柜4面，潜水泵4台，自动化控制系统1套。</t>
  </si>
  <si>
    <t>洪德镇苏长沟村管道延伸工程</t>
  </si>
  <si>
    <t>新建300m3高位蓄水池1座，埋设1.6MpaDN40PE100级引水管线2.7km，PE100级供水管线4.76km。其中1.6MpaDn63管0.84km，1.6MpaDN50管0.59km，1.6MpaDN40管3.33km；新建10m3减压池2座，修建供水点3处，12m2配电管理房3间，闸阀井9座，低压线路900m，安装配电柜3面，潜水泵3台，自动化控制系统1套。</t>
  </si>
  <si>
    <t>四合原乡四合原村管道延伸工程</t>
  </si>
  <si>
    <t>新建200m3高位蓄水池1座，埋设1.6MpaDN75PE100级引水管线2.91km，Dg65（壁厚5mm）无缝供水钢管4.12km、Dg50（壁厚5mm）无缝供水钢管1.19km，修建供水点2处，新建150m3供水池2座，12m2配电管理房2间，闸阀井11座，低压线路600m，安装配电柜2面，潜水泵2台，自动化控制系统1套。</t>
  </si>
  <si>
    <t>芦家湾乡宋家掌村管道延伸工程</t>
  </si>
  <si>
    <t>新建4000m3蓄水池1座，铺设PE100级供水管线1.3km，其中1.6MpaDN50管1000m，1.6MpaDN32管300m，修建闸阀井3座。</t>
  </si>
  <si>
    <t>演武乡曳郭咀村管道延伸工程</t>
  </si>
  <si>
    <t>新建4000m3蓄水池1座，50m3蓄水池各1座、12m2配电房1间；铺设1.6MpaDN50PE100级供水管线1.5km，修建闸阀井3座，低压线路300m，安装配电柜1面，潜水泵1台。</t>
  </si>
  <si>
    <t>曲子镇马家河西塬机井工程</t>
  </si>
  <si>
    <t>新建100m3高位蓄水池1座，埋设1.6MpaDN75PE100级引水管线0.94km，埋设1.6MpaPE100级供水管线6.19km，其中1.6MpaDN63管2.11km，1.6MpaDN50管4.08km，新建10m3减压池2座，闸阀井11座。</t>
  </si>
  <si>
    <t>曲子镇马家河拐塬机井工程</t>
  </si>
  <si>
    <t>埋设PE100级供水管道8.71km，其中：1.6MpaDN90管0.08km，埋设1.6MpaDN75管2.5km，1.6MpaDN50管2.15km，1.6MpaDN40管2.29km，1.6MpaDN32管1.69km，闸阀井16座。</t>
  </si>
  <si>
    <t>曲子镇马家河白马塬、白马湾机井工程</t>
  </si>
  <si>
    <t>新建100m3高位蓄水池1座，埋设1.6MpaDN75PE100级上水管线0.29km、PE100级供水管道21.06km，其中埋设1.6MpaDN9管1.2km，1.6MpaDN63管4.62km，1.6MpaDN50管2.82km，1.6MpaDN4管10.99km，1.6MpaDN32管1.43km，修建10m3减压池3座，闸阀井25座。</t>
  </si>
  <si>
    <t>虎洞镇张湾村管道延伸工程</t>
  </si>
  <si>
    <t>新建150m3高位蓄水池1座，铺设PE100级供水管道8.55km，其中1.6MpaDn50管5350m，1.6MpaDn32管2185m，1.6MpaDn25管1020m，修建10m3减压池2座、修建闸阀井12座。</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</si>
</sst>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sz val="10"/>
      <color theme="1"/>
      <name val="黑体"/>
      <charset val="134"/>
    </font>
    <font>
      <b/>
      <sz val="10"/>
      <color theme="1"/>
      <name val="仿宋_GB2312"/>
      <charset val="134"/>
    </font>
    <font>
      <sz val="10"/>
      <color theme="1"/>
      <name val="仿宋_GB2312"/>
      <charset val="134"/>
    </font>
    <font>
      <sz val="11"/>
      <color theme="1"/>
      <name val="仿宋_GB2312"/>
      <charset val="134"/>
    </font>
    <font>
      <sz val="11"/>
      <color theme="1"/>
      <name val="黑体"/>
      <charset val="134"/>
    </font>
    <font>
      <sz val="18"/>
      <color theme="1"/>
      <name val="方正小标宋简体"/>
      <charset val="134"/>
    </font>
    <font>
      <b/>
      <sz val="10"/>
      <name val="仿宋_GB2312"/>
      <charset val="134"/>
    </font>
    <font>
      <sz val="10"/>
      <name val="仿宋_GB2312"/>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vertAlign val="superscript"/>
      <sz val="10"/>
      <color theme="1"/>
      <name val="仿宋_GB2312"/>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0" borderId="0" applyNumberFormat="0" applyBorder="0" applyAlignment="0" applyProtection="0">
      <alignment vertical="center"/>
    </xf>
    <xf numFmtId="0" fontId="21"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23"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11" applyNumberFormat="0" applyFont="0" applyAlignment="0" applyProtection="0">
      <alignment vertical="center"/>
    </xf>
    <xf numFmtId="0" fontId="23" fillId="17"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9" applyNumberFormat="0" applyFill="0" applyAlignment="0" applyProtection="0">
      <alignment vertical="center"/>
    </xf>
    <xf numFmtId="0" fontId="10" fillId="0" borderId="9" applyNumberFormat="0" applyFill="0" applyAlignment="0" applyProtection="0">
      <alignment vertical="center"/>
    </xf>
    <xf numFmtId="0" fontId="23" fillId="14" borderId="0" applyNumberFormat="0" applyBorder="0" applyAlignment="0" applyProtection="0">
      <alignment vertical="center"/>
    </xf>
    <xf numFmtId="0" fontId="13" fillId="0" borderId="13" applyNumberFormat="0" applyFill="0" applyAlignment="0" applyProtection="0">
      <alignment vertical="center"/>
    </xf>
    <xf numFmtId="0" fontId="23" fillId="13" borderId="0" applyNumberFormat="0" applyBorder="0" applyAlignment="0" applyProtection="0">
      <alignment vertical="center"/>
    </xf>
    <xf numFmtId="0" fontId="16" fillId="4" borderId="10" applyNumberFormat="0" applyAlignment="0" applyProtection="0">
      <alignment vertical="center"/>
    </xf>
    <xf numFmtId="0" fontId="25" fillId="4" borderId="14" applyNumberFormat="0" applyAlignment="0" applyProtection="0">
      <alignment vertical="center"/>
    </xf>
    <xf numFmtId="0" fontId="9" fillId="2" borderId="8" applyNumberFormat="0" applyAlignment="0" applyProtection="0">
      <alignment vertical="center"/>
    </xf>
    <xf numFmtId="0" fontId="22" fillId="9" borderId="0" applyNumberFormat="0" applyBorder="0" applyAlignment="0" applyProtection="0">
      <alignment vertical="center"/>
    </xf>
    <xf numFmtId="0" fontId="23" fillId="21" borderId="0" applyNumberFormat="0" applyBorder="0" applyAlignment="0" applyProtection="0">
      <alignment vertical="center"/>
    </xf>
    <xf numFmtId="0" fontId="26" fillId="0" borderId="15" applyNumberFormat="0" applyFill="0" applyAlignment="0" applyProtection="0">
      <alignment vertical="center"/>
    </xf>
    <xf numFmtId="0" fontId="18" fillId="0" borderId="12" applyNumberFormat="0" applyFill="0" applyAlignment="0" applyProtection="0">
      <alignment vertical="center"/>
    </xf>
    <xf numFmtId="0" fontId="27" fillId="22" borderId="0" applyNumberFormat="0" applyBorder="0" applyAlignment="0" applyProtection="0">
      <alignment vertical="center"/>
    </xf>
    <xf numFmtId="0" fontId="24" fillId="12" borderId="0" applyNumberFormat="0" applyBorder="0" applyAlignment="0" applyProtection="0">
      <alignment vertical="center"/>
    </xf>
    <xf numFmtId="0" fontId="22" fillId="26" borderId="0" applyNumberFormat="0" applyBorder="0" applyAlignment="0" applyProtection="0">
      <alignment vertical="center"/>
    </xf>
    <xf numFmtId="0" fontId="23" fillId="20" borderId="0" applyNumberFormat="0" applyBorder="0" applyAlignment="0" applyProtection="0">
      <alignment vertical="center"/>
    </xf>
    <xf numFmtId="0" fontId="22" fillId="25"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22" fillId="29" borderId="0" applyNumberFormat="0" applyBorder="0" applyAlignment="0" applyProtection="0">
      <alignment vertical="center"/>
    </xf>
    <xf numFmtId="0" fontId="23" fillId="32" borderId="0" applyNumberFormat="0" applyBorder="0" applyAlignment="0" applyProtection="0">
      <alignment vertical="center"/>
    </xf>
    <xf numFmtId="0" fontId="23" fillId="19" borderId="0" applyNumberFormat="0" applyBorder="0" applyAlignment="0" applyProtection="0">
      <alignment vertical="center"/>
    </xf>
    <xf numFmtId="0" fontId="22" fillId="23" borderId="0" applyNumberFormat="0" applyBorder="0" applyAlignment="0" applyProtection="0">
      <alignment vertical="center"/>
    </xf>
    <xf numFmtId="0" fontId="22" fillId="28" borderId="0" applyNumberFormat="0" applyBorder="0" applyAlignment="0" applyProtection="0">
      <alignment vertical="center"/>
    </xf>
    <xf numFmtId="0" fontId="23" fillId="18" borderId="0" applyNumberFormat="0" applyBorder="0" applyAlignment="0" applyProtection="0">
      <alignment vertical="center"/>
    </xf>
    <xf numFmtId="0" fontId="22" fillId="27" borderId="0" applyNumberFormat="0" applyBorder="0" applyAlignment="0" applyProtection="0">
      <alignment vertical="center"/>
    </xf>
    <xf numFmtId="0" fontId="23" fillId="16" borderId="0" applyNumberFormat="0" applyBorder="0" applyAlignment="0" applyProtection="0">
      <alignment vertical="center"/>
    </xf>
    <xf numFmtId="0" fontId="23" fillId="31" borderId="0" applyNumberFormat="0" applyBorder="0" applyAlignment="0" applyProtection="0">
      <alignment vertical="center"/>
    </xf>
    <xf numFmtId="0" fontId="22" fillId="7" borderId="0" applyNumberFormat="0" applyBorder="0" applyAlignment="0" applyProtection="0">
      <alignment vertical="center"/>
    </xf>
    <xf numFmtId="0" fontId="23" fillId="11"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workbookViewId="0">
      <selection activeCell="B3" sqref="B3:C4"/>
    </sheetView>
  </sheetViews>
  <sheetFormatPr defaultColWidth="9" defaultRowHeight="13.5"/>
  <cols>
    <col min="1" max="1" width="4.625" customWidth="1"/>
    <col min="2" max="2" width="7.375" customWidth="1"/>
    <col min="3" max="3" width="8.875" customWidth="1"/>
    <col min="4" max="4" width="43.875" customWidth="1"/>
    <col min="5" max="6" width="5.375" customWidth="1"/>
    <col min="7" max="7" width="4.875" customWidth="1"/>
    <col min="8" max="8" width="8.125" customWidth="1"/>
    <col min="9" max="9" width="8" customWidth="1"/>
    <col min="10" max="10" width="8.375" customWidth="1"/>
    <col min="11" max="11" width="8.5" customWidth="1"/>
    <col min="12" max="12" width="6.75" customWidth="1"/>
    <col min="13" max="13" width="7.25" customWidth="1"/>
  </cols>
  <sheetData>
    <row r="1" ht="17" customHeight="1" spans="1:2">
      <c r="A1" s="6" t="s">
        <v>0</v>
      </c>
      <c r="B1" s="6"/>
    </row>
    <row r="2" ht="27" customHeight="1" spans="1:13">
      <c r="A2" s="7" t="s">
        <v>1</v>
      </c>
      <c r="B2" s="7"/>
      <c r="C2" s="7"/>
      <c r="D2" s="7"/>
      <c r="E2" s="7"/>
      <c r="F2" s="7"/>
      <c r="G2" s="7"/>
      <c r="H2" s="7"/>
      <c r="I2" s="7"/>
      <c r="J2" s="7"/>
      <c r="K2" s="7"/>
      <c r="L2" s="7"/>
      <c r="M2" s="7"/>
    </row>
    <row r="3" s="1" customFormat="1" ht="18" customHeight="1" spans="1:13">
      <c r="A3" s="8" t="s">
        <v>2</v>
      </c>
      <c r="B3" s="8" t="s">
        <v>3</v>
      </c>
      <c r="C3" s="8"/>
      <c r="D3" s="8" t="s">
        <v>4</v>
      </c>
      <c r="E3" s="8" t="s">
        <v>5</v>
      </c>
      <c r="F3" s="8"/>
      <c r="G3" s="8"/>
      <c r="H3" s="9" t="s">
        <v>6</v>
      </c>
      <c r="I3" s="8" t="s">
        <v>7</v>
      </c>
      <c r="J3" s="8"/>
      <c r="K3" s="8"/>
      <c r="L3" s="9" t="s">
        <v>8</v>
      </c>
      <c r="M3" s="8" t="s">
        <v>9</v>
      </c>
    </row>
    <row r="4" s="1" customFormat="1" ht="39" customHeight="1" spans="1:13">
      <c r="A4" s="8"/>
      <c r="B4" s="8"/>
      <c r="C4" s="8"/>
      <c r="D4" s="8"/>
      <c r="E4" s="8" t="s">
        <v>10</v>
      </c>
      <c r="F4" s="8" t="s">
        <v>11</v>
      </c>
      <c r="G4" s="8" t="s">
        <v>12</v>
      </c>
      <c r="H4" s="10"/>
      <c r="I4" s="8" t="s">
        <v>10</v>
      </c>
      <c r="J4" s="8" t="s">
        <v>13</v>
      </c>
      <c r="K4" s="8" t="s">
        <v>14</v>
      </c>
      <c r="L4" s="10"/>
      <c r="M4" s="8"/>
    </row>
    <row r="5" s="2" customFormat="1" ht="24" customHeight="1" spans="1:13">
      <c r="A5" s="11" t="s">
        <v>6</v>
      </c>
      <c r="B5" s="12"/>
      <c r="C5" s="13"/>
      <c r="D5" s="14"/>
      <c r="E5" s="15">
        <f>E10+E6</f>
        <v>1278</v>
      </c>
      <c r="F5" s="15">
        <f>F10+F6</f>
        <v>519</v>
      </c>
      <c r="G5" s="15">
        <f>G10+G6</f>
        <v>759</v>
      </c>
      <c r="H5" s="16">
        <f t="shared" ref="H5:H12" si="0">J5+K5+L5+M5</f>
        <v>2334.38</v>
      </c>
      <c r="I5" s="26">
        <f t="shared" ref="I5:I12" si="1">J5+K5</f>
        <v>2100.002</v>
      </c>
      <c r="J5" s="27">
        <f>J10+J6</f>
        <v>2077.66</v>
      </c>
      <c r="K5" s="27">
        <f>K10+K6</f>
        <v>22.342</v>
      </c>
      <c r="L5" s="27">
        <f>L10+L6</f>
        <v>54.018</v>
      </c>
      <c r="M5" s="27">
        <f>M10+M6</f>
        <v>180.36</v>
      </c>
    </row>
    <row r="6" s="2" customFormat="1" ht="26" customHeight="1" spans="1:13">
      <c r="A6" s="11" t="s">
        <v>10</v>
      </c>
      <c r="B6" s="12"/>
      <c r="C6" s="13"/>
      <c r="D6" s="17"/>
      <c r="E6" s="16">
        <f>SUM(E7:E9)</f>
        <v>340</v>
      </c>
      <c r="F6" s="16">
        <f>SUM(F7:F9)</f>
        <v>105</v>
      </c>
      <c r="G6" s="16">
        <f>SUM(G7:G9)</f>
        <v>235</v>
      </c>
      <c r="H6" s="16">
        <f t="shared" si="0"/>
        <v>619.22</v>
      </c>
      <c r="I6" s="28">
        <f t="shared" si="1"/>
        <v>544.822</v>
      </c>
      <c r="J6" s="16">
        <f>SUM(J7:J9)</f>
        <v>531.92</v>
      </c>
      <c r="K6" s="28">
        <f>SUM(K7:K9)</f>
        <v>12.902</v>
      </c>
      <c r="L6" s="28">
        <f>SUM(L7:L9)</f>
        <v>28.328</v>
      </c>
      <c r="M6" s="29">
        <f>SUM(M7:M9)</f>
        <v>46.07</v>
      </c>
    </row>
    <row r="7" s="3" customFormat="1" ht="115" customHeight="1" spans="1:13">
      <c r="A7" s="18">
        <v>1</v>
      </c>
      <c r="B7" s="18" t="s">
        <v>15</v>
      </c>
      <c r="C7" s="19" t="s">
        <v>16</v>
      </c>
      <c r="D7" s="20" t="s">
        <v>17</v>
      </c>
      <c r="E7" s="19">
        <v>130</v>
      </c>
      <c r="F7" s="19">
        <v>63</v>
      </c>
      <c r="G7" s="19">
        <f t="shared" ref="G7:G9" si="2">E7-F7</f>
        <v>67</v>
      </c>
      <c r="H7" s="19">
        <f t="shared" si="0"/>
        <v>201.28</v>
      </c>
      <c r="I7" s="19">
        <f t="shared" si="1"/>
        <v>178.53</v>
      </c>
      <c r="J7" s="30">
        <v>170.72</v>
      </c>
      <c r="K7" s="31">
        <v>7.81</v>
      </c>
      <c r="L7" s="31">
        <f>15.77-K7</f>
        <v>7.96</v>
      </c>
      <c r="M7" s="30">
        <v>14.79</v>
      </c>
    </row>
    <row r="8" s="3" customFormat="1" ht="90" customHeight="1" spans="1:13">
      <c r="A8" s="18"/>
      <c r="B8" s="18"/>
      <c r="C8" s="19" t="s">
        <v>18</v>
      </c>
      <c r="D8" s="20" t="s">
        <v>19</v>
      </c>
      <c r="E8" s="19">
        <v>100</v>
      </c>
      <c r="F8" s="19">
        <f t="shared" ref="F7:F9" si="3">E8*20%</f>
        <v>20</v>
      </c>
      <c r="G8" s="19">
        <f t="shared" si="2"/>
        <v>80</v>
      </c>
      <c r="H8" s="19">
        <f t="shared" si="0"/>
        <v>205.28</v>
      </c>
      <c r="I8" s="19">
        <f t="shared" si="1"/>
        <v>180.24</v>
      </c>
      <c r="J8" s="30">
        <v>177.83</v>
      </c>
      <c r="K8" s="30">
        <f>12.05/E8*F8</f>
        <v>2.41</v>
      </c>
      <c r="L8" s="30">
        <f>12.05-K8</f>
        <v>9.64</v>
      </c>
      <c r="M8" s="30">
        <v>15.4</v>
      </c>
    </row>
    <row r="9" s="3" customFormat="1" ht="90" customHeight="1" spans="1:13">
      <c r="A9" s="18"/>
      <c r="B9" s="18"/>
      <c r="C9" s="19" t="s">
        <v>20</v>
      </c>
      <c r="D9" s="20" t="s">
        <v>21</v>
      </c>
      <c r="E9" s="19">
        <v>110</v>
      </c>
      <c r="F9" s="19">
        <f t="shared" si="3"/>
        <v>22</v>
      </c>
      <c r="G9" s="19">
        <f t="shared" si="2"/>
        <v>88</v>
      </c>
      <c r="H9" s="19">
        <f t="shared" si="0"/>
        <v>212.66</v>
      </c>
      <c r="I9" s="19">
        <f t="shared" si="1"/>
        <v>186.052</v>
      </c>
      <c r="J9" s="30">
        <v>183.37</v>
      </c>
      <c r="K9" s="31">
        <f>13.41/E9*F9</f>
        <v>2.682</v>
      </c>
      <c r="L9" s="31">
        <f>13.41-K9</f>
        <v>10.728</v>
      </c>
      <c r="M9" s="30">
        <v>15.88</v>
      </c>
    </row>
    <row r="10" s="4" customFormat="1" ht="26" customHeight="1" spans="1:13">
      <c r="A10" s="11" t="s">
        <v>10</v>
      </c>
      <c r="B10" s="12"/>
      <c r="C10" s="13"/>
      <c r="D10" s="21"/>
      <c r="E10" s="15">
        <f>SUM(E11:E21)</f>
        <v>938</v>
      </c>
      <c r="F10" s="15">
        <f>SUM(F11:F21)</f>
        <v>414</v>
      </c>
      <c r="G10" s="15">
        <f>SUM(G11:G21)</f>
        <v>524</v>
      </c>
      <c r="H10" s="16">
        <f t="shared" si="0"/>
        <v>1715.16</v>
      </c>
      <c r="I10" s="16">
        <f t="shared" si="1"/>
        <v>1555.18</v>
      </c>
      <c r="J10" s="15">
        <f>SUM(J11:J21)</f>
        <v>1545.74</v>
      </c>
      <c r="K10" s="15">
        <f>SUM(K11:K21)</f>
        <v>9.44</v>
      </c>
      <c r="L10" s="15">
        <f>SUM(L11:L21)</f>
        <v>25.69</v>
      </c>
      <c r="M10" s="29">
        <f>SUM(M11:M21)</f>
        <v>134.29</v>
      </c>
    </row>
    <row r="11" s="3" customFormat="1" ht="108" customHeight="1" spans="1:13">
      <c r="A11" s="22">
        <v>2</v>
      </c>
      <c r="B11" s="22" t="s">
        <v>22</v>
      </c>
      <c r="C11" s="18" t="s">
        <v>23</v>
      </c>
      <c r="D11" s="23" t="s">
        <v>24</v>
      </c>
      <c r="E11" s="18">
        <v>60</v>
      </c>
      <c r="F11" s="18">
        <v>27</v>
      </c>
      <c r="G11" s="18">
        <f>E11-F11</f>
        <v>33</v>
      </c>
      <c r="H11" s="19">
        <f t="shared" si="0"/>
        <v>190.25</v>
      </c>
      <c r="I11" s="19">
        <f t="shared" si="1"/>
        <v>174.89</v>
      </c>
      <c r="J11" s="30">
        <v>174.89</v>
      </c>
      <c r="K11" s="30"/>
      <c r="L11" s="30"/>
      <c r="M11" s="30">
        <v>15.36</v>
      </c>
    </row>
    <row r="12" s="3" customFormat="1" ht="108" customHeight="1" spans="1:13">
      <c r="A12" s="24"/>
      <c r="B12" s="24"/>
      <c r="C12" s="18" t="s">
        <v>25</v>
      </c>
      <c r="D12" s="23" t="s">
        <v>26</v>
      </c>
      <c r="E12" s="18">
        <v>72</v>
      </c>
      <c r="F12" s="18">
        <v>28</v>
      </c>
      <c r="G12" s="18">
        <f>E12-F12</f>
        <v>44</v>
      </c>
      <c r="H12" s="19">
        <f t="shared" si="0"/>
        <v>209.17</v>
      </c>
      <c r="I12" s="19">
        <f t="shared" si="1"/>
        <v>192.46</v>
      </c>
      <c r="J12" s="30">
        <v>192.46</v>
      </c>
      <c r="K12" s="30"/>
      <c r="L12" s="30"/>
      <c r="M12" s="30">
        <v>16.71</v>
      </c>
    </row>
    <row r="13" s="3" customFormat="1" ht="108" customHeight="1" spans="1:13">
      <c r="A13" s="25"/>
      <c r="B13" s="25"/>
      <c r="C13" s="18" t="s">
        <v>27</v>
      </c>
      <c r="D13" s="23" t="s">
        <v>28</v>
      </c>
      <c r="E13" s="18">
        <v>191</v>
      </c>
      <c r="F13" s="18">
        <v>98</v>
      </c>
      <c r="G13" s="18">
        <f t="shared" ref="G13:G21" si="4">E13-F13</f>
        <v>93</v>
      </c>
      <c r="H13" s="19">
        <f t="shared" ref="H13:H21" si="5">J13+K13+L13+M13</f>
        <v>256.05</v>
      </c>
      <c r="I13" s="19">
        <f t="shared" ref="I13:I21" si="6">J13+K13</f>
        <v>235.43</v>
      </c>
      <c r="J13" s="30">
        <v>235.43</v>
      </c>
      <c r="K13" s="30"/>
      <c r="L13" s="30"/>
      <c r="M13" s="30">
        <v>20.62</v>
      </c>
    </row>
    <row r="14" s="3" customFormat="1" ht="108" customHeight="1" spans="1:13">
      <c r="A14" s="22">
        <v>2</v>
      </c>
      <c r="B14" s="22" t="s">
        <v>22</v>
      </c>
      <c r="C14" s="18" t="s">
        <v>29</v>
      </c>
      <c r="D14" s="23" t="s">
        <v>30</v>
      </c>
      <c r="E14" s="18">
        <v>81</v>
      </c>
      <c r="F14" s="18">
        <v>54</v>
      </c>
      <c r="G14" s="18">
        <f t="shared" si="4"/>
        <v>27</v>
      </c>
      <c r="H14" s="19">
        <f t="shared" si="5"/>
        <v>134.81</v>
      </c>
      <c r="I14" s="19">
        <f t="shared" si="6"/>
        <v>124.02</v>
      </c>
      <c r="J14" s="30">
        <v>124.02</v>
      </c>
      <c r="K14" s="30"/>
      <c r="L14" s="30"/>
      <c r="M14" s="30">
        <v>10.79</v>
      </c>
    </row>
    <row r="15" s="3" customFormat="1" ht="81" customHeight="1" spans="1:13">
      <c r="A15" s="24"/>
      <c r="B15" s="24"/>
      <c r="C15" s="18" t="s">
        <v>31</v>
      </c>
      <c r="D15" s="23" t="s">
        <v>32</v>
      </c>
      <c r="E15" s="18">
        <v>30</v>
      </c>
      <c r="F15" s="18">
        <v>10</v>
      </c>
      <c r="G15" s="18">
        <f t="shared" si="4"/>
        <v>20</v>
      </c>
      <c r="H15" s="19">
        <f t="shared" si="5"/>
        <v>149.31</v>
      </c>
      <c r="I15" s="19">
        <f t="shared" si="6"/>
        <v>137.34</v>
      </c>
      <c r="J15" s="30">
        <v>137.34</v>
      </c>
      <c r="K15" s="30"/>
      <c r="L15" s="30"/>
      <c r="M15" s="30">
        <v>11.97</v>
      </c>
    </row>
    <row r="16" s="3" customFormat="1" ht="81" customHeight="1" spans="1:13">
      <c r="A16" s="24"/>
      <c r="B16" s="24"/>
      <c r="C16" s="18" t="s">
        <v>33</v>
      </c>
      <c r="D16" s="23" t="s">
        <v>34</v>
      </c>
      <c r="E16" s="18">
        <v>211</v>
      </c>
      <c r="F16" s="18">
        <v>94</v>
      </c>
      <c r="G16" s="18">
        <f t="shared" si="4"/>
        <v>117</v>
      </c>
      <c r="H16" s="19">
        <f t="shared" si="5"/>
        <v>230.25</v>
      </c>
      <c r="I16" s="19">
        <f t="shared" si="6"/>
        <v>209.45</v>
      </c>
      <c r="J16" s="30">
        <v>207.11</v>
      </c>
      <c r="K16" s="30">
        <v>2.34</v>
      </c>
      <c r="L16" s="30">
        <f>5.26-K16</f>
        <v>2.92</v>
      </c>
      <c r="M16" s="30">
        <v>17.88</v>
      </c>
    </row>
    <row r="17" s="3" customFormat="1" ht="81" customHeight="1" spans="1:13">
      <c r="A17" s="25"/>
      <c r="B17" s="25"/>
      <c r="C17" s="18" t="s">
        <v>35</v>
      </c>
      <c r="D17" s="23" t="s">
        <v>36</v>
      </c>
      <c r="E17" s="18">
        <v>78</v>
      </c>
      <c r="F17" s="18">
        <v>42</v>
      </c>
      <c r="G17" s="18">
        <f t="shared" si="4"/>
        <v>36</v>
      </c>
      <c r="H17" s="19">
        <f t="shared" si="5"/>
        <v>233.8</v>
      </c>
      <c r="I17" s="19">
        <f t="shared" si="6"/>
        <v>215.54</v>
      </c>
      <c r="J17" s="30">
        <v>215.54</v>
      </c>
      <c r="K17" s="30"/>
      <c r="L17" s="30"/>
      <c r="M17" s="30">
        <v>18.26</v>
      </c>
    </row>
    <row r="18" s="3" customFormat="1" ht="91" customHeight="1" spans="1:13">
      <c r="A18" s="18">
        <v>2</v>
      </c>
      <c r="B18" s="18" t="s">
        <v>22</v>
      </c>
      <c r="C18" s="18" t="s">
        <v>37</v>
      </c>
      <c r="D18" s="23" t="s">
        <v>38</v>
      </c>
      <c r="E18" s="18">
        <v>42</v>
      </c>
      <c r="F18" s="18">
        <v>8</v>
      </c>
      <c r="G18" s="18">
        <f t="shared" si="4"/>
        <v>34</v>
      </c>
      <c r="H18" s="19">
        <f t="shared" si="5"/>
        <v>64.67</v>
      </c>
      <c r="I18" s="19">
        <f t="shared" si="6"/>
        <v>54.81</v>
      </c>
      <c r="J18" s="30">
        <v>53.57</v>
      </c>
      <c r="K18" s="30">
        <v>1.24</v>
      </c>
      <c r="L18" s="30">
        <f>6.5-K18</f>
        <v>5.26</v>
      </c>
      <c r="M18" s="30">
        <v>4.6</v>
      </c>
    </row>
    <row r="19" s="3" customFormat="1" ht="91" customHeight="1" spans="1:13">
      <c r="A19" s="18"/>
      <c r="B19" s="18"/>
      <c r="C19" s="18" t="s">
        <v>39</v>
      </c>
      <c r="D19" s="23" t="s">
        <v>40</v>
      </c>
      <c r="E19" s="18">
        <v>53</v>
      </c>
      <c r="F19" s="18">
        <v>10</v>
      </c>
      <c r="G19" s="18">
        <f t="shared" si="4"/>
        <v>43</v>
      </c>
      <c r="H19" s="19">
        <f t="shared" si="5"/>
        <v>55.29</v>
      </c>
      <c r="I19" s="19">
        <f t="shared" si="6"/>
        <v>44.75</v>
      </c>
      <c r="J19" s="30">
        <v>43.2</v>
      </c>
      <c r="K19" s="30">
        <v>1.55</v>
      </c>
      <c r="L19" s="30">
        <f>8.2-K19</f>
        <v>6.65</v>
      </c>
      <c r="M19" s="30">
        <v>3.89</v>
      </c>
    </row>
    <row r="20" s="3" customFormat="1" ht="91" customHeight="1" spans="1:13">
      <c r="A20" s="18"/>
      <c r="B20" s="18"/>
      <c r="C20" s="18" t="s">
        <v>41</v>
      </c>
      <c r="D20" s="23" t="s">
        <v>42</v>
      </c>
      <c r="E20" s="18">
        <v>81</v>
      </c>
      <c r="F20" s="18">
        <v>16</v>
      </c>
      <c r="G20" s="18">
        <f t="shared" si="4"/>
        <v>65</v>
      </c>
      <c r="H20" s="19">
        <f t="shared" si="5"/>
        <v>126.21</v>
      </c>
      <c r="I20" s="19">
        <f t="shared" si="6"/>
        <v>106.95</v>
      </c>
      <c r="J20" s="30">
        <v>104.47</v>
      </c>
      <c r="K20" s="30">
        <v>2.48</v>
      </c>
      <c r="L20" s="30">
        <f>12.53-K20</f>
        <v>10.05</v>
      </c>
      <c r="M20" s="30">
        <v>9.21</v>
      </c>
    </row>
    <row r="21" s="3" customFormat="1" ht="91" customHeight="1" spans="1:13">
      <c r="A21" s="18"/>
      <c r="B21" s="18"/>
      <c r="C21" s="18" t="s">
        <v>43</v>
      </c>
      <c r="D21" s="23" t="s">
        <v>44</v>
      </c>
      <c r="E21" s="18">
        <v>39</v>
      </c>
      <c r="F21" s="18">
        <v>27</v>
      </c>
      <c r="G21" s="18">
        <f t="shared" si="4"/>
        <v>12</v>
      </c>
      <c r="H21" s="19">
        <f t="shared" si="5"/>
        <v>65.35</v>
      </c>
      <c r="I21" s="19">
        <f t="shared" si="6"/>
        <v>59.54</v>
      </c>
      <c r="J21" s="30">
        <v>57.71</v>
      </c>
      <c r="K21" s="30">
        <v>1.83</v>
      </c>
      <c r="L21" s="30">
        <f>2.64-K21</f>
        <v>0.81</v>
      </c>
      <c r="M21" s="30">
        <v>5</v>
      </c>
    </row>
    <row r="22" s="5" customFormat="1"/>
    <row r="23" s="5" customFormat="1"/>
    <row r="24" s="5" customFormat="1"/>
    <row r="25" s="5" customFormat="1"/>
  </sheetData>
  <mergeCells count="21">
    <mergeCell ref="A1:B1"/>
    <mergeCell ref="A2:M2"/>
    <mergeCell ref="E3:G3"/>
    <mergeCell ref="I3:K3"/>
    <mergeCell ref="A5:C5"/>
    <mergeCell ref="A6:C6"/>
    <mergeCell ref="A10:C10"/>
    <mergeCell ref="A3:A4"/>
    <mergeCell ref="A7:A9"/>
    <mergeCell ref="A11:A13"/>
    <mergeCell ref="A14:A17"/>
    <mergeCell ref="A18:A21"/>
    <mergeCell ref="B7:B9"/>
    <mergeCell ref="B11:B13"/>
    <mergeCell ref="B14:B17"/>
    <mergeCell ref="B18:B21"/>
    <mergeCell ref="D3:D4"/>
    <mergeCell ref="H3:H4"/>
    <mergeCell ref="L3:L4"/>
    <mergeCell ref="M3:M4"/>
    <mergeCell ref="B3:C4"/>
  </mergeCells>
  <pageMargins left="0.984027777777778" right="0.786805555555556" top="0.904166666666667" bottom="0.826388888888889" header="0.511805555555556" footer="0.43263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dcterms:created xsi:type="dcterms:W3CDTF">2018-08-06T02:39:00Z</dcterms:created>
  <dcterms:modified xsi:type="dcterms:W3CDTF">2018-12-07T02:34:18Z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y fmtid="{D5CDD505-2E9C-101B-9397-08002B2CF9AE}" pid="3" name="KSORubyTemplateID" linkTarget="0">
    <vt:lpwstr>14</vt:lpwstr>
  </property>
</Properties>
</file>