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整合资金计划表 (调整定案)" sheetId="8" r:id="rId1"/>
  </sheets>
  <definedNames>
    <definedName name="_xlnm.Print_Titles" localSheetId="0">'附件1-整合资金计划表 (调整定案)'!$2:$5</definedName>
  </definedNames>
  <calcPr calcId="144525"/>
</workbook>
</file>

<file path=xl/sharedStrings.xml><?xml version="1.0" encoding="utf-8"?>
<sst xmlns="http://schemas.openxmlformats.org/spreadsheetml/2006/main" count="93">
  <si>
    <t>附件1</t>
  </si>
  <si>
    <t xml:space="preserve"> 环县2018年统筹整合资金计划表（与整合方案一致）</t>
  </si>
  <si>
    <t>单位：万元</t>
  </si>
  <si>
    <t>序号</t>
  </si>
  <si>
    <t>财政资金名称</t>
  </si>
  <si>
    <t>纳入统筹整合资金的总规模</t>
  </si>
  <si>
    <t>计划整合规模</t>
  </si>
  <si>
    <t>占比</t>
  </si>
  <si>
    <t>资金规模</t>
  </si>
  <si>
    <t>对应文号</t>
  </si>
  <si>
    <t>合计</t>
  </si>
  <si>
    <t>一</t>
  </si>
  <si>
    <t>中央财政合计</t>
  </si>
  <si>
    <t>中央财政专项扶贫资金</t>
  </si>
  <si>
    <t>甘财农二[2017]101号
甘财农二[2018]53号
甘财农二[2017]93号</t>
  </si>
  <si>
    <t>水利发展资金</t>
  </si>
  <si>
    <t>甘财农二[2017]82号</t>
  </si>
  <si>
    <t>农业生产发展资金</t>
  </si>
  <si>
    <t>总规模(A,包含该项资金的全部支出方向)</t>
  </si>
  <si>
    <t>其中（B）:</t>
  </si>
  <si>
    <t>★耕地地力保护补贴(B1)</t>
  </si>
  <si>
    <t>★农机购置补贴(B2)</t>
  </si>
  <si>
    <t>★支持适度规模经营（农业信贷担保体系建设运营）(B3)</t>
  </si>
  <si>
    <t>★有机肥替代(B4)</t>
  </si>
  <si>
    <t>★农机深耕深松(B5)</t>
  </si>
  <si>
    <t>★耕地休耕(B6)</t>
  </si>
  <si>
    <t>扣除B后的资金规模（C=A-B）</t>
  </si>
  <si>
    <t>林业改革发展资金</t>
  </si>
  <si>
    <t xml:space="preserve">甘财农一[2017]136号
甘财农一[2018]63号 </t>
  </si>
  <si>
    <t>其中（B）：★天然林保护管理（天保工程区管护、天然林停伐管护）</t>
  </si>
  <si>
    <t>甘财农一[2017]136号</t>
  </si>
  <si>
    <t>农业综合开发补助资金</t>
  </si>
  <si>
    <t>甘财农发[2017]10号</t>
  </si>
  <si>
    <t>农村综合改革转移支付</t>
  </si>
  <si>
    <t>甘财经一[2018]120号</t>
  </si>
  <si>
    <t>新增建设用地土地有偿使用费安排的高标准基本农田建设补助资金</t>
  </si>
  <si>
    <t>甘财经二[2017]151号</t>
  </si>
  <si>
    <t>农村环境连片整治示范资金</t>
  </si>
  <si>
    <t>甘财经二[2017]136号</t>
  </si>
  <si>
    <t>车辆购置税收入补助地方用于一般公路建设项目资金（支持农村公路部分）</t>
  </si>
  <si>
    <t>甘财经二[2017]167号
甘财经二[2018]88号</t>
  </si>
  <si>
    <t>农村危房改造补助资金</t>
  </si>
  <si>
    <t xml:space="preserve">甘财综[2017]108号
甘财综[2018]47号 </t>
  </si>
  <si>
    <t>中央专项彩票公益金支持扶贫资金</t>
  </si>
  <si>
    <t>甘财农二[2017]89号</t>
  </si>
  <si>
    <t>产粮大县奖励资金</t>
  </si>
  <si>
    <t>生猪（牛羊）调出大县奖励资金（省级统筹部分）</t>
  </si>
  <si>
    <t>农业资源及生态保护补助资金（对农民的直接补贴除外）</t>
  </si>
  <si>
    <t>甘财农一[2018]79号</t>
  </si>
  <si>
    <t>服务业发展专项资金（支持新农村现代流通服务网络工程部分）</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</si>
  <si>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</si>
  <si>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</si>
  <si>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小  计</t>
  </si>
  <si>
    <t>⑸以工代赈示范工程中央基建投资</t>
  </si>
  <si>
    <t>⑹农村饮水安全巩固提升工程中央基建投资</t>
  </si>
  <si>
    <t xml:space="preserve">甘财经一[2018]33号
</t>
  </si>
  <si>
    <t>⑺规模化大型沼气工程中央基建投资</t>
  </si>
  <si>
    <t>⑽种养业循环一体化项目中央基建投资</t>
  </si>
  <si>
    <t>甘财经一[2018]103号</t>
  </si>
  <si>
    <t>二</t>
  </si>
  <si>
    <t>省级财政资金小计</t>
  </si>
  <si>
    <t>发展资金省级资金</t>
  </si>
  <si>
    <t>甘财农二[2017]101号
甘财农二[2018]60号
甘财农二[2018]62号
甘财农二[2018]79号
甘财农二[2018]69号
甘财金[2018]16号</t>
  </si>
  <si>
    <t>“两州一市”省级资金</t>
  </si>
  <si>
    <t>少数民族发展省级资金</t>
  </si>
  <si>
    <t>甘财农二[2017]94号</t>
  </si>
  <si>
    <t>以工代赈省级资金</t>
  </si>
  <si>
    <t>甘财农二[2018]11号</t>
  </si>
  <si>
    <t>①农田水利设施建设省级资金、②山洪灾害防治省级资金</t>
  </si>
  <si>
    <t>甘财农二[2017]99号
甘财农二[2018]74号</t>
  </si>
  <si>
    <t>农民专业合作社省级资金</t>
  </si>
  <si>
    <t>甘财农一[2017]124号</t>
  </si>
  <si>
    <t>①测土配方补助资金省级资金、②耕地保护与质量提升补助省级资金</t>
  </si>
  <si>
    <t>甘财农一[2017]131号</t>
  </si>
  <si>
    <t>农业综合开发省级资金</t>
  </si>
  <si>
    <t xml:space="preserve">甘财农发[2017]12号 </t>
  </si>
  <si>
    <t>农村综合改革示范点省级资金和村级公益事业建设一事一议奖补省级资金</t>
  </si>
  <si>
    <t>甘财农一[2017]114号
甘财农一[2018]26号
甘财农一[2018]44号</t>
  </si>
  <si>
    <t>土地开发治理项目省级资金</t>
  </si>
  <si>
    <t>农村环境综合治理示范和规模化畜禽养殖省级资金</t>
  </si>
  <si>
    <t>甘财经二[2017]137号</t>
  </si>
  <si>
    <t>农村危房改造省级资金</t>
  </si>
  <si>
    <t>甘财综[2018]28号
甘财综[2018]47号
甘财综[2017]108号</t>
  </si>
  <si>
    <t>三</t>
  </si>
  <si>
    <t>市级财政资金小计</t>
  </si>
  <si>
    <t>市本级财政资金</t>
  </si>
  <si>
    <t>庆市财农[2018]134号
庆市财预[2017]50号
庆市财农[2018]140号</t>
  </si>
  <si>
    <t>四</t>
  </si>
  <si>
    <t>县级财政资金小计</t>
  </si>
  <si>
    <t>县本级财政资金</t>
  </si>
  <si>
    <t>环财发[2018]84号</t>
  </si>
  <si>
    <t>环财发[2018]190号</t>
  </si>
  <si>
    <t>说明：★不予许整合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</si>
</sst>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2"/>
      <color indexed="8"/>
      <name val="黑体"/>
      <charset val="134"/>
    </font>
    <font>
      <sz val="12"/>
      <color indexed="8"/>
      <name val="宋体"/>
      <charset val="134"/>
    </font>
    <font>
      <sz val="10"/>
      <color indexed="8"/>
      <name val="宋体"/>
      <charset val="134"/>
    </font>
    <font>
      <b/>
      <sz val="18"/>
      <color rgb="FF000000"/>
      <name val="宋体"/>
      <charset val="134"/>
    </font>
    <font>
      <b/>
      <sz val="18"/>
      <color indexed="8"/>
      <name val="宋体"/>
      <charset val="134"/>
    </font>
    <font>
      <b/>
      <sz val="16"/>
      <color indexed="8"/>
      <name val="方正小标宋简体"/>
      <charset val="134"/>
    </font>
    <font>
      <sz val="8"/>
      <color indexed="8"/>
      <name val="方正小标宋简体"/>
      <charset val="134"/>
    </font>
    <font>
      <b/>
      <sz val="10"/>
      <color indexed="8"/>
      <name val="宋体"/>
      <charset val="134"/>
      <scheme val="minor"/>
    </font>
    <font>
      <b/>
      <sz val="10"/>
      <color indexed="8"/>
      <name val="宋体"/>
      <charset val="134"/>
    </font>
    <font>
      <b/>
      <sz val="9"/>
      <name val="宋体"/>
      <charset val="134"/>
      <scheme val="minor"/>
    </font>
    <font>
      <b/>
      <sz val="10"/>
      <name val="宋体"/>
      <charset val="134"/>
      <scheme val="minor"/>
    </font>
    <font>
      <sz val="9"/>
      <name val="宋体"/>
      <charset val="134"/>
      <scheme val="minor"/>
    </font>
    <font>
      <sz val="9"/>
      <color theme="1"/>
      <name val="宋体"/>
      <charset val="134"/>
      <scheme val="minor"/>
    </font>
    <font>
      <b/>
      <sz val="9"/>
      <color indexed="8"/>
      <name val="宋体"/>
      <charset val="134"/>
      <scheme val="minor"/>
    </font>
    <font>
      <sz val="9"/>
      <color indexed="8"/>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sz val="12"/>
      <name val="宋体"/>
      <charset val="134"/>
    </font>
    <font>
      <sz val="11"/>
      <color indexed="8"/>
      <name val="宋体"/>
      <charset val="134"/>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3"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1" borderId="19" applyNumberFormat="0" applyFont="0" applyAlignment="0" applyProtection="0">
      <alignment vertical="center"/>
    </xf>
    <xf numFmtId="0" fontId="20" fillId="30"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xf numFmtId="0" fontId="22" fillId="0" borderId="13" applyNumberFormat="0" applyFill="0" applyAlignment="0" applyProtection="0">
      <alignment vertical="center"/>
    </xf>
    <xf numFmtId="0" fontId="27" fillId="0" borderId="13" applyNumberFormat="0" applyFill="0" applyAlignment="0" applyProtection="0">
      <alignment vertical="center"/>
    </xf>
    <xf numFmtId="0" fontId="20" fillId="11" borderId="0" applyNumberFormat="0" applyBorder="0" applyAlignment="0" applyProtection="0">
      <alignment vertical="center"/>
    </xf>
    <xf numFmtId="0" fontId="18" fillId="0" borderId="16" applyNumberFormat="0" applyFill="0" applyAlignment="0" applyProtection="0">
      <alignment vertical="center"/>
    </xf>
    <xf numFmtId="0" fontId="20" fillId="10" borderId="0" applyNumberFormat="0" applyBorder="0" applyAlignment="0" applyProtection="0">
      <alignment vertical="center"/>
    </xf>
    <xf numFmtId="0" fontId="26" fillId="21" borderId="15" applyNumberFormat="0" applyAlignment="0" applyProtection="0">
      <alignment vertical="center"/>
    </xf>
    <xf numFmtId="0" fontId="30" fillId="21" borderId="14" applyNumberFormat="0" applyAlignment="0" applyProtection="0">
      <alignment vertical="center"/>
    </xf>
    <xf numFmtId="0" fontId="32" fillId="28" borderId="17" applyNumberFormat="0" applyAlignment="0" applyProtection="0">
      <alignment vertical="center"/>
    </xf>
    <xf numFmtId="0" fontId="16" fillId="15" borderId="0" applyNumberFormat="0" applyBorder="0" applyAlignment="0" applyProtection="0">
      <alignment vertical="center"/>
    </xf>
    <xf numFmtId="0" fontId="20" fillId="20" borderId="0" applyNumberFormat="0" applyBorder="0" applyAlignment="0" applyProtection="0">
      <alignment vertical="center"/>
    </xf>
    <xf numFmtId="0" fontId="34" fillId="0" borderId="18" applyNumberFormat="0" applyFill="0" applyAlignment="0" applyProtection="0">
      <alignment vertical="center"/>
    </xf>
    <xf numFmtId="0" fontId="35" fillId="0" borderId="20" applyNumberFormat="0" applyFill="0" applyAlignment="0" applyProtection="0">
      <alignment vertical="center"/>
    </xf>
    <xf numFmtId="0" fontId="24" fillId="14" borderId="0" applyNumberFormat="0" applyBorder="0" applyAlignment="0" applyProtection="0">
      <alignment vertical="center"/>
    </xf>
    <xf numFmtId="0" fontId="21" fillId="9" borderId="0" applyNumberFormat="0" applyBorder="0" applyAlignment="0" applyProtection="0">
      <alignment vertical="center"/>
    </xf>
    <xf numFmtId="0" fontId="16" fillId="25" borderId="0" applyNumberFormat="0" applyBorder="0" applyAlignment="0" applyProtection="0">
      <alignment vertical="center"/>
    </xf>
    <xf numFmtId="0" fontId="20" fillId="19" borderId="0" applyNumberFormat="0" applyBorder="0" applyAlignment="0" applyProtection="0">
      <alignment vertical="center"/>
    </xf>
    <xf numFmtId="0" fontId="16" fillId="24" borderId="0" applyNumberFormat="0" applyBorder="0" applyAlignment="0" applyProtection="0">
      <alignment vertical="center"/>
    </xf>
    <xf numFmtId="0" fontId="16" fillId="5"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20" fillId="33" borderId="0" applyNumberFormat="0" applyBorder="0" applyAlignment="0" applyProtection="0">
      <alignment vertical="center"/>
    </xf>
    <xf numFmtId="0" fontId="29" fillId="0" borderId="0" applyProtection="0"/>
    <xf numFmtId="0" fontId="20" fillId="18" borderId="0" applyNumberFormat="0" applyBorder="0" applyAlignment="0" applyProtection="0">
      <alignment vertical="center"/>
    </xf>
    <xf numFmtId="0" fontId="16" fillId="22" borderId="0" applyNumberFormat="0" applyBorder="0" applyAlignment="0" applyProtection="0">
      <alignment vertical="center"/>
    </xf>
    <xf numFmtId="0" fontId="16" fillId="4"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16" fillId="26"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28" fillId="0" borderId="0">
      <alignment vertical="center"/>
    </xf>
    <xf numFmtId="0" fontId="16" fillId="3" borderId="0" applyNumberFormat="0" applyBorder="0" applyAlignment="0" applyProtection="0">
      <alignment vertical="center"/>
    </xf>
    <xf numFmtId="0" fontId="20" fillId="8" borderId="0" applyNumberFormat="0" applyBorder="0" applyAlignment="0" applyProtection="0">
      <alignment vertical="center"/>
    </xf>
    <xf numFmtId="0" fontId="28" fillId="0" borderId="0"/>
    <xf numFmtId="0" fontId="29" fillId="0" borderId="0"/>
    <xf numFmtId="0" fontId="29" fillId="0" borderId="0"/>
    <xf numFmtId="0" fontId="29" fillId="0" borderId="0"/>
    <xf numFmtId="0" fontId="29" fillId="0" borderId="0"/>
  </cellStyleXfs>
  <cellXfs count="7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54" applyFont="1" applyAlignment="1">
      <alignment vertical="center"/>
    </xf>
    <xf numFmtId="0" fontId="3"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4" fillId="0" borderId="0" xfId="56" applyNumberFormat="1" applyFont="1" applyAlignment="1">
      <alignment horizontal="center" vertical="center" wrapText="1"/>
    </xf>
    <xf numFmtId="0" fontId="5" fillId="0" borderId="0" xfId="56" applyNumberFormat="1" applyFont="1" applyAlignment="1">
      <alignment horizontal="center" vertical="center" wrapText="1"/>
    </xf>
    <xf numFmtId="0" fontId="6" fillId="0" borderId="0" xfId="56" applyNumberFormat="1" applyFont="1" applyAlignment="1">
      <alignment horizontal="center" vertical="center" wrapText="1"/>
    </xf>
    <xf numFmtId="0" fontId="7" fillId="0" borderId="1" xfId="56" applyNumberFormat="1" applyFont="1" applyBorder="1" applyAlignment="1">
      <alignment horizontal="right" vertical="center" wrapText="1"/>
    </xf>
    <xf numFmtId="0" fontId="1" fillId="0" borderId="2" xfId="56" applyNumberFormat="1" applyFont="1" applyBorder="1" applyAlignment="1">
      <alignment horizontal="center" vertical="center" wrapText="1"/>
    </xf>
    <xf numFmtId="0" fontId="1" fillId="0" borderId="3" xfId="56" applyNumberFormat="1" applyFont="1" applyBorder="1" applyAlignment="1">
      <alignment horizontal="center" vertical="center" wrapText="1"/>
    </xf>
    <xf numFmtId="0" fontId="1" fillId="0" borderId="4" xfId="56" applyNumberFormat="1" applyFont="1" applyBorder="1" applyAlignment="1">
      <alignment horizontal="center" vertical="center" wrapText="1"/>
    </xf>
    <xf numFmtId="0" fontId="1" fillId="0" borderId="5" xfId="56" applyNumberFormat="1" applyFont="1" applyBorder="1" applyAlignment="1">
      <alignment horizontal="center" vertical="center" wrapText="1"/>
    </xf>
    <xf numFmtId="0" fontId="1" fillId="0" borderId="6" xfId="56" applyNumberFormat="1" applyFont="1" applyBorder="1" applyAlignment="1">
      <alignment horizontal="center" vertical="center" wrapText="1"/>
    </xf>
    <xf numFmtId="0" fontId="1" fillId="0" borderId="1" xfId="56" applyNumberFormat="1" applyFont="1" applyBorder="1" applyAlignment="1">
      <alignment horizontal="center" vertical="center" wrapText="1"/>
    </xf>
    <xf numFmtId="0" fontId="1" fillId="0" borderId="7" xfId="56" applyNumberFormat="1" applyFont="1" applyBorder="1" applyAlignment="1">
      <alignment horizontal="center" vertical="center" wrapText="1"/>
    </xf>
    <xf numFmtId="0" fontId="8" fillId="0" borderId="8" xfId="41" applyNumberFormat="1" applyFont="1" applyFill="1" applyBorder="1" applyAlignment="1" applyProtection="1">
      <alignment horizontal="center" vertical="center" wrapText="1"/>
    </xf>
    <xf numFmtId="0" fontId="8" fillId="0" borderId="9" xfId="41" applyNumberFormat="1" applyFont="1" applyFill="1" applyBorder="1" applyAlignment="1" applyProtection="1">
      <alignment horizontal="center" vertical="center" wrapText="1"/>
    </xf>
    <xf numFmtId="0" fontId="8" fillId="0" borderId="10" xfId="41" applyNumberFormat="1" applyFont="1" applyFill="1" applyBorder="1" applyAlignment="1" applyProtection="1">
      <alignment horizontal="center" vertical="center" wrapText="1"/>
    </xf>
    <xf numFmtId="0" fontId="9" fillId="0" borderId="11" xfId="56" applyNumberFormat="1" applyFont="1" applyBorder="1" applyAlignment="1">
      <alignment horizontal="center" vertical="center" wrapText="1"/>
    </xf>
    <xf numFmtId="0" fontId="10" fillId="2" borderId="2" xfId="46" applyNumberFormat="1" applyFont="1" applyFill="1" applyBorder="1" applyAlignment="1" applyProtection="1">
      <alignment horizontal="center" vertical="center" wrapText="1"/>
    </xf>
    <xf numFmtId="0" fontId="11" fillId="2" borderId="2" xfId="46" applyNumberFormat="1" applyFont="1" applyFill="1" applyBorder="1" applyAlignment="1" applyProtection="1">
      <alignment horizontal="center" vertical="center" wrapText="1"/>
    </xf>
    <xf numFmtId="0" fontId="9" fillId="0" borderId="2" xfId="56" applyNumberFormat="1" applyFont="1" applyBorder="1" applyAlignment="1">
      <alignment horizontal="center" vertical="center" wrapText="1"/>
    </xf>
    <xf numFmtId="0" fontId="12" fillId="2" borderId="2" xfId="46" applyNumberFormat="1" applyFont="1" applyFill="1" applyBorder="1" applyAlignment="1" applyProtection="1">
      <alignment horizontal="left" vertical="center" wrapText="1"/>
    </xf>
    <xf numFmtId="0" fontId="3" fillId="0" borderId="2" xfId="56" applyNumberFormat="1" applyFont="1" applyBorder="1" applyAlignment="1">
      <alignment horizontal="center" vertical="center" wrapText="1"/>
    </xf>
    <xf numFmtId="0" fontId="3" fillId="0" borderId="2" xfId="0" applyFont="1" applyBorder="1" applyAlignment="1">
      <alignment horizontal="center" vertical="center" wrapText="1"/>
    </xf>
    <xf numFmtId="0" fontId="12" fillId="2" borderId="2" xfId="46" applyNumberFormat="1" applyFont="1" applyFill="1" applyBorder="1" applyAlignment="1" applyProtection="1">
      <alignment horizontal="center" vertical="center" wrapText="1"/>
    </xf>
    <xf numFmtId="0" fontId="12" fillId="2" borderId="8" xfId="46" applyNumberFormat="1" applyFont="1" applyFill="1" applyBorder="1" applyAlignment="1" applyProtection="1">
      <alignment horizontal="left" vertical="center" wrapText="1" shrinkToFit="1"/>
    </xf>
    <xf numFmtId="0" fontId="12" fillId="2" borderId="9" xfId="46" applyNumberFormat="1" applyFont="1" applyFill="1" applyBorder="1" applyAlignment="1" applyProtection="1">
      <alignment horizontal="left" vertical="center" wrapText="1" shrinkToFit="1"/>
    </xf>
    <xf numFmtId="0" fontId="12" fillId="2" borderId="10" xfId="46" applyNumberFormat="1" applyFont="1" applyFill="1" applyBorder="1" applyAlignment="1" applyProtection="1">
      <alignment horizontal="left" vertical="center" wrapText="1" shrinkToFit="1"/>
    </xf>
    <xf numFmtId="0" fontId="3" fillId="0" borderId="2" xfId="56" applyNumberFormat="1" applyFont="1" applyFill="1" applyBorder="1" applyAlignment="1">
      <alignment horizontal="center" vertical="center" wrapText="1"/>
    </xf>
    <xf numFmtId="0" fontId="12" fillId="2" borderId="8" xfId="46" applyNumberFormat="1" applyFont="1" applyFill="1" applyBorder="1" applyAlignment="1" applyProtection="1">
      <alignment horizontal="left" vertical="center" wrapText="1"/>
    </xf>
    <xf numFmtId="0" fontId="12" fillId="2" borderId="9" xfId="46" applyNumberFormat="1" applyFont="1" applyFill="1" applyBorder="1" applyAlignment="1" applyProtection="1">
      <alignment horizontal="left" vertical="center" wrapText="1"/>
    </xf>
    <xf numFmtId="0" fontId="12" fillId="2" borderId="10" xfId="46" applyNumberFormat="1" applyFont="1" applyFill="1" applyBorder="1" applyAlignment="1" applyProtection="1">
      <alignment horizontal="left" vertical="center" wrapText="1"/>
    </xf>
    <xf numFmtId="0" fontId="13" fillId="0" borderId="2" xfId="0" applyFont="1" applyFill="1" applyBorder="1" applyAlignment="1" applyProtection="1">
      <alignment vertical="center" wrapText="1"/>
    </xf>
    <xf numFmtId="0" fontId="3" fillId="0" borderId="2" xfId="56" applyNumberFormat="1" applyFont="1" applyBorder="1" applyAlignment="1">
      <alignment vertical="center" wrapText="1"/>
    </xf>
    <xf numFmtId="0" fontId="8" fillId="0" borderId="2" xfId="41" applyNumberFormat="1" applyFont="1" applyFill="1" applyBorder="1" applyAlignment="1" applyProtection="1">
      <alignment horizontal="center" vertical="center" wrapText="1"/>
    </xf>
    <xf numFmtId="0" fontId="9" fillId="0" borderId="2" xfId="56" applyNumberFormat="1" applyFont="1" applyFill="1" applyBorder="1" applyAlignment="1">
      <alignment horizontal="center" vertical="center" wrapText="1"/>
    </xf>
    <xf numFmtId="0" fontId="14" fillId="0" borderId="8" xfId="56" applyNumberFormat="1" applyFont="1" applyFill="1" applyBorder="1" applyAlignment="1">
      <alignment horizontal="center" vertical="center" wrapText="1"/>
    </xf>
    <xf numFmtId="0" fontId="15" fillId="0" borderId="8" xfId="56" applyNumberFormat="1" applyFont="1" applyFill="1" applyBorder="1" applyAlignment="1">
      <alignment horizontal="left" vertical="center" wrapText="1"/>
    </xf>
    <xf numFmtId="0" fontId="15" fillId="0" borderId="9" xfId="56" applyNumberFormat="1" applyFont="1" applyFill="1" applyBorder="1" applyAlignment="1">
      <alignment horizontal="left" vertical="center" wrapText="1"/>
    </xf>
    <xf numFmtId="0" fontId="15" fillId="0" borderId="10" xfId="56" applyNumberFormat="1" applyFont="1" applyFill="1" applyBorder="1" applyAlignment="1">
      <alignment horizontal="left" vertical="center" wrapText="1"/>
    </xf>
    <xf numFmtId="0" fontId="15" fillId="0" borderId="3" xfId="56" applyNumberFormat="1" applyFont="1" applyFill="1" applyBorder="1" applyAlignment="1">
      <alignment horizontal="left" vertical="center" wrapText="1"/>
    </xf>
    <xf numFmtId="0" fontId="15" fillId="0" borderId="4" xfId="56" applyNumberFormat="1" applyFont="1" applyFill="1" applyBorder="1" applyAlignment="1">
      <alignment horizontal="left" vertical="center" wrapText="1"/>
    </xf>
    <xf numFmtId="0" fontId="15" fillId="0" borderId="5" xfId="56" applyNumberFormat="1" applyFont="1" applyFill="1" applyBorder="1" applyAlignment="1">
      <alignment horizontal="left" vertical="center" wrapText="1"/>
    </xf>
    <xf numFmtId="0" fontId="3" fillId="0" borderId="12" xfId="56"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15" fillId="0" borderId="6" xfId="56" applyNumberFormat="1" applyFont="1" applyFill="1" applyBorder="1" applyAlignment="1">
      <alignment horizontal="left" vertical="center" wrapText="1"/>
    </xf>
    <xf numFmtId="0" fontId="15" fillId="0" borderId="1" xfId="56" applyNumberFormat="1" applyFont="1" applyFill="1" applyBorder="1" applyAlignment="1">
      <alignment horizontal="left" vertical="center" wrapText="1"/>
    </xf>
    <xf numFmtId="0" fontId="15" fillId="0" borderId="7" xfId="56" applyNumberFormat="1" applyFont="1" applyFill="1" applyBorder="1" applyAlignment="1">
      <alignment horizontal="left" vertical="center" wrapText="1"/>
    </xf>
    <xf numFmtId="0" fontId="3" fillId="0" borderId="11" xfId="56"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8" fillId="0" borderId="8" xfId="56" applyNumberFormat="1" applyFont="1" applyBorder="1" applyAlignment="1">
      <alignment horizontal="center" vertical="center" wrapText="1"/>
    </xf>
    <xf numFmtId="0" fontId="8" fillId="0" borderId="9" xfId="56" applyNumberFormat="1" applyFont="1" applyBorder="1" applyAlignment="1">
      <alignment horizontal="center" vertical="center" wrapText="1"/>
    </xf>
    <xf numFmtId="0" fontId="8" fillId="0" borderId="10" xfId="56" applyNumberFormat="1" applyFont="1" applyBorder="1" applyAlignment="1">
      <alignment horizontal="center" vertical="center" wrapText="1"/>
    </xf>
    <xf numFmtId="0" fontId="15" fillId="0" borderId="8" xfId="56" applyNumberFormat="1" applyFont="1" applyBorder="1" applyAlignment="1">
      <alignment horizontal="center" vertical="center" wrapText="1"/>
    </xf>
    <xf numFmtId="0" fontId="3" fillId="0" borderId="2" xfId="56" applyNumberFormat="1" applyFont="1" applyFill="1" applyBorder="1" applyAlignment="1">
      <alignment vertical="center" wrapText="1"/>
    </xf>
    <xf numFmtId="0" fontId="9" fillId="0" borderId="2" xfId="56" applyNumberFormat="1" applyFont="1" applyFill="1" applyBorder="1" applyAlignment="1">
      <alignment horizontal="center" wrapText="1"/>
    </xf>
    <xf numFmtId="0" fontId="0" fillId="0" borderId="4" xfId="0" applyBorder="1" applyAlignment="1">
      <alignment horizontal="left" vertical="center"/>
    </xf>
    <xf numFmtId="10" fontId="9" fillId="0" borderId="11" xfId="56" applyNumberFormat="1" applyFont="1" applyBorder="1" applyAlignment="1">
      <alignment horizontal="center" vertical="center" wrapText="1"/>
    </xf>
    <xf numFmtId="10" fontId="3" fillId="0" borderId="11" xfId="56" applyNumberFormat="1" applyFont="1" applyBorder="1" applyAlignment="1">
      <alignment horizontal="center" vertical="center" wrapText="1"/>
    </xf>
    <xf numFmtId="10" fontId="3" fillId="0" borderId="2" xfId="56" applyNumberFormat="1" applyFont="1" applyBorder="1" applyAlignment="1">
      <alignment horizontal="center" vertical="center" wrapText="1"/>
    </xf>
    <xf numFmtId="10" fontId="9" fillId="0" borderId="2" xfId="56" applyNumberFormat="1" applyFont="1" applyFill="1" applyBorder="1" applyAlignment="1">
      <alignment horizontal="center" vertical="center" wrapText="1"/>
    </xf>
    <xf numFmtId="10" fontId="3" fillId="0" borderId="2" xfId="56" applyNumberFormat="1" applyFont="1" applyFill="1" applyBorder="1" applyAlignment="1">
      <alignment horizontal="center" vertical="center" wrapText="1"/>
    </xf>
    <xf numFmtId="9" fontId="9" fillId="0" borderId="2" xfId="11" applyFont="1" applyFill="1" applyBorder="1" applyAlignment="1" applyProtection="1">
      <alignment horizontal="center" vertical="center" wrapText="1"/>
    </xf>
    <xf numFmtId="9" fontId="3" fillId="0" borderId="2" xfId="11" applyFont="1" applyFill="1" applyBorder="1" applyAlignment="1" applyProtection="1">
      <alignment horizontal="center" vertical="center" wrapText="1"/>
    </xf>
    <xf numFmtId="9" fontId="3" fillId="0" borderId="0" xfId="11" applyFont="1" applyFill="1" applyBorder="1" applyAlignment="1" applyProtection="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2_2-1统计表_1"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鹎%U龡&amp;H?_x0008__x001c__x001c_?_x0007__x0001__x0001_" xfId="53"/>
    <cellStyle name="常规 14" xfId="54"/>
    <cellStyle name="常规 19" xfId="55"/>
    <cellStyle name="常规 2" xfId="56"/>
    <cellStyle name="常规 2 6" xfId="57"/>
  </cellStyles>
  <tableStyles count="0" defaultTableStyle="TableStyleMedium2" defaultPivotStyle="PivotStyleLight16"/>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workbookViewId="0">
      <selection activeCell="A2" sqref="A2:I2"/>
    </sheetView>
  </sheetViews>
  <sheetFormatPr defaultColWidth="9" defaultRowHeight="13.5"/>
  <cols>
    <col min="1" max="1" width="6" customWidth="1"/>
    <col min="2" max="2" width="9.125" customWidth="1"/>
    <col min="3" max="3" width="9.625" customWidth="1"/>
    <col min="4" max="4" width="7" customWidth="1"/>
    <col min="5" max="5" width="18.625" customWidth="1"/>
    <col min="6" max="6" width="9.5" customWidth="1"/>
    <col min="7" max="7" width="18.375" customWidth="1"/>
    <col min="8" max="8" width="9.625" customWidth="1"/>
    <col min="9" max="9" width="7.875" customWidth="1"/>
  </cols>
  <sheetData>
    <row r="1" ht="24" customHeight="1" spans="1:5">
      <c r="A1" s="7" t="s">
        <v>0</v>
      </c>
      <c r="B1" s="7"/>
      <c r="C1" s="7"/>
      <c r="D1" s="7"/>
      <c r="E1" s="7"/>
    </row>
    <row r="2" ht="33" customHeight="1" spans="1:9">
      <c r="A2" s="8" t="s">
        <v>1</v>
      </c>
      <c r="B2" s="9"/>
      <c r="C2" s="9"/>
      <c r="D2" s="9"/>
      <c r="E2" s="9"/>
      <c r="F2" s="9"/>
      <c r="G2" s="9"/>
      <c r="H2" s="9"/>
      <c r="I2" s="9"/>
    </row>
    <row r="3" ht="18" customHeight="1" spans="1:9">
      <c r="A3" s="10"/>
      <c r="B3" s="10"/>
      <c r="C3" s="10"/>
      <c r="D3" s="10"/>
      <c r="E3" s="10"/>
      <c r="F3" s="10"/>
      <c r="G3" s="10"/>
      <c r="H3" s="11" t="s">
        <v>2</v>
      </c>
      <c r="I3" s="11"/>
    </row>
    <row r="4" s="1" customFormat="1" ht="18" customHeight="1" spans="1:9">
      <c r="A4" s="12" t="s">
        <v>3</v>
      </c>
      <c r="B4" s="13" t="s">
        <v>4</v>
      </c>
      <c r="C4" s="14"/>
      <c r="D4" s="14"/>
      <c r="E4" s="15"/>
      <c r="F4" s="12" t="s">
        <v>5</v>
      </c>
      <c r="G4" s="12"/>
      <c r="H4" s="12" t="s">
        <v>6</v>
      </c>
      <c r="I4" s="12" t="s">
        <v>7</v>
      </c>
    </row>
    <row r="5" s="1" customFormat="1" ht="18" customHeight="1" spans="1:9">
      <c r="A5" s="12"/>
      <c r="B5" s="16"/>
      <c r="C5" s="17"/>
      <c r="D5" s="17"/>
      <c r="E5" s="18"/>
      <c r="F5" s="12" t="s">
        <v>8</v>
      </c>
      <c r="G5" s="12" t="s">
        <v>9</v>
      </c>
      <c r="H5" s="12"/>
      <c r="I5" s="12"/>
    </row>
    <row r="6" s="2" customFormat="1" ht="21" customHeight="1" spans="1:9">
      <c r="A6" s="19" t="s">
        <v>10</v>
      </c>
      <c r="B6" s="20"/>
      <c r="C6" s="20"/>
      <c r="D6" s="20"/>
      <c r="E6" s="21"/>
      <c r="F6" s="22">
        <f>F7+F38+F53+F56</f>
        <v>71308.93</v>
      </c>
      <c r="G6" s="22"/>
      <c r="H6" s="22">
        <f>H7+H38+H53+H56</f>
        <v>50877.95</v>
      </c>
      <c r="I6" s="62">
        <f>H6/F6</f>
        <v>0.713486375409083</v>
      </c>
    </row>
    <row r="7" s="3" customFormat="1" ht="18.95" customHeight="1" spans="1:9">
      <c r="A7" s="23" t="s">
        <v>11</v>
      </c>
      <c r="B7" s="24" t="s">
        <v>12</v>
      </c>
      <c r="C7" s="24"/>
      <c r="D7" s="24"/>
      <c r="E7" s="24"/>
      <c r="F7" s="25">
        <f>SUM(F8:F18,F21:F33)</f>
        <v>42532.49</v>
      </c>
      <c r="G7" s="25"/>
      <c r="H7" s="25">
        <f>SUM(H8:H18,H21:H33)</f>
        <v>25795.55</v>
      </c>
      <c r="I7" s="62">
        <f t="shared" ref="I6:I8" si="0">H7/F7</f>
        <v>0.606490473518009</v>
      </c>
    </row>
    <row r="8" s="3" customFormat="1" ht="36" spans="1:9">
      <c r="A8" s="23">
        <v>1</v>
      </c>
      <c r="B8" s="26" t="s">
        <v>13</v>
      </c>
      <c r="C8" s="26"/>
      <c r="D8" s="26"/>
      <c r="E8" s="26"/>
      <c r="F8" s="27">
        <f>10914+3197+200</f>
        <v>14311</v>
      </c>
      <c r="G8" s="27" t="s">
        <v>14</v>
      </c>
      <c r="H8" s="27">
        <f>3197+10513.55</f>
        <v>13710.55</v>
      </c>
      <c r="I8" s="63">
        <f t="shared" si="0"/>
        <v>0.958042764307176</v>
      </c>
    </row>
    <row r="9" s="3" customFormat="1" ht="20.1" customHeight="1" spans="1:9">
      <c r="A9" s="23">
        <v>2</v>
      </c>
      <c r="B9" s="26" t="s">
        <v>15</v>
      </c>
      <c r="C9" s="26"/>
      <c r="D9" s="26"/>
      <c r="E9" s="26"/>
      <c r="F9" s="27">
        <v>4639</v>
      </c>
      <c r="G9" s="28" t="s">
        <v>16</v>
      </c>
      <c r="H9" s="27"/>
      <c r="I9" s="63">
        <v>0</v>
      </c>
    </row>
    <row r="10" s="3" customFormat="1" ht="20.1" customHeight="1" spans="1:9">
      <c r="A10" s="23">
        <v>3</v>
      </c>
      <c r="B10" s="29" t="s">
        <v>17</v>
      </c>
      <c r="C10" s="26" t="s">
        <v>18</v>
      </c>
      <c r="D10" s="26"/>
      <c r="E10" s="26"/>
      <c r="F10" s="27"/>
      <c r="G10" s="27"/>
      <c r="H10" s="27"/>
      <c r="I10" s="38"/>
    </row>
    <row r="11" s="3" customFormat="1" ht="15" customHeight="1" spans="1:9">
      <c r="A11" s="23"/>
      <c r="B11" s="29"/>
      <c r="C11" s="29" t="s">
        <v>19</v>
      </c>
      <c r="D11" s="26" t="s">
        <v>20</v>
      </c>
      <c r="E11" s="26"/>
      <c r="F11" s="27"/>
      <c r="G11" s="27"/>
      <c r="H11" s="27"/>
      <c r="I11" s="38"/>
    </row>
    <row r="12" s="3" customFormat="1" ht="15" customHeight="1" spans="1:9">
      <c r="A12" s="23"/>
      <c r="B12" s="29"/>
      <c r="C12" s="29"/>
      <c r="D12" s="26" t="s">
        <v>21</v>
      </c>
      <c r="E12" s="26"/>
      <c r="F12" s="27"/>
      <c r="G12" s="27"/>
      <c r="H12" s="27"/>
      <c r="I12" s="38"/>
    </row>
    <row r="13" s="3" customFormat="1" ht="24.95" customHeight="1" spans="1:9">
      <c r="A13" s="23"/>
      <c r="B13" s="29"/>
      <c r="C13" s="29"/>
      <c r="D13" s="26" t="s">
        <v>22</v>
      </c>
      <c r="E13" s="26"/>
      <c r="F13" s="27"/>
      <c r="G13" s="27"/>
      <c r="H13" s="27"/>
      <c r="I13" s="38"/>
    </row>
    <row r="14" s="3" customFormat="1" ht="15" customHeight="1" spans="1:9">
      <c r="A14" s="23"/>
      <c r="B14" s="29"/>
      <c r="C14" s="29"/>
      <c r="D14" s="26" t="s">
        <v>23</v>
      </c>
      <c r="E14" s="26"/>
      <c r="F14" s="27"/>
      <c r="G14" s="27"/>
      <c r="H14" s="27"/>
      <c r="I14" s="38"/>
    </row>
    <row r="15" s="3" customFormat="1" ht="15" customHeight="1" spans="1:9">
      <c r="A15" s="23"/>
      <c r="B15" s="29"/>
      <c r="C15" s="29"/>
      <c r="D15" s="26" t="s">
        <v>24</v>
      </c>
      <c r="E15" s="26"/>
      <c r="F15" s="27"/>
      <c r="G15" s="27"/>
      <c r="H15" s="27"/>
      <c r="I15" s="38"/>
    </row>
    <row r="16" s="3" customFormat="1" ht="15" customHeight="1" spans="1:9">
      <c r="A16" s="23"/>
      <c r="B16" s="29"/>
      <c r="C16" s="29"/>
      <c r="D16" s="26" t="s">
        <v>25</v>
      </c>
      <c r="E16" s="26"/>
      <c r="F16" s="27"/>
      <c r="G16" s="27"/>
      <c r="H16" s="27"/>
      <c r="I16" s="38"/>
    </row>
    <row r="17" s="3" customFormat="1" ht="15" customHeight="1" spans="1:9">
      <c r="A17" s="23"/>
      <c r="B17" s="29"/>
      <c r="C17" s="26" t="s">
        <v>26</v>
      </c>
      <c r="D17" s="26"/>
      <c r="E17" s="26"/>
      <c r="F17" s="27"/>
      <c r="G17" s="27"/>
      <c r="H17" s="27"/>
      <c r="I17" s="38"/>
    </row>
    <row r="18" s="3" customFormat="1" ht="29.1" customHeight="1" spans="1:9">
      <c r="A18" s="23">
        <v>4</v>
      </c>
      <c r="B18" s="29" t="s">
        <v>27</v>
      </c>
      <c r="C18" s="26" t="s">
        <v>18</v>
      </c>
      <c r="D18" s="26"/>
      <c r="E18" s="26"/>
      <c r="F18" s="27">
        <f>F19+F20</f>
        <v>2712.29</v>
      </c>
      <c r="G18" s="28" t="s">
        <v>28</v>
      </c>
      <c r="H18" s="27"/>
      <c r="I18" s="64">
        <v>0</v>
      </c>
    </row>
    <row r="19" s="3" customFormat="1" ht="26.1" customHeight="1" spans="1:9">
      <c r="A19" s="23"/>
      <c r="B19" s="29"/>
      <c r="C19" s="30" t="s">
        <v>29</v>
      </c>
      <c r="D19" s="31"/>
      <c r="E19" s="32"/>
      <c r="F19" s="27">
        <v>77</v>
      </c>
      <c r="G19" s="28" t="s">
        <v>30</v>
      </c>
      <c r="H19" s="27"/>
      <c r="I19" s="64">
        <v>0</v>
      </c>
    </row>
    <row r="20" s="3" customFormat="1" ht="29.1" customHeight="1" spans="1:9">
      <c r="A20" s="23"/>
      <c r="B20" s="29"/>
      <c r="C20" s="26" t="s">
        <v>26</v>
      </c>
      <c r="D20" s="26"/>
      <c r="E20" s="26"/>
      <c r="F20" s="27">
        <v>2635.29</v>
      </c>
      <c r="G20" s="28" t="s">
        <v>30</v>
      </c>
      <c r="H20" s="27"/>
      <c r="I20" s="64">
        <v>0</v>
      </c>
    </row>
    <row r="21" s="3" customFormat="1" ht="24.95" customHeight="1" spans="1:9">
      <c r="A21" s="23">
        <v>5</v>
      </c>
      <c r="B21" s="26" t="s">
        <v>31</v>
      </c>
      <c r="C21" s="26"/>
      <c r="D21" s="26"/>
      <c r="E21" s="26"/>
      <c r="F21" s="27">
        <v>1083</v>
      </c>
      <c r="G21" s="27" t="s">
        <v>32</v>
      </c>
      <c r="H21" s="27"/>
      <c r="I21" s="64">
        <v>0</v>
      </c>
    </row>
    <row r="22" s="3" customFormat="1" ht="18" customHeight="1" spans="1:9">
      <c r="A22" s="23">
        <v>6</v>
      </c>
      <c r="B22" s="26" t="s">
        <v>33</v>
      </c>
      <c r="C22" s="26"/>
      <c r="D22" s="26"/>
      <c r="E22" s="26"/>
      <c r="F22" s="27">
        <v>500</v>
      </c>
      <c r="G22" s="28" t="s">
        <v>34</v>
      </c>
      <c r="H22" s="27"/>
      <c r="I22" s="64">
        <f>H22/F22</f>
        <v>0</v>
      </c>
    </row>
    <row r="23" s="3" customFormat="1" ht="21" customHeight="1" spans="1:9">
      <c r="A23" s="23">
        <v>7</v>
      </c>
      <c r="B23" s="26" t="s">
        <v>35</v>
      </c>
      <c r="C23" s="26"/>
      <c r="D23" s="26"/>
      <c r="E23" s="26"/>
      <c r="F23" s="27">
        <v>800</v>
      </c>
      <c r="G23" s="28" t="s">
        <v>36</v>
      </c>
      <c r="H23" s="27"/>
      <c r="I23" s="38"/>
    </row>
    <row r="24" s="3" customFormat="1" ht="18.95" customHeight="1" spans="1:9">
      <c r="A24" s="23">
        <v>8</v>
      </c>
      <c r="B24" s="26" t="s">
        <v>37</v>
      </c>
      <c r="C24" s="26"/>
      <c r="D24" s="26"/>
      <c r="E24" s="26"/>
      <c r="F24" s="33">
        <v>60</v>
      </c>
      <c r="G24" s="28" t="s">
        <v>38</v>
      </c>
      <c r="H24" s="27"/>
      <c r="I24" s="64">
        <v>0</v>
      </c>
    </row>
    <row r="25" s="2" customFormat="1" ht="27" customHeight="1" spans="1:9">
      <c r="A25" s="23">
        <v>9</v>
      </c>
      <c r="B25" s="26" t="s">
        <v>39</v>
      </c>
      <c r="C25" s="26"/>
      <c r="D25" s="26"/>
      <c r="E25" s="26"/>
      <c r="F25" s="33">
        <f>1090+10085</f>
        <v>11175</v>
      </c>
      <c r="G25" s="28" t="s">
        <v>40</v>
      </c>
      <c r="H25" s="27">
        <f>10085</f>
        <v>10085</v>
      </c>
      <c r="I25" s="64">
        <v>0</v>
      </c>
    </row>
    <row r="26" s="4" customFormat="1" ht="30" customHeight="1" spans="1:9">
      <c r="A26" s="23">
        <v>10</v>
      </c>
      <c r="B26" s="26" t="s">
        <v>41</v>
      </c>
      <c r="C26" s="26"/>
      <c r="D26" s="26"/>
      <c r="E26" s="26"/>
      <c r="F26" s="33">
        <f>1700+1072.1</f>
        <v>2772.1</v>
      </c>
      <c r="G26" s="28" t="s">
        <v>42</v>
      </c>
      <c r="H26" s="33"/>
      <c r="I26" s="64">
        <f>H26/F26</f>
        <v>0</v>
      </c>
    </row>
    <row r="27" s="4" customFormat="1" ht="18" customHeight="1" spans="1:9">
      <c r="A27" s="23">
        <v>11</v>
      </c>
      <c r="B27" s="34" t="s">
        <v>43</v>
      </c>
      <c r="C27" s="35"/>
      <c r="D27" s="35"/>
      <c r="E27" s="36"/>
      <c r="F27" s="33">
        <v>2000</v>
      </c>
      <c r="G27" s="28" t="s">
        <v>44</v>
      </c>
      <c r="H27" s="33">
        <v>2000</v>
      </c>
      <c r="I27" s="64">
        <f>H27/F27</f>
        <v>1</v>
      </c>
    </row>
    <row r="28" s="4" customFormat="1" ht="18" customHeight="1" spans="1:9">
      <c r="A28" s="23">
        <v>12</v>
      </c>
      <c r="B28" s="26" t="s">
        <v>45</v>
      </c>
      <c r="C28" s="26"/>
      <c r="D28" s="26"/>
      <c r="E28" s="26"/>
      <c r="F28" s="33"/>
      <c r="G28" s="28"/>
      <c r="H28" s="33"/>
      <c r="I28" s="59"/>
    </row>
    <row r="29" s="4" customFormat="1" ht="18" customHeight="1" spans="1:9">
      <c r="A29" s="23">
        <v>13</v>
      </c>
      <c r="B29" s="26" t="s">
        <v>46</v>
      </c>
      <c r="C29" s="26"/>
      <c r="D29" s="26"/>
      <c r="E29" s="26"/>
      <c r="F29" s="33"/>
      <c r="G29" s="28"/>
      <c r="H29" s="33"/>
      <c r="I29" s="59"/>
    </row>
    <row r="30" s="4" customFormat="1" ht="30" customHeight="1" spans="1:9">
      <c r="A30" s="23">
        <v>14</v>
      </c>
      <c r="B30" s="26" t="s">
        <v>47</v>
      </c>
      <c r="C30" s="26"/>
      <c r="D30" s="26"/>
      <c r="E30" s="26"/>
      <c r="F30" s="33">
        <v>609.1</v>
      </c>
      <c r="G30" s="28" t="s">
        <v>48</v>
      </c>
      <c r="H30" s="33"/>
      <c r="I30" s="64">
        <v>0</v>
      </c>
    </row>
    <row r="31" s="4" customFormat="1" ht="18" customHeight="1" spans="1:9">
      <c r="A31" s="23">
        <v>15</v>
      </c>
      <c r="B31" s="26" t="s">
        <v>49</v>
      </c>
      <c r="C31" s="26"/>
      <c r="D31" s="26"/>
      <c r="E31" s="26"/>
      <c r="F31" s="33"/>
      <c r="G31" s="28"/>
      <c r="H31" s="33"/>
      <c r="I31" s="59"/>
    </row>
    <row r="32" s="4" customFormat="1" ht="18" customHeight="1" spans="1:9">
      <c r="A32" s="23">
        <v>16</v>
      </c>
      <c r="B32" s="26" t="s">
        <v>50</v>
      </c>
      <c r="C32" s="26"/>
      <c r="D32" s="26"/>
      <c r="E32" s="26"/>
      <c r="F32" s="33"/>
      <c r="G32" s="28"/>
      <c r="H32" s="33"/>
      <c r="I32" s="59"/>
    </row>
    <row r="33" s="4" customFormat="1" ht="18.95" customHeight="1" spans="1:9">
      <c r="A33" s="23">
        <v>17</v>
      </c>
      <c r="B33" s="29" t="s">
        <v>51</v>
      </c>
      <c r="C33" s="29"/>
      <c r="D33" s="29"/>
      <c r="E33" s="29" t="s">
        <v>52</v>
      </c>
      <c r="F33" s="33">
        <f>F34+F35+F36+F37</f>
        <v>1871</v>
      </c>
      <c r="G33" s="33"/>
      <c r="H33" s="33"/>
      <c r="I33" s="64">
        <f t="shared" ref="I33:I40" si="1">H33/F33</f>
        <v>0</v>
      </c>
    </row>
    <row r="34" s="4" customFormat="1" ht="27.95" customHeight="1" spans="1:9">
      <c r="A34" s="23"/>
      <c r="B34" s="29"/>
      <c r="C34" s="29"/>
      <c r="D34" s="29"/>
      <c r="E34" s="37" t="s">
        <v>53</v>
      </c>
      <c r="F34" s="33">
        <v>500</v>
      </c>
      <c r="G34" s="28" t="s">
        <v>34</v>
      </c>
      <c r="H34" s="33"/>
      <c r="I34" s="64"/>
    </row>
    <row r="35" s="3" customFormat="1" ht="27.95" customHeight="1" spans="1:9">
      <c r="A35" s="23"/>
      <c r="B35" s="29"/>
      <c r="C35" s="29"/>
      <c r="D35" s="29"/>
      <c r="E35" s="37" t="s">
        <v>54</v>
      </c>
      <c r="F35" s="27">
        <v>1321</v>
      </c>
      <c r="G35" s="28" t="s">
        <v>55</v>
      </c>
      <c r="H35" s="27"/>
      <c r="I35" s="64">
        <f t="shared" si="1"/>
        <v>0</v>
      </c>
    </row>
    <row r="36" s="3" customFormat="1" ht="27.95" customHeight="1" spans="1:9">
      <c r="A36" s="23"/>
      <c r="B36" s="29"/>
      <c r="C36" s="29"/>
      <c r="D36" s="29"/>
      <c r="E36" s="37" t="s">
        <v>56</v>
      </c>
      <c r="F36" s="27"/>
      <c r="G36" s="28"/>
      <c r="H36" s="38"/>
      <c r="I36" s="38"/>
    </row>
    <row r="37" s="3" customFormat="1" ht="27.95" customHeight="1" spans="1:9">
      <c r="A37" s="23"/>
      <c r="B37" s="29"/>
      <c r="C37" s="29"/>
      <c r="D37" s="29"/>
      <c r="E37" s="37" t="s">
        <v>57</v>
      </c>
      <c r="F37" s="27">
        <v>50</v>
      </c>
      <c r="G37" s="28" t="s">
        <v>58</v>
      </c>
      <c r="H37" s="33"/>
      <c r="I37" s="64">
        <v>0</v>
      </c>
    </row>
    <row r="38" s="3" customFormat="1" ht="21" customHeight="1" spans="1:9">
      <c r="A38" s="39" t="s">
        <v>59</v>
      </c>
      <c r="B38" s="39" t="s">
        <v>60</v>
      </c>
      <c r="C38" s="39"/>
      <c r="D38" s="39"/>
      <c r="E38" s="39"/>
      <c r="F38" s="40">
        <f>SUM(F39:F52)</f>
        <v>19885.44</v>
      </c>
      <c r="G38" s="28"/>
      <c r="H38" s="40">
        <f>SUM(H39:H52)</f>
        <v>16191.4</v>
      </c>
      <c r="I38" s="65">
        <f>H38/F38</f>
        <v>0.81423393196228</v>
      </c>
    </row>
    <row r="39" s="2" customFormat="1" ht="78" customHeight="1" spans="1:9">
      <c r="A39" s="41">
        <v>1</v>
      </c>
      <c r="B39" s="42" t="s">
        <v>61</v>
      </c>
      <c r="C39" s="43"/>
      <c r="D39" s="43"/>
      <c r="E39" s="44"/>
      <c r="F39" s="33">
        <f>286+48+30.4+1000+8215+2278</f>
        <v>11857.4</v>
      </c>
      <c r="G39" s="28" t="s">
        <v>62</v>
      </c>
      <c r="H39" s="33">
        <v>11857.4</v>
      </c>
      <c r="I39" s="66">
        <f t="shared" si="1"/>
        <v>1</v>
      </c>
    </row>
    <row r="40" s="4" customFormat="1" ht="18" customHeight="1" spans="1:9">
      <c r="A40" s="41">
        <v>2</v>
      </c>
      <c r="B40" s="42" t="s">
        <v>63</v>
      </c>
      <c r="C40" s="43"/>
      <c r="D40" s="43"/>
      <c r="E40" s="44"/>
      <c r="F40" s="33"/>
      <c r="G40" s="28"/>
      <c r="H40" s="33"/>
      <c r="I40" s="66" t="e">
        <f t="shared" si="1"/>
        <v>#DIV/0!</v>
      </c>
    </row>
    <row r="41" s="4" customFormat="1" ht="18" customHeight="1" spans="1:9">
      <c r="A41" s="41">
        <v>3</v>
      </c>
      <c r="B41" s="42" t="s">
        <v>64</v>
      </c>
      <c r="C41" s="43"/>
      <c r="D41" s="43"/>
      <c r="E41" s="44"/>
      <c r="F41" s="33">
        <v>20</v>
      </c>
      <c r="G41" s="28" t="s">
        <v>65</v>
      </c>
      <c r="H41" s="33"/>
      <c r="I41" s="66"/>
    </row>
    <row r="42" s="4" customFormat="1" ht="18" customHeight="1" spans="1:9">
      <c r="A42" s="41">
        <v>4</v>
      </c>
      <c r="B42" s="42" t="s">
        <v>66</v>
      </c>
      <c r="C42" s="43"/>
      <c r="D42" s="43"/>
      <c r="E42" s="44"/>
      <c r="F42" s="33">
        <v>109</v>
      </c>
      <c r="G42" s="28" t="s">
        <v>67</v>
      </c>
      <c r="H42" s="33"/>
      <c r="I42" s="66">
        <f t="shared" ref="I42:I46" si="2">H42/F42</f>
        <v>0</v>
      </c>
    </row>
    <row r="43" s="4" customFormat="1" ht="14.1" customHeight="1" spans="1:9">
      <c r="A43" s="41">
        <v>5</v>
      </c>
      <c r="B43" s="45" t="s">
        <v>68</v>
      </c>
      <c r="C43" s="46"/>
      <c r="D43" s="46"/>
      <c r="E43" s="47"/>
      <c r="F43" s="48">
        <f>180+653</f>
        <v>833</v>
      </c>
      <c r="G43" s="49" t="s">
        <v>69</v>
      </c>
      <c r="H43" s="33"/>
      <c r="I43" s="66">
        <f t="shared" si="2"/>
        <v>0</v>
      </c>
    </row>
    <row r="44" s="4" customFormat="1" ht="14.1" customHeight="1" spans="1:9">
      <c r="A44" s="41">
        <v>6</v>
      </c>
      <c r="B44" s="50"/>
      <c r="C44" s="51"/>
      <c r="D44" s="51"/>
      <c r="E44" s="52"/>
      <c r="F44" s="53"/>
      <c r="G44" s="54"/>
      <c r="H44" s="33"/>
      <c r="I44" s="66"/>
    </row>
    <row r="45" s="4" customFormat="1" ht="18.95" customHeight="1" spans="1:9">
      <c r="A45" s="41">
        <v>7</v>
      </c>
      <c r="B45" s="42" t="s">
        <v>70</v>
      </c>
      <c r="C45" s="43"/>
      <c r="D45" s="43"/>
      <c r="E45" s="44"/>
      <c r="F45" s="33">
        <v>30</v>
      </c>
      <c r="G45" s="28" t="s">
        <v>71</v>
      </c>
      <c r="H45" s="33"/>
      <c r="I45" s="66">
        <f t="shared" si="2"/>
        <v>0</v>
      </c>
    </row>
    <row r="46" s="4" customFormat="1" ht="15" customHeight="1" spans="1:9">
      <c r="A46" s="41">
        <v>8</v>
      </c>
      <c r="B46" s="45" t="s">
        <v>72</v>
      </c>
      <c r="C46" s="46"/>
      <c r="D46" s="46"/>
      <c r="E46" s="47"/>
      <c r="F46" s="48">
        <v>7</v>
      </c>
      <c r="G46" s="49" t="s">
        <v>73</v>
      </c>
      <c r="H46" s="33"/>
      <c r="I46" s="66">
        <f t="shared" si="2"/>
        <v>0</v>
      </c>
    </row>
    <row r="47" s="4" customFormat="1" ht="15" customHeight="1" spans="1:9">
      <c r="A47" s="41">
        <v>9</v>
      </c>
      <c r="B47" s="50"/>
      <c r="C47" s="51"/>
      <c r="D47" s="51"/>
      <c r="E47" s="52"/>
      <c r="F47" s="53"/>
      <c r="G47" s="54"/>
      <c r="H47" s="33"/>
      <c r="I47" s="66"/>
    </row>
    <row r="48" s="4" customFormat="1" ht="27" customHeight="1" spans="1:9">
      <c r="A48" s="41">
        <v>10</v>
      </c>
      <c r="B48" s="42" t="s">
        <v>74</v>
      </c>
      <c r="C48" s="43"/>
      <c r="D48" s="43"/>
      <c r="E48" s="44"/>
      <c r="F48" s="33">
        <v>426.24</v>
      </c>
      <c r="G48" s="28" t="s">
        <v>75</v>
      </c>
      <c r="H48" s="33"/>
      <c r="I48" s="66">
        <f t="shared" ref="I48:I54" si="3">H48/F48</f>
        <v>0</v>
      </c>
    </row>
    <row r="49" s="4" customFormat="1" ht="43" customHeight="1" spans="1:9">
      <c r="A49" s="41">
        <v>11</v>
      </c>
      <c r="B49" s="42" t="s">
        <v>76</v>
      </c>
      <c r="C49" s="43"/>
      <c r="D49" s="43"/>
      <c r="E49" s="44"/>
      <c r="F49" s="33">
        <f>2299+300+2035</f>
        <v>4634</v>
      </c>
      <c r="G49" s="28" t="s">
        <v>77</v>
      </c>
      <c r="H49" s="33">
        <f>2299+2035</f>
        <v>4334</v>
      </c>
      <c r="I49" s="66">
        <f t="shared" si="3"/>
        <v>0.935261113508848</v>
      </c>
    </row>
    <row r="50" s="4" customFormat="1" ht="18" customHeight="1" spans="1:9">
      <c r="A50" s="41">
        <v>12</v>
      </c>
      <c r="B50" s="42" t="s">
        <v>78</v>
      </c>
      <c r="C50" s="43"/>
      <c r="D50" s="43"/>
      <c r="E50" s="44"/>
      <c r="F50" s="33"/>
      <c r="G50" s="28"/>
      <c r="H50" s="33"/>
      <c r="I50" s="66" t="e">
        <f t="shared" si="3"/>
        <v>#DIV/0!</v>
      </c>
    </row>
    <row r="51" s="4" customFormat="1" ht="18" customHeight="1" spans="1:9">
      <c r="A51" s="41">
        <v>13</v>
      </c>
      <c r="B51" s="42" t="s">
        <v>79</v>
      </c>
      <c r="C51" s="43"/>
      <c r="D51" s="43"/>
      <c r="E51" s="44"/>
      <c r="F51" s="33">
        <v>60</v>
      </c>
      <c r="G51" s="28" t="s">
        <v>80</v>
      </c>
      <c r="H51" s="33"/>
      <c r="I51" s="66">
        <f t="shared" si="3"/>
        <v>0</v>
      </c>
    </row>
    <row r="52" s="4" customFormat="1" ht="36" customHeight="1" spans="1:9">
      <c r="A52" s="41">
        <v>14</v>
      </c>
      <c r="B52" s="42" t="s">
        <v>81</v>
      </c>
      <c r="C52" s="43"/>
      <c r="D52" s="43"/>
      <c r="E52" s="44"/>
      <c r="F52" s="33">
        <f>900+100+170+738.8</f>
        <v>1908.8</v>
      </c>
      <c r="G52" s="28" t="s">
        <v>82</v>
      </c>
      <c r="H52" s="33"/>
      <c r="I52" s="66">
        <f t="shared" si="3"/>
        <v>0</v>
      </c>
    </row>
    <row r="53" s="5" customFormat="1" ht="18" customHeight="1" spans="1:9">
      <c r="A53" s="55" t="s">
        <v>83</v>
      </c>
      <c r="B53" s="55" t="s">
        <v>84</v>
      </c>
      <c r="C53" s="56"/>
      <c r="D53" s="56"/>
      <c r="E53" s="57"/>
      <c r="F53" s="40">
        <f t="shared" ref="F53:I53" si="4">SUM(F54:F55)</f>
        <v>4391</v>
      </c>
      <c r="G53" s="40"/>
      <c r="H53" s="40">
        <f t="shared" si="4"/>
        <v>4391</v>
      </c>
      <c r="I53" s="67">
        <f t="shared" si="3"/>
        <v>1</v>
      </c>
    </row>
    <row r="54" s="3" customFormat="1" ht="39" customHeight="1" spans="1:9">
      <c r="A54" s="58">
        <v>1</v>
      </c>
      <c r="B54" s="42" t="s">
        <v>85</v>
      </c>
      <c r="C54" s="43"/>
      <c r="D54" s="43"/>
      <c r="E54" s="44"/>
      <c r="F54" s="33">
        <f>1766+40+2585</f>
        <v>4391</v>
      </c>
      <c r="G54" s="33" t="s">
        <v>86</v>
      </c>
      <c r="H54" s="33">
        <f>4391</f>
        <v>4391</v>
      </c>
      <c r="I54" s="68">
        <f t="shared" si="3"/>
        <v>1</v>
      </c>
    </row>
    <row r="55" s="3" customFormat="1" ht="18" customHeight="1" spans="1:9">
      <c r="A55" s="58">
        <v>2</v>
      </c>
      <c r="B55" s="42" t="s">
        <v>85</v>
      </c>
      <c r="C55" s="43"/>
      <c r="D55" s="43"/>
      <c r="E55" s="44"/>
      <c r="F55" s="33"/>
      <c r="G55" s="33"/>
      <c r="H55" s="59"/>
      <c r="I55" s="59"/>
    </row>
    <row r="56" s="5" customFormat="1" ht="18" customHeight="1" spans="1:9">
      <c r="A56" s="55" t="s">
        <v>87</v>
      </c>
      <c r="B56" s="55" t="s">
        <v>88</v>
      </c>
      <c r="C56" s="56"/>
      <c r="D56" s="56"/>
      <c r="E56" s="57"/>
      <c r="F56" s="60">
        <f t="shared" ref="F56:I56" si="5">SUM(F57:F58)</f>
        <v>4500</v>
      </c>
      <c r="G56" s="60"/>
      <c r="H56" s="60">
        <f t="shared" si="5"/>
        <v>4500</v>
      </c>
      <c r="I56" s="60">
        <f t="shared" si="5"/>
        <v>2</v>
      </c>
    </row>
    <row r="57" s="3" customFormat="1" ht="18" customHeight="1" spans="1:9">
      <c r="A57" s="58">
        <v>1</v>
      </c>
      <c r="B57" s="42" t="s">
        <v>89</v>
      </c>
      <c r="C57" s="43"/>
      <c r="D57" s="43"/>
      <c r="E57" s="44"/>
      <c r="F57" s="33">
        <v>3000</v>
      </c>
      <c r="G57" s="33" t="s">
        <v>90</v>
      </c>
      <c r="H57" s="33">
        <v>3000</v>
      </c>
      <c r="I57" s="68">
        <f>H57/F57</f>
        <v>1</v>
      </c>
    </row>
    <row r="58" s="3" customFormat="1" ht="18" customHeight="1" spans="1:9">
      <c r="A58" s="58">
        <v>2</v>
      </c>
      <c r="B58" s="42" t="s">
        <v>89</v>
      </c>
      <c r="C58" s="43"/>
      <c r="D58" s="43"/>
      <c r="E58" s="44"/>
      <c r="F58" s="33">
        <v>1500</v>
      </c>
      <c r="G58" s="33" t="s">
        <v>91</v>
      </c>
      <c r="H58" s="33">
        <v>1500</v>
      </c>
      <c r="I58" s="68">
        <f>H58/F58</f>
        <v>1</v>
      </c>
    </row>
    <row r="59" s="6" customFormat="1" spans="1:9">
      <c r="A59" s="61" t="s">
        <v>92</v>
      </c>
      <c r="B59" s="61"/>
      <c r="C59" s="61"/>
      <c r="D59" s="61"/>
      <c r="E59" s="61"/>
      <c r="F59" s="61"/>
      <c r="G59" s="61"/>
      <c r="H59" s="61"/>
      <c r="I59" s="69"/>
    </row>
  </sheetData>
  <mergeCells count="69">
    <mergeCell ref="A1:B1"/>
    <mergeCell ref="A2:I2"/>
    <mergeCell ref="H3:I3"/>
    <mergeCell ref="F4:G4"/>
    <mergeCell ref="A6:E6"/>
    <mergeCell ref="B7:E7"/>
    <mergeCell ref="B8:E8"/>
    <mergeCell ref="B9:E9"/>
    <mergeCell ref="C10:E10"/>
    <mergeCell ref="D11:E11"/>
    <mergeCell ref="D12:E12"/>
    <mergeCell ref="D13:E13"/>
    <mergeCell ref="D14:E14"/>
    <mergeCell ref="D15:E15"/>
    <mergeCell ref="D16:E16"/>
    <mergeCell ref="C17:E17"/>
    <mergeCell ref="C18:E18"/>
    <mergeCell ref="C19:E19"/>
    <mergeCell ref="C20:E20"/>
    <mergeCell ref="B21:E21"/>
    <mergeCell ref="B22:E22"/>
    <mergeCell ref="B23:E23"/>
    <mergeCell ref="B24:E24"/>
    <mergeCell ref="B25:E25"/>
    <mergeCell ref="B26:E26"/>
    <mergeCell ref="B27:E27"/>
    <mergeCell ref="B28:E28"/>
    <mergeCell ref="B29:E29"/>
    <mergeCell ref="B30:E30"/>
    <mergeCell ref="B31:E31"/>
    <mergeCell ref="B32:E32"/>
    <mergeCell ref="B38:E38"/>
    <mergeCell ref="B39:E39"/>
    <mergeCell ref="B40:E40"/>
    <mergeCell ref="B41:E41"/>
    <mergeCell ref="B42:E42"/>
    <mergeCell ref="B45:E45"/>
    <mergeCell ref="B48:E48"/>
    <mergeCell ref="B49:E49"/>
    <mergeCell ref="B50:E50"/>
    <mergeCell ref="B51:E51"/>
    <mergeCell ref="B52:E52"/>
    <mergeCell ref="B53:E53"/>
    <mergeCell ref="B54:E54"/>
    <mergeCell ref="B55:E55"/>
    <mergeCell ref="B56:E56"/>
    <mergeCell ref="B57:E57"/>
    <mergeCell ref="B58:E58"/>
    <mergeCell ref="A4:A5"/>
    <mergeCell ref="A10:A17"/>
    <mergeCell ref="A18:A20"/>
    <mergeCell ref="A33:A37"/>
    <mergeCell ref="B10:B17"/>
    <mergeCell ref="B18:B20"/>
    <mergeCell ref="C11:C16"/>
    <mergeCell ref="F43:F44"/>
    <mergeCell ref="F46:F47"/>
    <mergeCell ref="G43:G44"/>
    <mergeCell ref="G46:G47"/>
    <mergeCell ref="H4:H5"/>
    <mergeCell ref="H43:H44"/>
    <mergeCell ref="H46:H47"/>
    <mergeCell ref="I4:I5"/>
    <mergeCell ref="I43:I44"/>
    <mergeCell ref="I46:I47"/>
    <mergeCell ref="B4:E5"/>
    <mergeCell ref="B33:D37"/>
    <mergeCell ref="B43:E44"/>
    <mergeCell ref="B46:E47"/>
  </mergeCells>
  <printOptions horizontalCentered="1"/>
  <pageMargins left="0.196527777777778" right="0.196527777777778" top="0.330555555555556" bottom="0.388888888888889" header="0.227777777777778" footer="0.180555555555556"/>
  <pageSetup paperSize="9" fitToHeight="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附件1-整合资金计划表 (调整定案)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独孤苍穹</cp:lastModifiedBy>
  <dcterms:created xsi:type="dcterms:W3CDTF">2016-07-11T03:13:00Z</dcterms:created>
  <cp:lastPrinted>2018-06-06T01:33:00Z</cp:lastPrinted>
  <dcterms:modified xsi:type="dcterms:W3CDTF">2018-12-20T02:06:51Z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2052-11.1.0.8013</vt:lpwstr>
  </property>
  <property fmtid="{D5CDD505-2E9C-101B-9397-08002B2CF9AE}" pid="3" name="KSORubyTemplateID" linkTarget="0">
    <vt:lpwstr>14</vt:lpwstr>
  </property>
</Properties>
</file>