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项目表" sheetId="1" state="visible"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Print_Titles" localSheetId="0">'项目表'!$2:$6</definedName>
  </definedNames>
  <calcPr calcId="144525" fullCalcOnLoad="1"/>
</workbook>
</file>

<file path=xl/styles.xml><?xml version="1.0" encoding="utf-8"?>
<styleSheet xmlns="http://schemas.openxmlformats.org/spreadsheetml/2006/main">
  <numFmts count="52">
    <numFmt numFmtId="164" formatCode="0_);[Red]\(0\)"/>
    <numFmt numFmtId="165" formatCode="0.00_);[Red]\(0.00\)"/>
    <numFmt numFmtId="166" formatCode="0.00_ "/>
    <numFmt numFmtId="167" formatCode="0.0000_ "/>
    <numFmt numFmtId="168" formatCode="0_ "/>
    <numFmt numFmtId="169" formatCode="0.0_ "/>
    <numFmt numFmtId="170" formatCode="0.000_ "/>
    <numFmt numFmtId="171" formatCode="yy\.mm\.dd"/>
    <numFmt numFmtId="172" formatCode="_-* #,##0_-;\-* #,##0_-;_-* &quot;-&quot;_-;_-@_-"/>
    <numFmt numFmtId="173" formatCode="_-&quot;$&quot;* #,##0_-;\-&quot;$&quot;* #,##0_-;_-&quot;$&quot;* &quot;-&quot;_-;_-@_-"/>
    <numFmt numFmtId="174" formatCode="_(&quot;$&quot;* #,##0.00_);_(&quot;$&quot;* \(#,##0.00\);_(&quot;$&quot;* &quot;-&quot;??_);_(@_)"/>
    <numFmt numFmtId="175" formatCode="#,##0\ &quot; &quot;;\(#,##0\)\ ;&quot;—&quot;&quot; &quot;&quot; &quot;&quot; &quot;&quot; &quot;"/>
    <numFmt numFmtId="176" formatCode="\$#,##0.00;\(\$#,##0.00\)"/>
    <numFmt numFmtId="177" formatCode="_-#,###.00,_-;\(#,###.00,\);_-\ \ &quot;-&quot;_-;_-@_-"/>
    <numFmt numFmtId="178" formatCode="&quot;$&quot;#,##0_);[Red]\(&quot;$&quot;#,##0\)"/>
    <numFmt numFmtId="179" formatCode="_-* #,##0&quot;$&quot;_-;\-* #,##0&quot;$&quot;_-;_-* &quot;-&quot;&quot;$&quot;_-;_-@_-"/>
    <numFmt numFmtId="180" formatCode="#\ ??/??"/>
    <numFmt numFmtId="181" formatCode="_-* #,##0\ _k_r_-;\-* #,##0\ _k_r_-;_-* &quot;-&quot;\ _k_r_-;_-@_-"/>
    <numFmt numFmtId="182" formatCode="_-#,##0_-;\(#,##0\);_-\ \ &quot;-&quot;_-;_-@_-"/>
    <numFmt numFmtId="183" formatCode="_-#,##0.00_-;\(#,##0.00\);_-\ \ &quot;-&quot;_-;_-@_-"/>
    <numFmt numFmtId="184" formatCode="mmm/dd/yyyy;_-\ &quot;N/A&quot;_-;_-\ &quot;-&quot;_-"/>
    <numFmt numFmtId="185" formatCode="_-#,###,_-;\(#,###,\);_-\ \ &quot;-&quot;_-;_-@_-"/>
    <numFmt numFmtId="186" formatCode="mmm/yyyy;_-\ &quot;N/A&quot;_-;_-\ &quot;-&quot;_-"/>
    <numFmt numFmtId="187" formatCode="_-#,##0%_-;\(#,##0%\);_-\ &quot;-&quot;_-"/>
    <numFmt numFmtId="188" formatCode="_-#0&quot;.&quot;0,_-;\(#0&quot;.&quot;0,\);_-\ \ &quot;-&quot;_-;_-@_-"/>
    <numFmt numFmtId="189" formatCode="_-#0&quot;.&quot;0000_-;\(#0&quot;.&quot;0000\);_-\ \ &quot;-&quot;_-;_-@_-"/>
    <numFmt numFmtId="190" formatCode="_-&quot;$&quot;\ * #,##0_-;_-&quot;$&quot;\ * #,##0\-;_-&quot;$&quot;\ * &quot;-&quot;_-;_-@_-"/>
    <numFmt numFmtId="191" formatCode="0.000%"/>
    <numFmt numFmtId="192" formatCode="&quot;\&quot;#,##0;[Red]&quot;\&quot;&quot;\&quot;&quot;\&quot;&quot;\&quot;&quot;\&quot;&quot;\&quot;&quot;\&quot;\-#,##0"/>
    <numFmt numFmtId="193" formatCode="&quot;$&quot;\ #,##0.00_-;[Red]&quot;$&quot;\ #,##0.00\-"/>
    <numFmt numFmtId="194" formatCode="&quot;$&quot;#,##0_);\(&quot;$&quot;#,##0\)"/>
    <numFmt numFmtId="195" formatCode="_-* #,##0&quot;￥&quot;_-;\-* #,##0&quot;￥&quot;_-;_-* &quot;-&quot;&quot;￥&quot;_-;_-@_-"/>
    <numFmt numFmtId="196" formatCode="_-* #,##0_-;\-* #,##0_-;_-* &quot;-&quot;??_-;_-@_-"/>
    <numFmt numFmtId="197" formatCode="_-* #,##0.00_-;\-* #,##0.00_-;_-* &quot;-&quot;??_-;_-@_-"/>
    <numFmt numFmtId="198" formatCode="#,##0;\(#,##0\)"/>
    <numFmt numFmtId="199" formatCode="_-* #,##0_$_-;\-* #,##0_$_-;_-* &quot;-&quot;_$_-;_-@_-"/>
    <numFmt numFmtId="200" formatCode="#,##0.0"/>
    <numFmt numFmtId="201" formatCode="_-&quot;$&quot;\ * #,##0.00_-;_-&quot;$&quot;\ * #,##0.00\-;_-&quot;$&quot;\ * &quot;-&quot;??_-;_-@_-"/>
    <numFmt numFmtId="202" formatCode="\$#,##0;\(\$#,##0\)"/>
    <numFmt numFmtId="203" formatCode="_([$€-2]* #,##0.00_);_([$€-2]* \(#,##0.00\);_([$€-2]* &quot;-&quot;??_)"/>
    <numFmt numFmtId="204" formatCode="#,##0.00&quot;￥&quot;;\-#,##0.00&quot;￥&quot;"/>
    <numFmt numFmtId="205" formatCode="&quot;?\t#,##0_);[Red]\(&quot;&quot;?&quot;\t#,##0\)"/>
    <numFmt numFmtId="206" formatCode="_-* #,##0.00&quot;￥&quot;_-;\-* #,##0.00&quot;￥&quot;_-;_-* &quot;-&quot;??&quot;￥&quot;_-;_-@_-"/>
    <numFmt numFmtId="207" formatCode="&quot;$&quot;#,##0.00_);[Red]\(&quot;$&quot;#,##0.00\)"/>
    <numFmt numFmtId="208" formatCode="0.0%"/>
    <numFmt numFmtId="209" formatCode="&quot;$&quot;#,##0;\-&quot;$&quot;#,##0"/>
    <numFmt numFmtId="210" formatCode="_-* #,##0.00&quot;$&quot;_-;\-* #,##0.00&quot;$&quot;_-;_-* &quot;-&quot;??&quot;$&quot;_-;_-@_-"/>
    <numFmt numFmtId="211" formatCode="_-* #,##0.00\ _k_r_-;\-* #,##0.00\ _k_r_-;_-* &quot;-&quot;??\ _k_r_-;_-@_-"/>
    <numFmt numFmtId="212" formatCode="&quot;綅&quot;\t#,##0_);[Red]\(&quot;綅&quot;\t#,##0\)"/>
    <numFmt numFmtId="213" formatCode="_-* #,##0.00_$_-;\-* #,##0.00_$_-;_-* &quot;-&quot;??_$_-;_-@_-"/>
    <numFmt numFmtId="214" formatCode="_-&quot;$&quot;* #,##0.00_-;\-&quot;$&quot;* #,##0.00_-;_-&quot;$&quot;* &quot;-&quot;??_-;_-@_-"/>
    <numFmt numFmtId="215" formatCode="0.0"/>
  </numFmts>
  <fonts count="118">
    <font>
      <name val="宋体"/>
      <charset val="134"/>
      <sz val="12"/>
    </font>
    <font>
      <name val="黑体"/>
      <charset val="134"/>
      <sz val="9"/>
    </font>
    <font>
      <name val="黑体"/>
      <charset val="134"/>
      <sz val="10"/>
    </font>
    <font>
      <name val="黑体"/>
      <charset val="134"/>
      <b val="1"/>
      <sz val="10"/>
    </font>
    <font>
      <name val="宋体"/>
      <charset val="134"/>
      <b val="1"/>
      <sz val="10"/>
    </font>
    <font>
      <name val="宋体"/>
      <charset val="134"/>
      <sz val="10"/>
    </font>
    <font>
      <name val="宋体"/>
      <charset val="134"/>
      <b val="1"/>
      <sz val="12"/>
    </font>
    <font>
      <name val="宋体"/>
      <charset val="134"/>
      <sz val="11"/>
    </font>
    <font>
      <name val="宋体"/>
      <charset val="134"/>
      <b val="1"/>
      <sz val="11"/>
    </font>
    <font>
      <name val="黑体"/>
      <charset val="134"/>
      <sz val="14"/>
    </font>
    <font>
      <name val="黑体"/>
      <charset val="134"/>
      <sz val="12"/>
    </font>
    <font>
      <name val="方正小标宋简体"/>
      <charset val="134"/>
      <sz val="22"/>
    </font>
    <font>
      <name val="黑体"/>
      <charset val="134"/>
      <sz val="11"/>
    </font>
    <font>
      <name val="黑体"/>
      <charset val="134"/>
      <b val="1"/>
      <sz val="11"/>
    </font>
    <font>
      <name val="宋体"/>
      <charset val="134"/>
      <b val="1"/>
      <sz val="9"/>
    </font>
    <font>
      <name val="宋体"/>
      <charset val="134"/>
      <sz val="9"/>
    </font>
    <font>
      <name val="宋体"/>
      <charset val="134"/>
      <b val="1"/>
      <sz val="9"/>
      <scheme val="minor"/>
    </font>
    <font>
      <name val="宋体"/>
      <charset val="134"/>
      <sz val="9"/>
      <scheme val="minor"/>
    </font>
    <font>
      <name val="宋体"/>
      <charset val="134"/>
      <sz val="10"/>
      <scheme val="minor"/>
    </font>
    <font>
      <name val="宋体"/>
      <charset val="134"/>
      <b val="1"/>
      <sz val="10"/>
      <scheme val="minor"/>
    </font>
    <font>
      <name val="宋体"/>
      <charset val="134"/>
      <color indexed="17"/>
      <sz val="12"/>
    </font>
    <font>
      <name val="宋体"/>
      <charset val="134"/>
      <color indexed="8"/>
      <sz val="11"/>
    </font>
    <font>
      <name val="宋体"/>
      <charset val="134"/>
      <color indexed="62"/>
      <sz val="11"/>
    </font>
    <font>
      <name val="Times New Roman"/>
      <charset val="0"/>
      <sz val="8"/>
    </font>
    <font>
      <name val="MS Sans Serif"/>
      <charset val="0"/>
      <color indexed="8"/>
      <sz val="10"/>
    </font>
    <font>
      <name val="宋体"/>
      <charset val="134"/>
      <color indexed="8"/>
      <sz val="12"/>
    </font>
    <font>
      <name val="楷体_GB2312"/>
      <charset val="134"/>
      <b val="1"/>
      <color indexed="52"/>
      <sz val="12"/>
    </font>
    <font>
      <name val="宋体"/>
      <charset val="134"/>
      <color indexed="20"/>
      <sz val="11"/>
    </font>
    <font>
      <name val="宋体"/>
      <charset val="134"/>
      <color indexed="12"/>
      <sz val="12"/>
      <u val="single"/>
    </font>
    <font>
      <name val="宋体"/>
      <charset val="134"/>
      <color indexed="9"/>
      <sz val="12"/>
    </font>
    <font>
      <name val="Arial"/>
      <charset val="0"/>
      <sz val="10"/>
    </font>
    <font>
      <name val="宋体"/>
      <charset val="134"/>
      <color indexed="9"/>
      <sz val="11"/>
    </font>
    <font>
      <name val="宋体"/>
      <charset val="134"/>
      <color indexed="36"/>
      <sz val="12"/>
      <u val="single"/>
    </font>
    <font>
      <name val="Times New Roman"/>
      <charset val="0"/>
      <sz val="12"/>
    </font>
    <font>
      <name val="MS Serif"/>
      <charset val="0"/>
      <color indexed="16"/>
      <sz val="10"/>
    </font>
    <font>
      <name val="宋体"/>
      <charset val="134"/>
      <color indexed="10"/>
      <sz val="11"/>
    </font>
    <font>
      <name val="楷体_GB2312"/>
      <charset val="134"/>
      <color indexed="20"/>
      <sz val="12"/>
    </font>
    <font>
      <name val="宋体"/>
      <charset val="134"/>
      <b val="1"/>
      <color indexed="56"/>
      <sz val="11"/>
    </font>
    <font>
      <name val="宋体"/>
      <charset val="134"/>
      <b val="1"/>
      <color indexed="56"/>
      <sz val="18"/>
    </font>
    <font>
      <name val="宋体"/>
      <charset val="134"/>
      <i val="1"/>
      <color indexed="23"/>
      <sz val="11"/>
    </font>
    <font>
      <name val="宋体"/>
      <charset val="134"/>
      <b val="1"/>
      <color indexed="56"/>
      <sz val="15"/>
    </font>
    <font>
      <name val="宋体"/>
      <charset val="134"/>
      <b val="1"/>
      <color indexed="56"/>
      <sz val="13"/>
    </font>
    <font>
      <name val="宋体"/>
      <charset val="134"/>
      <b val="1"/>
      <color indexed="63"/>
      <sz val="11"/>
    </font>
    <font>
      <name val="宋体"/>
      <charset val="134"/>
      <b val="1"/>
      <color indexed="52"/>
      <sz val="11"/>
    </font>
    <font>
      <name val="Arial"/>
      <charset val="0"/>
      <color indexed="8"/>
      <sz val="10"/>
    </font>
    <font>
      <name val="宋体"/>
      <charset val="134"/>
      <b val="1"/>
      <color indexed="9"/>
      <sz val="11"/>
    </font>
    <font>
      <name val="楷体_GB2312"/>
      <charset val="134"/>
      <color indexed="8"/>
      <sz val="12"/>
    </font>
    <font>
      <name val="宋体"/>
      <charset val="134"/>
      <color indexed="52"/>
      <sz val="11"/>
    </font>
    <font>
      <name val="宋体"/>
      <charset val="134"/>
      <color indexed="20"/>
      <sz val="10.5"/>
    </font>
    <font>
      <name val="宋体"/>
      <charset val="134"/>
      <b val="1"/>
      <color indexed="8"/>
      <sz val="11"/>
    </font>
    <font>
      <name val="宋体"/>
      <charset val="134"/>
      <color indexed="17"/>
      <sz val="11"/>
    </font>
    <font>
      <name val="宋体"/>
      <charset val="134"/>
      <color indexed="60"/>
      <sz val="11"/>
    </font>
    <font>
      <name val="楷体_GB2312"/>
      <charset val="134"/>
      <b val="1"/>
      <color indexed="63"/>
      <sz val="12"/>
    </font>
    <font>
      <name val="楷体_GB2312"/>
      <charset val="134"/>
      <color indexed="60"/>
      <sz val="12"/>
    </font>
    <font>
      <name val="Times New Roman"/>
      <charset val="0"/>
      <sz val="10"/>
    </font>
    <font>
      <name val="Helv"/>
      <charset val="0"/>
      <sz val="10"/>
    </font>
    <font>
      <name val="楷体_GB2312"/>
      <charset val="134"/>
      <color indexed="17"/>
      <sz val="12"/>
    </font>
    <font>
      <name val="???"/>
      <charset val="0"/>
      <sz val="12"/>
    </font>
    <font>
      <name val="MS Sans Serif"/>
      <charset val="0"/>
      <b val="1"/>
      <sz val="10"/>
    </font>
    <font>
      <name val="Arial"/>
      <charset val="0"/>
      <b val="1"/>
      <sz val="12"/>
    </font>
    <font>
      <name val="Geneva"/>
      <charset val="0"/>
      <sz val="10"/>
    </font>
    <font>
      <name val="楷体_GB2312"/>
      <charset val="134"/>
      <color indexed="9"/>
      <sz val="12"/>
    </font>
    <font>
      <name val="Times New Roman"/>
      <charset val="0"/>
      <sz val="11"/>
    </font>
    <font>
      <name val="宋体"/>
      <charset val="134"/>
      <color indexed="17"/>
      <sz val="10.5"/>
    </font>
    <font>
      <name val="Arial"/>
      <charset val="0"/>
      <sz val="8"/>
    </font>
    <font>
      <name val="宋体"/>
      <charset val="134"/>
      <color indexed="17"/>
      <sz val="10"/>
    </font>
    <font>
      <name val="Times New Roman"/>
      <charset val="0"/>
      <b val="1"/>
      <sz val="13"/>
    </font>
    <font>
      <name val="Times New Roman"/>
      <charset val="0"/>
      <sz val="10"/>
      <u val="singleAccounting"/>
      <vertAlign val="subscript"/>
    </font>
    <font>
      <name val="Arial"/>
      <charset val="0"/>
      <color indexed="12"/>
      <sz val="7.5"/>
      <u val="single"/>
    </font>
    <font>
      <name val="Times New Roman"/>
      <charset val="0"/>
      <i val="1"/>
      <sz val="9"/>
    </font>
    <font>
      <name val="楷体_GB2312"/>
      <charset val="134"/>
      <color indexed="10"/>
      <sz val="12"/>
    </font>
    <font>
      <name val="Helv"/>
      <charset val="0"/>
      <sz val="7"/>
    </font>
    <font>
      <name val="宋体"/>
      <charset val="134"/>
      <color indexed="20"/>
      <sz val="10"/>
    </font>
    <font>
      <name val="宋体"/>
      <charset val="134"/>
      <b val="1"/>
      <color indexed="8"/>
      <sz val="12"/>
    </font>
    <font>
      <name val="楷体"/>
      <charset val="134"/>
      <sz val="10"/>
    </font>
    <font>
      <name val="Tms Rmn"/>
      <charset val="0"/>
      <b val="1"/>
      <sz val="10"/>
    </font>
    <font>
      <name val="宋体"/>
      <charset val="134"/>
      <color indexed="16"/>
      <sz val="12"/>
    </font>
    <font>
      <name val="Helv"/>
      <charset val="0"/>
      <b val="1"/>
      <sz val="10"/>
    </font>
    <font>
      <name val="Times New Roman"/>
      <charset val="0"/>
      <i val="1"/>
      <sz val="12"/>
    </font>
    <font>
      <name val="Helv"/>
      <charset val="0"/>
      <b val="1"/>
      <sz val="11"/>
    </font>
    <font>
      <name val="楷体_GB2312"/>
      <charset val="134"/>
      <b val="1"/>
      <color indexed="56"/>
      <sz val="13"/>
    </font>
    <font>
      <name val="Arial"/>
      <charset val="0"/>
      <b val="1"/>
      <sz val="8"/>
    </font>
    <font>
      <name val="楷体_GB2312"/>
      <charset val="134"/>
      <b val="1"/>
      <color indexed="8"/>
      <sz val="12"/>
    </font>
    <font>
      <name val="MS Serif"/>
      <charset val="0"/>
      <sz val="10"/>
    </font>
    <font>
      <name val="Courier"/>
      <charset val="0"/>
      <sz val="10"/>
    </font>
    <font>
      <name val="Arial"/>
      <charset val="0"/>
      <b val="1"/>
      <sz val="9"/>
    </font>
    <font>
      <name val="MS Sans Serif"/>
      <charset val="0"/>
      <sz val="10"/>
    </font>
    <font>
      <name val="宋体"/>
      <charset val="134"/>
      <color indexed="20"/>
      <sz val="12"/>
    </font>
    <font>
      <name val="Arial"/>
      <charset val="0"/>
      <sz val="12"/>
    </font>
    <font>
      <name val="Arial"/>
      <charset val="0"/>
      <color indexed="36"/>
      <sz val="7.5"/>
      <u val="single"/>
    </font>
    <font>
      <name val="Helv"/>
      <charset val="0"/>
      <b val="1"/>
      <sz val="12"/>
    </font>
    <font>
      <name val="Arial"/>
      <charset val="0"/>
      <b val="1"/>
      <sz val="18"/>
    </font>
    <font>
      <name val="Times New Roman"/>
      <charset val="0"/>
      <sz val="18"/>
    </font>
    <font>
      <name val="Times New Roman"/>
      <charset val="0"/>
      <b val="1"/>
      <i val="1"/>
      <sz val="12"/>
    </font>
    <font>
      <name val="楷体_GB2312"/>
      <charset val="134"/>
      <b val="1"/>
      <color indexed="9"/>
      <sz val="12"/>
    </font>
    <font>
      <name val="Small Fonts"/>
      <charset val="0"/>
      <sz val="7"/>
    </font>
    <font>
      <name val="Helv"/>
      <charset val="0"/>
      <sz val="12"/>
    </font>
    <font>
      <name val="Tms Rmn"/>
      <charset val="0"/>
      <sz val="10"/>
    </font>
    <font>
      <name val="Helv"/>
      <charset val="0"/>
      <color indexed="10"/>
      <sz val="7"/>
    </font>
    <font>
      <name val="Times New Roman"/>
      <charset val="0"/>
      <b val="1"/>
      <color indexed="9"/>
      <sz val="14"/>
    </font>
    <font>
      <name val="MS Sans Serif"/>
      <charset val="0"/>
      <b val="1"/>
      <sz val="12"/>
    </font>
    <font>
      <name val="MS Sans Serif"/>
      <charset val="0"/>
      <sz val="12"/>
    </font>
    <font>
      <name val="Helv"/>
      <charset val="0"/>
      <b val="1"/>
      <color indexed="8"/>
      <sz val="8"/>
    </font>
    <font>
      <name val="바탕체"/>
      <charset val="134"/>
      <sz val="12"/>
    </font>
    <font>
      <name val="Courier"/>
      <charset val="0"/>
      <sz val="12"/>
    </font>
    <font>
      <name val="楷体_GB2312"/>
      <charset val="134"/>
      <b val="1"/>
      <color indexed="56"/>
      <sz val="15"/>
    </font>
    <font>
      <name val="楷体_GB2312"/>
      <charset val="134"/>
      <b val="1"/>
      <color indexed="56"/>
      <sz val="11"/>
    </font>
    <font>
      <name val="楷体"/>
      <charset val="134"/>
      <b val="1"/>
      <sz val="14"/>
    </font>
    <font>
      <name val="宋体"/>
      <charset val="134"/>
      <b val="1"/>
      <color indexed="62"/>
      <sz val="18"/>
    </font>
    <font>
      <name val="Tahoma"/>
      <charset val="134"/>
      <color indexed="20"/>
      <sz val="11"/>
    </font>
    <font>
      <name val="楷体_GB2312"/>
      <charset val="134"/>
      <color indexed="62"/>
      <sz val="12"/>
    </font>
    <font>
      <name val="Tahoma"/>
      <charset val="134"/>
      <color indexed="17"/>
      <sz val="11"/>
    </font>
    <font>
      <name val="宋体"/>
      <charset val="134"/>
      <color rgb="FF000000"/>
      <sz val="12"/>
    </font>
    <font>
      <name val="楷体_GB2312"/>
      <charset val="134"/>
      <i val="1"/>
      <color indexed="23"/>
      <sz val="12"/>
    </font>
    <font>
      <name val="楷体_GB2312"/>
      <charset val="134"/>
      <color indexed="52"/>
      <sz val="12"/>
    </font>
    <font>
      <name val="官帕眉"/>
      <charset val="134"/>
      <sz val="12"/>
    </font>
    <font>
      <name val="宋体"/>
      <charset val="134"/>
      <color theme="1"/>
      <sz val="11"/>
      <scheme val="minor"/>
    </font>
    <font>
      <name val="宋体"/>
      <charset val="134"/>
      <b val="1"/>
      <sz val="10"/>
      <vertAlign val="superscript"/>
    </font>
  </fonts>
  <fills count="36">
    <fill>
      <patternFill/>
    </fill>
    <fill>
      <patternFill patternType="gray125"/>
    </fill>
    <fill>
      <patternFill patternType="solid">
        <fgColor theme="0"/>
        <bgColor indexed="64"/>
      </patternFill>
    </fill>
    <fill>
      <patternFill patternType="solid">
        <fgColor indexed="9"/>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11"/>
        <bgColor indexed="64"/>
      </patternFill>
    </fill>
    <fill>
      <patternFill patternType="solid">
        <fgColor indexed="45"/>
        <bgColor indexed="64"/>
      </patternFill>
    </fill>
    <fill>
      <patternFill patternType="solid">
        <fgColor indexed="5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46"/>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13"/>
        <bgColor indexed="64"/>
      </patternFill>
    </fill>
    <fill>
      <patternFill patternType="lightUp">
        <fgColor indexed="9"/>
        <bgColor indexed="29"/>
      </patternFill>
    </fill>
    <fill>
      <patternFill patternType="lightUp">
        <fgColor indexed="9"/>
        <bgColor indexed="22"/>
      </patternFill>
    </fill>
    <fill>
      <patternFill patternType="gray0625"/>
    </fill>
    <fill>
      <patternFill patternType="solid">
        <fgColor indexed="54"/>
        <bgColor indexed="64"/>
      </patternFill>
    </fill>
    <fill>
      <patternFill patternType="solid">
        <fgColor indexed="25"/>
        <bgColor indexed="64"/>
      </patternFill>
    </fill>
    <fill>
      <patternFill patternType="lightUp">
        <fgColor indexed="9"/>
        <bgColor indexed="55"/>
      </patternFill>
    </fill>
    <fill>
      <patternFill patternType="solid">
        <fgColor indexed="15"/>
        <bgColor indexed="64"/>
      </patternFill>
    </fill>
    <fill>
      <patternFill patternType="solid">
        <fgColor indexed="12"/>
        <bgColor indexed="64"/>
      </patternFill>
    </fill>
    <fill>
      <patternFill patternType="mediumGray">
        <fgColor indexed="22"/>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auto="1"/>
      </top>
      <bottom style="double">
        <color auto="1"/>
      </bottom>
      <diagonal/>
    </border>
    <border>
      <left/>
      <right style="thin">
        <color auto="1"/>
      </right>
      <top style="thin">
        <color auto="1"/>
      </top>
      <bottom/>
      <diagonal/>
    </border>
    <border>
      <left style="thin">
        <color auto="1"/>
      </left>
      <right/>
      <top/>
      <bottom/>
      <diagonal/>
    </border>
  </borders>
  <cellStyleXfs count="268">
    <xf numFmtId="0" fontId="0" fillId="0" borderId="0"/>
    <xf numFmtId="42" fontId="0" fillId="0" borderId="0"/>
    <xf numFmtId="44" fontId="0" fillId="0" borderId="0"/>
    <xf numFmtId="0" fontId="20" fillId="4" borderId="0" applyAlignment="1">
      <alignment vertical="center"/>
    </xf>
    <xf numFmtId="0" fontId="21" fillId="5" borderId="0" applyAlignment="1">
      <alignment vertical="center"/>
    </xf>
    <xf numFmtId="0" fontId="22" fillId="6" borderId="10" applyAlignment="1">
      <alignment vertical="center"/>
    </xf>
    <xf numFmtId="0" fontId="23" fillId="0" borderId="0" applyAlignment="1" applyProtection="1">
      <alignment horizontal="center" wrapText="1"/>
      <protection locked="0" hidden="0"/>
    </xf>
    <xf numFmtId="0" fontId="24" fillId="0" borderId="0"/>
    <xf numFmtId="41" fontId="0" fillId="0" borderId="0"/>
    <xf numFmtId="0" fontId="25" fillId="7" borderId="0"/>
    <xf numFmtId="0" fontId="21" fillId="8" borderId="0" applyAlignment="1">
      <alignment vertical="center"/>
    </xf>
    <xf numFmtId="0" fontId="26" fillId="7" borderId="10" applyAlignment="1">
      <alignment vertical="center"/>
    </xf>
    <xf numFmtId="0" fontId="27" fillId="9" borderId="0" applyAlignment="1">
      <alignment vertical="center"/>
    </xf>
    <xf numFmtId="43" fontId="0" fillId="0" borderId="0"/>
    <xf numFmtId="0" fontId="28" fillId="0" borderId="0" applyAlignment="1" applyProtection="1">
      <alignment vertical="top"/>
      <protection locked="0" hidden="0"/>
    </xf>
    <xf numFmtId="0" fontId="29" fillId="10" borderId="0"/>
    <xf numFmtId="171" fontId="30" fillId="0" borderId="3" applyAlignment="1">
      <alignment horizontal="right"/>
    </xf>
    <xf numFmtId="0" fontId="31" fillId="8" borderId="0" applyAlignment="1">
      <alignment vertical="center"/>
    </xf>
    <xf numFmtId="9" fontId="0" fillId="0" borderId="0"/>
    <xf numFmtId="0" fontId="32" fillId="0" borderId="0" applyAlignment="1" applyProtection="1">
      <alignment vertical="top"/>
      <protection locked="0" hidden="0"/>
    </xf>
    <xf numFmtId="172" fontId="0" fillId="0" borderId="0"/>
    <xf numFmtId="0" fontId="0" fillId="11" borderId="11" applyAlignment="1">
      <alignment vertical="center"/>
    </xf>
    <xf numFmtId="0" fontId="0" fillId="0" borderId="0" applyAlignment="1">
      <alignment vertical="center"/>
    </xf>
    <xf numFmtId="0" fontId="33" fillId="0" borderId="0"/>
    <xf numFmtId="0" fontId="31" fillId="12" borderId="0" applyAlignment="1">
      <alignment vertical="center"/>
    </xf>
    <xf numFmtId="0" fontId="34" fillId="0" borderId="0" applyAlignment="1">
      <alignment horizontal="left"/>
    </xf>
    <xf numFmtId="0" fontId="35" fillId="0" borderId="0" applyAlignment="1">
      <alignment vertical="center"/>
    </xf>
    <xf numFmtId="0" fontId="36" fillId="9" borderId="0" applyAlignment="1">
      <alignment vertical="center"/>
    </xf>
    <xf numFmtId="0" fontId="37" fillId="0" borderId="0" applyAlignment="1">
      <alignment vertical="center"/>
    </xf>
    <xf numFmtId="0" fontId="38" fillId="0" borderId="0" applyAlignment="1">
      <alignment vertical="center"/>
    </xf>
    <xf numFmtId="0" fontId="39" fillId="0" borderId="0" applyAlignment="1">
      <alignment vertical="center"/>
    </xf>
    <xf numFmtId="0" fontId="40" fillId="0" borderId="12" applyAlignment="1">
      <alignment vertical="center"/>
    </xf>
    <xf numFmtId="0" fontId="30" fillId="0" borderId="0"/>
    <xf numFmtId="9" fontId="0" fillId="0" borderId="0" applyAlignment="1">
      <alignment vertical="center"/>
    </xf>
    <xf numFmtId="0" fontId="41" fillId="0" borderId="13" applyAlignment="1">
      <alignment vertical="center"/>
    </xf>
    <xf numFmtId="0" fontId="31" fillId="13" borderId="0" applyAlignment="1">
      <alignment vertical="center"/>
    </xf>
    <xf numFmtId="0" fontId="37" fillId="0" borderId="14" applyAlignment="1">
      <alignment vertical="center"/>
    </xf>
    <xf numFmtId="0" fontId="31" fillId="14" borderId="0" applyAlignment="1">
      <alignment vertical="center"/>
    </xf>
    <xf numFmtId="0" fontId="42" fillId="7" borderId="15" applyAlignment="1">
      <alignment vertical="center"/>
    </xf>
    <xf numFmtId="0" fontId="43" fillId="7" borderId="10" applyAlignment="1">
      <alignment vertical="center"/>
    </xf>
    <xf numFmtId="0" fontId="44" fillId="0" borderId="0" applyAlignment="1">
      <alignment vertical="top"/>
    </xf>
    <xf numFmtId="0" fontId="45" fillId="10" borderId="16" applyAlignment="1">
      <alignment vertical="center"/>
    </xf>
    <xf numFmtId="0" fontId="46" fillId="15" borderId="0" applyAlignment="1">
      <alignment vertical="center"/>
    </xf>
    <xf numFmtId="0" fontId="21" fillId="6" borderId="0" applyAlignment="1">
      <alignment vertical="center"/>
    </xf>
    <xf numFmtId="173" fontId="0" fillId="0" borderId="0"/>
    <xf numFmtId="0" fontId="30" fillId="0" borderId="0" applyProtection="1">
      <protection locked="0" hidden="0"/>
    </xf>
    <xf numFmtId="0" fontId="31" fillId="16" borderId="0" applyAlignment="1">
      <alignment vertical="center"/>
    </xf>
    <xf numFmtId="0" fontId="47" fillId="0" borderId="17" applyAlignment="1">
      <alignment vertical="center"/>
    </xf>
    <xf numFmtId="0" fontId="48" fillId="15" borderId="0" applyAlignment="1">
      <alignment vertical="center"/>
    </xf>
    <xf numFmtId="0" fontId="49" fillId="0" borderId="18" applyAlignment="1">
      <alignment vertical="center"/>
    </xf>
    <xf numFmtId="0" fontId="50" fillId="5" borderId="0" applyAlignment="1">
      <alignment vertical="center"/>
    </xf>
    <xf numFmtId="0" fontId="51" fillId="17" borderId="0" applyAlignment="1">
      <alignment vertical="center"/>
    </xf>
    <xf numFmtId="0" fontId="21" fillId="4" borderId="0" applyAlignment="1">
      <alignment vertical="center"/>
    </xf>
    <xf numFmtId="0" fontId="31" fillId="18" borderId="0" applyAlignment="1">
      <alignment vertical="center"/>
    </xf>
    <xf numFmtId="0" fontId="21" fillId="19" borderId="0" applyAlignment="1">
      <alignment vertical="center"/>
    </xf>
    <xf numFmtId="0" fontId="21" fillId="20" borderId="0" applyAlignment="1">
      <alignment vertical="center"/>
    </xf>
    <xf numFmtId="0" fontId="52" fillId="7" borderId="15" applyAlignment="1">
      <alignment vertical="center"/>
    </xf>
    <xf numFmtId="0" fontId="21" fillId="9" borderId="0" applyAlignment="1">
      <alignment vertical="center"/>
    </xf>
    <xf numFmtId="0" fontId="21" fillId="12" borderId="0" applyAlignment="1">
      <alignment vertical="center"/>
    </xf>
    <xf numFmtId="41" fontId="0" fillId="0" borderId="0" applyAlignment="1">
      <alignment vertical="center"/>
    </xf>
    <xf numFmtId="0" fontId="31" fillId="21" borderId="0" applyAlignment="1">
      <alignment vertical="center"/>
    </xf>
    <xf numFmtId="0" fontId="0" fillId="0" borderId="0" applyAlignment="1">
      <alignment horizontal="left"/>
    </xf>
    <xf numFmtId="0" fontId="31" fillId="14" borderId="0" applyAlignment="1">
      <alignment vertical="center"/>
    </xf>
    <xf numFmtId="0" fontId="21" fillId="15" borderId="0" applyAlignment="1">
      <alignment vertical="center"/>
    </xf>
    <xf numFmtId="0" fontId="21" fillId="15" borderId="0" applyAlignment="1">
      <alignment vertical="center"/>
    </xf>
    <xf numFmtId="0" fontId="31" fillId="22" borderId="0" applyAlignment="1">
      <alignment vertical="center"/>
    </xf>
    <xf numFmtId="0" fontId="21" fillId="20" borderId="0" applyAlignment="1">
      <alignment vertical="center"/>
    </xf>
    <xf numFmtId="0" fontId="31" fillId="22" borderId="0" applyAlignment="1">
      <alignment vertical="center"/>
    </xf>
    <xf numFmtId="0" fontId="31" fillId="23" borderId="0" applyAlignment="1">
      <alignment vertical="center"/>
    </xf>
    <xf numFmtId="0" fontId="53" fillId="17" borderId="0" applyAlignment="1">
      <alignment vertical="center"/>
    </xf>
    <xf numFmtId="0" fontId="54" fillId="0" borderId="0" applyProtection="1">
      <protection locked="0" hidden="0"/>
    </xf>
    <xf numFmtId="0" fontId="55" fillId="0" borderId="0"/>
    <xf numFmtId="0" fontId="21" fillId="24" borderId="0" applyAlignment="1">
      <alignment vertical="center"/>
    </xf>
    <xf numFmtId="0" fontId="31" fillId="25" borderId="0" applyAlignment="1">
      <alignment vertical="center"/>
    </xf>
    <xf numFmtId="0" fontId="20" fillId="5" borderId="0"/>
    <xf numFmtId="0" fontId="0" fillId="19" borderId="0" applyAlignment="1">
      <alignment horizontal="right"/>
    </xf>
    <xf numFmtId="0" fontId="50" fillId="4" borderId="0" applyAlignment="1">
      <alignment vertical="center"/>
    </xf>
    <xf numFmtId="0" fontId="56" fillId="5" borderId="0" applyAlignment="1">
      <alignment vertical="center"/>
    </xf>
    <xf numFmtId="0" fontId="57" fillId="0" borderId="0"/>
    <xf numFmtId="49" fontId="54" fillId="0" borderId="0" applyAlignment="1">
      <alignment horizontal="left"/>
    </xf>
    <xf numFmtId="0" fontId="30" fillId="0" borderId="0" applyAlignment="1">
      <alignment vertical="center"/>
    </xf>
    <xf numFmtId="0" fontId="58" fillId="0" borderId="0"/>
    <xf numFmtId="0" fontId="0" fillId="0" borderId="0"/>
    <xf numFmtId="174" fontId="0" fillId="0" borderId="0"/>
    <xf numFmtId="0" fontId="29" fillId="7" borderId="0"/>
    <xf numFmtId="0" fontId="59" fillId="0" borderId="19" applyAlignment="1">
      <alignment horizontal="left" vertical="center"/>
    </xf>
    <xf numFmtId="0" fontId="6" fillId="0" borderId="0" applyAlignment="1">
      <alignment vertical="center"/>
    </xf>
    <xf numFmtId="0" fontId="25" fillId="11" borderId="0"/>
    <xf numFmtId="0" fontId="60" fillId="0" borderId="0"/>
    <xf numFmtId="49" fontId="0" fillId="0" borderId="0"/>
    <xf numFmtId="0" fontId="61" fillId="22" borderId="0" applyAlignment="1">
      <alignment vertical="center"/>
    </xf>
    <xf numFmtId="0" fontId="25" fillId="4" borderId="0"/>
    <xf numFmtId="0" fontId="46" fillId="8" borderId="0" applyAlignment="1">
      <alignment vertical="center"/>
    </xf>
    <xf numFmtId="175" fontId="62" fillId="0" borderId="0" applyAlignment="1">
      <alignment horizontal="right"/>
    </xf>
    <xf numFmtId="0" fontId="61" fillId="25" borderId="0" applyAlignment="1">
      <alignment vertical="center"/>
    </xf>
    <xf numFmtId="0" fontId="63" fillId="4" borderId="0" applyAlignment="1">
      <alignment vertical="center"/>
    </xf>
    <xf numFmtId="176" fontId="54" fillId="0" borderId="0"/>
    <xf numFmtId="177" fontId="54" fillId="0" borderId="0" applyAlignment="1">
      <alignment horizontal="right"/>
    </xf>
    <xf numFmtId="0" fontId="61" fillId="14" borderId="0" applyAlignment="1">
      <alignment vertical="center"/>
    </xf>
    <xf numFmtId="0" fontId="46" fillId="6" borderId="0" applyAlignment="1">
      <alignment vertical="center"/>
    </xf>
    <xf numFmtId="178" fontId="0" fillId="0" borderId="0"/>
    <xf numFmtId="179" fontId="0" fillId="0" borderId="0"/>
    <xf numFmtId="0" fontId="25" fillId="19" borderId="0"/>
    <xf numFmtId="0" fontId="64" fillId="26" borderId="1"/>
    <xf numFmtId="0" fontId="65" fillId="4" borderId="0" applyAlignment="1">
      <alignment vertical="center"/>
    </xf>
    <xf numFmtId="43" fontId="0" fillId="0" borderId="0" applyAlignment="1">
      <alignment vertical="center"/>
    </xf>
    <xf numFmtId="180" fontId="0" fillId="0" borderId="0"/>
    <xf numFmtId="0" fontId="0" fillId="0" borderId="0" applyAlignment="1">
      <alignment horizontal="left"/>
    </xf>
    <xf numFmtId="181" fontId="0" fillId="0" borderId="0"/>
    <xf numFmtId="0" fontId="27" fillId="15" borderId="0" applyAlignment="1">
      <alignment vertical="center"/>
    </xf>
    <xf numFmtId="38" fontId="66" fillId="0" borderId="0"/>
    <xf numFmtId="0" fontId="61" fillId="16" borderId="0" applyAlignment="1">
      <alignment vertical="center"/>
    </xf>
    <xf numFmtId="182" fontId="54" fillId="0" borderId="0" applyAlignment="1">
      <alignment horizontal="right"/>
    </xf>
    <xf numFmtId="183" fontId="54" fillId="0" borderId="0" applyAlignment="1">
      <alignment horizontal="right"/>
    </xf>
    <xf numFmtId="184" fontId="67" fillId="0" borderId="0" applyAlignment="1">
      <alignment horizontal="center"/>
    </xf>
    <xf numFmtId="3" fontId="0" fillId="0" borderId="0"/>
    <xf numFmtId="185" fontId="54" fillId="0" borderId="0" applyAlignment="1">
      <alignment horizontal="right"/>
    </xf>
    <xf numFmtId="0" fontId="68" fillId="0" borderId="0" applyAlignment="1" applyProtection="1">
      <alignment vertical="top"/>
      <protection locked="0" hidden="0"/>
    </xf>
    <xf numFmtId="14" fontId="23" fillId="0" borderId="0" applyAlignment="1" applyProtection="1">
      <alignment horizontal="center" wrapText="1"/>
      <protection locked="0" hidden="0"/>
    </xf>
    <xf numFmtId="186" fontId="67" fillId="0" borderId="0" applyAlignment="1">
      <alignment horizontal="center"/>
    </xf>
    <xf numFmtId="187" fontId="69" fillId="0" borderId="0" applyAlignment="1">
      <alignment horizontal="right"/>
    </xf>
    <xf numFmtId="188" fontId="54" fillId="0" borderId="0" applyAlignment="1">
      <alignment horizontal="right"/>
    </xf>
    <xf numFmtId="189" fontId="54" fillId="0" borderId="0" applyAlignment="1">
      <alignment horizontal="right"/>
    </xf>
    <xf numFmtId="0" fontId="46" fillId="24" borderId="0" applyAlignment="1">
      <alignment vertical="center"/>
    </xf>
    <xf numFmtId="0" fontId="46" fillId="19" borderId="0" applyAlignment="1">
      <alignment vertical="center"/>
    </xf>
    <xf numFmtId="0" fontId="46" fillId="9" borderId="0" applyAlignment="1">
      <alignment vertical="center"/>
    </xf>
    <xf numFmtId="0" fontId="46" fillId="5" borderId="0" applyAlignment="1">
      <alignment vertical="center"/>
    </xf>
    <xf numFmtId="0" fontId="0" fillId="0" borderId="0"/>
    <xf numFmtId="190" fontId="0" fillId="0" borderId="0"/>
    <xf numFmtId="0" fontId="46" fillId="4" borderId="0" applyAlignment="1">
      <alignment vertical="center"/>
    </xf>
    <xf numFmtId="40" fontId="0" fillId="0" borderId="0"/>
    <xf numFmtId="39" fontId="0" fillId="0" borderId="0"/>
    <xf numFmtId="0" fontId="70" fillId="0" borderId="0" applyAlignment="1">
      <alignment vertical="center"/>
    </xf>
    <xf numFmtId="3" fontId="71" fillId="0" borderId="0"/>
    <xf numFmtId="0" fontId="46" fillId="20" borderId="0" applyAlignment="1">
      <alignment vertical="center"/>
    </xf>
    <xf numFmtId="0" fontId="46" fillId="12" borderId="0" applyAlignment="1">
      <alignment vertical="center"/>
    </xf>
    <xf numFmtId="0" fontId="72" fillId="15" borderId="0" applyAlignment="1">
      <alignment vertical="center"/>
    </xf>
    <xf numFmtId="0" fontId="73" fillId="27" borderId="0"/>
    <xf numFmtId="0" fontId="74" fillId="0" borderId="3" applyAlignment="1">
      <alignment horizontal="center"/>
    </xf>
    <xf numFmtId="0" fontId="0" fillId="0" borderId="0"/>
    <xf numFmtId="0" fontId="73" fillId="28" borderId="0"/>
    <xf numFmtId="0" fontId="25" fillId="0" borderId="0" applyAlignment="1">
      <alignment vertical="center"/>
    </xf>
    <xf numFmtId="0" fontId="75" fillId="29" borderId="9" applyProtection="1">
      <protection locked="0" hidden="0"/>
    </xf>
    <xf numFmtId="0" fontId="30" fillId="0" borderId="2" applyAlignment="1">
      <alignment horizontal="left"/>
    </xf>
    <xf numFmtId="0" fontId="61" fillId="13" borderId="0" applyAlignment="1">
      <alignment vertical="center"/>
    </xf>
    <xf numFmtId="38" fontId="0" fillId="0" borderId="0"/>
    <xf numFmtId="0" fontId="61" fillId="12" borderId="0" applyAlignment="1">
      <alignment vertical="center"/>
    </xf>
    <xf numFmtId="0" fontId="61" fillId="8" borderId="0" applyAlignment="1">
      <alignment vertical="center"/>
    </xf>
    <xf numFmtId="0" fontId="55" fillId="0" borderId="0" applyProtection="1">
      <protection locked="0" hidden="0"/>
    </xf>
    <xf numFmtId="0" fontId="29" fillId="30" borderId="0"/>
    <xf numFmtId="0" fontId="29" fillId="20" borderId="0"/>
    <xf numFmtId="10" fontId="0" fillId="0" borderId="0"/>
    <xf numFmtId="0" fontId="29" fillId="31" borderId="0"/>
    <xf numFmtId="191" fontId="0" fillId="0" borderId="0"/>
    <xf numFmtId="192" fontId="30" fillId="0" borderId="0"/>
    <xf numFmtId="193" fontId="0" fillId="0" borderId="0"/>
    <xf numFmtId="0" fontId="25" fillId="5" borderId="0"/>
    <xf numFmtId="194" fontId="58" fillId="0" borderId="20"/>
    <xf numFmtId="0" fontId="59" fillId="0" borderId="21" applyAlignment="1">
      <alignment horizontal="left" vertical="center"/>
    </xf>
    <xf numFmtId="0" fontId="29" fillId="22" borderId="0"/>
    <xf numFmtId="0" fontId="29" fillId="25" borderId="0"/>
    <xf numFmtId="0" fontId="25" fillId="6" borderId="0"/>
    <xf numFmtId="0" fontId="29" fillId="6" borderId="0"/>
    <xf numFmtId="195" fontId="0" fillId="0" borderId="0"/>
    <xf numFmtId="196" fontId="33" fillId="0" borderId="0"/>
    <xf numFmtId="0" fontId="58" fillId="0" borderId="22" applyAlignment="1">
      <alignment horizontal="center"/>
    </xf>
    <xf numFmtId="0" fontId="76" fillId="9" borderId="0"/>
    <xf numFmtId="0" fontId="77" fillId="0" borderId="0"/>
    <xf numFmtId="0" fontId="78" fillId="0" borderId="0" applyAlignment="1">
      <alignment horizontal="right"/>
    </xf>
    <xf numFmtId="197" fontId="0" fillId="0" borderId="0"/>
    <xf numFmtId="0" fontId="79" fillId="0" borderId="22"/>
    <xf numFmtId="0" fontId="33" fillId="0" borderId="0" applyAlignment="1">
      <alignment horizontal="right"/>
    </xf>
    <xf numFmtId="0" fontId="80" fillId="0" borderId="13" applyAlignment="1">
      <alignment vertical="center"/>
    </xf>
    <xf numFmtId="0" fontId="81" fillId="0" borderId="5" applyAlignment="1">
      <alignment horizontal="center"/>
    </xf>
    <xf numFmtId="0" fontId="64" fillId="7" borderId="0"/>
    <xf numFmtId="0" fontId="82" fillId="0" borderId="18" applyAlignment="1">
      <alignment vertical="center"/>
    </xf>
    <xf numFmtId="198" fontId="54" fillId="0" borderId="0"/>
    <xf numFmtId="199" fontId="0" fillId="0" borderId="0"/>
    <xf numFmtId="200" fontId="54" fillId="0" borderId="0"/>
    <xf numFmtId="0" fontId="83" fillId="0" borderId="0" applyAlignment="1">
      <alignment horizontal="left"/>
    </xf>
    <xf numFmtId="0" fontId="84" fillId="0" borderId="0"/>
    <xf numFmtId="0" fontId="64" fillId="7" borderId="1"/>
    <xf numFmtId="201" fontId="0" fillId="0" borderId="0"/>
    <xf numFmtId="0" fontId="85" fillId="0" borderId="0"/>
    <xf numFmtId="15" fontId="86" fillId="0" borderId="0"/>
    <xf numFmtId="202" fontId="54" fillId="0" borderId="0"/>
    <xf numFmtId="203" fontId="0" fillId="0" borderId="0"/>
    <xf numFmtId="0" fontId="87" fillId="15" borderId="0" applyAlignment="1">
      <alignment vertical="center"/>
    </xf>
    <xf numFmtId="0" fontId="61" fillId="18" borderId="0" applyAlignment="1">
      <alignment vertical="center"/>
    </xf>
    <xf numFmtId="2" fontId="88" fillId="0" borderId="0"/>
    <xf numFmtId="0" fontId="89" fillId="0" borderId="0" applyAlignment="1" applyProtection="1">
      <alignment vertical="top"/>
      <protection locked="0" hidden="0"/>
    </xf>
    <xf numFmtId="0" fontId="73" fillId="32" borderId="0"/>
    <xf numFmtId="0" fontId="90" fillId="0" borderId="0" applyAlignment="1">
      <alignment horizontal="left"/>
    </xf>
    <xf numFmtId="0" fontId="91" fillId="0" borderId="0"/>
    <xf numFmtId="0" fontId="59" fillId="0" borderId="0"/>
    <xf numFmtId="0" fontId="64" fillId="3" borderId="1"/>
    <xf numFmtId="204" fontId="0" fillId="33" borderId="0"/>
    <xf numFmtId="38" fontId="92" fillId="0" borderId="0"/>
    <xf numFmtId="38" fontId="93" fillId="0" borderId="0"/>
    <xf numFmtId="38" fontId="78" fillId="0" borderId="0"/>
    <xf numFmtId="0" fontId="62" fillId="0" borderId="0"/>
    <xf numFmtId="0" fontId="0" fillId="0" borderId="0" applyAlignment="1">
      <alignment horizontal="fill"/>
    </xf>
    <xf numFmtId="0" fontId="0" fillId="0" borderId="0"/>
    <xf numFmtId="0" fontId="94" fillId="10" borderId="16" applyAlignment="1">
      <alignment vertical="center"/>
    </xf>
    <xf numFmtId="204" fontId="0" fillId="34" borderId="0"/>
    <xf numFmtId="205" fontId="0" fillId="0" borderId="0"/>
    <xf numFmtId="206" fontId="0" fillId="0" borderId="0"/>
    <xf numFmtId="207" fontId="0" fillId="0" borderId="0"/>
    <xf numFmtId="208" fontId="0" fillId="0" borderId="0"/>
    <xf numFmtId="0" fontId="54" fillId="0" borderId="0"/>
    <xf numFmtId="37" fontId="95" fillId="0" borderId="0"/>
    <xf numFmtId="0" fontId="84" fillId="0" borderId="0"/>
    <xf numFmtId="0" fontId="96" fillId="0" borderId="0"/>
    <xf numFmtId="209" fontId="97" fillId="0" borderId="0"/>
    <xf numFmtId="15" fontId="0" fillId="0" borderId="0"/>
    <xf numFmtId="4" fontId="0" fillId="0" borderId="0"/>
    <xf numFmtId="0" fontId="0" fillId="35" borderId="0"/>
    <xf numFmtId="3" fontId="98" fillId="0" borderId="0"/>
    <xf numFmtId="0" fontId="99" fillId="30" borderId="0"/>
    <xf numFmtId="0" fontId="100" fillId="0" borderId="1" applyAlignment="1">
      <alignment horizontal="center"/>
    </xf>
    <xf numFmtId="0" fontId="21" fillId="0" borderId="0" applyAlignment="1">
      <alignment vertical="center"/>
    </xf>
    <xf numFmtId="0" fontId="100" fillId="0" borderId="0" applyAlignment="1">
      <alignment horizontal="center" vertical="center"/>
    </xf>
    <xf numFmtId="0" fontId="101" fillId="0" borderId="0" applyAlignment="1">
      <alignment horizontal="left" vertical="center"/>
    </xf>
    <xf numFmtId="210" fontId="0" fillId="0" borderId="0"/>
    <xf numFmtId="0" fontId="79" fillId="0" borderId="0"/>
    <xf numFmtId="40" fontId="102" fillId="0" borderId="0" applyAlignment="1">
      <alignment horizontal="right"/>
    </xf>
    <xf numFmtId="0" fontId="88" fillId="0" borderId="23"/>
    <xf numFmtId="211" fontId="0" fillId="0" borderId="0"/>
    <xf numFmtId="0" fontId="103" fillId="0" borderId="0"/>
    <xf numFmtId="212" fontId="0" fillId="0" borderId="0"/>
    <xf numFmtId="42" fontId="0" fillId="0" borderId="0"/>
    <xf numFmtId="0" fontId="30" fillId="0" borderId="2" applyAlignment="1">
      <alignment horizontal="right"/>
    </xf>
    <xf numFmtId="0" fontId="104" fillId="0" borderId="0"/>
    <xf numFmtId="0" fontId="105" fillId="0" borderId="12" applyAlignment="1">
      <alignment vertical="center"/>
    </xf>
    <xf numFmtId="0" fontId="106" fillId="0" borderId="14" applyAlignment="1">
      <alignment vertical="center"/>
    </xf>
    <xf numFmtId="0" fontId="106" fillId="0" borderId="0" applyAlignment="1">
      <alignment vertical="center"/>
    </xf>
    <xf numFmtId="0" fontId="107" fillId="0" borderId="2" applyAlignment="1">
      <alignment horizontal="center"/>
    </xf>
    <xf numFmtId="0" fontId="108" fillId="0" borderId="0"/>
    <xf numFmtId="0" fontId="48" fillId="9" borderId="0" applyAlignment="1">
      <alignment vertical="center"/>
    </xf>
    <xf numFmtId="0" fontId="87" fillId="9" borderId="0" applyAlignment="1">
      <alignment vertical="center"/>
    </xf>
    <xf numFmtId="0" fontId="72" fillId="9" borderId="0" applyAlignment="1">
      <alignment vertical="center"/>
    </xf>
    <xf numFmtId="0" fontId="109" fillId="9" borderId="0" applyAlignment="1">
      <alignment vertical="center"/>
    </xf>
    <xf numFmtId="0" fontId="21" fillId="0" borderId="0" applyAlignment="1">
      <alignment vertical="center"/>
    </xf>
    <xf numFmtId="0" fontId="25" fillId="0" borderId="0"/>
    <xf numFmtId="0" fontId="61" fillId="23" borderId="0" applyAlignment="1">
      <alignment vertical="center"/>
    </xf>
    <xf numFmtId="0" fontId="21" fillId="0" borderId="0" applyAlignment="1">
      <alignment vertical="center"/>
    </xf>
    <xf numFmtId="0" fontId="0" fillId="0" borderId="0"/>
    <xf numFmtId="0" fontId="110" fillId="6" borderId="10" applyAlignment="1">
      <alignment vertical="center"/>
    </xf>
    <xf numFmtId="0" fontId="5" fillId="0" borderId="0"/>
    <xf numFmtId="213" fontId="0" fillId="0" borderId="0"/>
    <xf numFmtId="0" fontId="63" fillId="5" borderId="0" applyAlignment="1">
      <alignment vertical="center"/>
    </xf>
    <xf numFmtId="0" fontId="20" fillId="5" borderId="0" applyAlignment="1">
      <alignment vertical="center"/>
    </xf>
    <xf numFmtId="0" fontId="65" fillId="5" borderId="0" applyAlignment="1">
      <alignment vertical="center"/>
    </xf>
    <xf numFmtId="0" fontId="111" fillId="5" borderId="0" applyAlignment="1">
      <alignment vertical="center"/>
    </xf>
    <xf numFmtId="0" fontId="112" fillId="0" borderId="0" applyAlignment="1">
      <alignment vertical="center"/>
    </xf>
    <xf numFmtId="214" fontId="0" fillId="0" borderId="0"/>
    <xf numFmtId="0" fontId="113" fillId="0" borderId="0" applyAlignment="1">
      <alignment vertical="center"/>
    </xf>
    <xf numFmtId="0" fontId="74" fillId="0" borderId="3" applyAlignment="1">
      <alignment horizontal="left"/>
    </xf>
    <xf numFmtId="0" fontId="114" fillId="0" borderId="17" applyAlignment="1">
      <alignment vertical="center"/>
    </xf>
    <xf numFmtId="0" fontId="115" fillId="0" borderId="0"/>
    <xf numFmtId="0" fontId="61" fillId="21" borderId="0" applyAlignment="1">
      <alignment vertical="center"/>
    </xf>
    <xf numFmtId="1" fontId="30" fillId="0" borderId="3" applyAlignment="1">
      <alignment horizontal="center"/>
    </xf>
    <xf numFmtId="1" fontId="7" fillId="0" borderId="1" applyAlignment="1" applyProtection="1">
      <alignment vertical="center"/>
      <protection locked="0" hidden="0"/>
    </xf>
    <xf numFmtId="215" fontId="7" fillId="0" borderId="1" applyAlignment="1" applyProtection="1">
      <alignment vertical="center"/>
      <protection locked="0" hidden="0"/>
    </xf>
    <xf numFmtId="0" fontId="86" fillId="0" borderId="0"/>
    <xf numFmtId="0" fontId="30" fillId="0" borderId="1"/>
    <xf numFmtId="0" fontId="116" fillId="0" borderId="0" applyAlignment="1">
      <alignment vertical="center"/>
    </xf>
    <xf numFmtId="0" fontId="21" fillId="0" borderId="0" applyAlignment="1">
      <alignment vertical="center"/>
    </xf>
  </cellStyleXfs>
  <cellXfs count="307">
    <xf numFmtId="0" fontId="0" fillId="0" borderId="0" pivotButton="0" quotePrefix="0" xfId="0"/>
    <xf numFmtId="0" fontId="1" fillId="0" borderId="0" applyAlignment="1" pivotButton="0" quotePrefix="0" xfId="0">
      <alignment vertical="center" wrapText="1"/>
    </xf>
    <xf numFmtId="0" fontId="2" fillId="0" borderId="0" applyAlignment="1" pivotButton="0" quotePrefix="0" xfId="0">
      <alignment vertical="center" wrapText="1"/>
    </xf>
    <xf numFmtId="0" fontId="3" fillId="0" borderId="0" applyAlignment="1" pivotButton="0" quotePrefix="0" xfId="0">
      <alignment vertical="center" wrapText="1"/>
    </xf>
    <xf numFmtId="0" fontId="4" fillId="0" borderId="0" applyAlignment="1" pivotButton="0" quotePrefix="0" xfId="0">
      <alignment vertical="center" wrapText="1"/>
    </xf>
    <xf numFmtId="0" fontId="5" fillId="0" borderId="0" applyAlignment="1" pivotButton="0" quotePrefix="0" xfId="0">
      <alignment vertical="center" wrapText="1"/>
    </xf>
    <xf numFmtId="0" fontId="6"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vertical="center" wrapText="1"/>
    </xf>
    <xf numFmtId="0" fontId="6" fillId="0" borderId="0" applyAlignment="1" pivotButton="0" quotePrefix="0" xfId="0">
      <alignment wrapText="1"/>
    </xf>
    <xf numFmtId="0" fontId="7" fillId="0" borderId="0" applyAlignment="1" pivotButton="0" quotePrefix="0" xfId="0">
      <alignment vertical="center" wrapText="1"/>
    </xf>
    <xf numFmtId="0" fontId="8" fillId="0" borderId="0" applyAlignment="1" pivotButton="0" quotePrefix="0" xfId="0">
      <alignment vertical="center" wrapText="1"/>
    </xf>
    <xf numFmtId="0" fontId="8" fillId="0" borderId="0" applyAlignment="1" pivotButton="0" quotePrefix="0" xfId="0">
      <alignment vertical="center" wrapText="1"/>
    </xf>
    <xf numFmtId="0" fontId="0" fillId="0" borderId="0" pivotButton="0" quotePrefix="0" xfId="0"/>
    <xf numFmtId="0" fontId="4" fillId="0" borderId="0" applyAlignment="1" pivotButton="0" quotePrefix="0" xfId="0">
      <alignment wrapText="1"/>
    </xf>
    <xf numFmtId="0" fontId="7" fillId="0" borderId="0" applyAlignment="1" pivotButton="0" quotePrefix="0" xfId="0">
      <alignment horizontal="center" vertical="center" wrapText="1"/>
    </xf>
    <xf numFmtId="0" fontId="7" fillId="0" borderId="0" applyAlignment="1" pivotButton="0" quotePrefix="0" xfId="0">
      <alignment horizontal="left" vertical="center" wrapText="1"/>
    </xf>
    <xf numFmtId="0" fontId="7" fillId="0" borderId="0" applyAlignment="1" pivotButton="0" quotePrefix="0" xfId="0">
      <alignment horizontal="center" vertical="center" wrapText="1"/>
    </xf>
    <xf numFmtId="164" fontId="7" fillId="0" borderId="0" applyAlignment="1" pivotButton="0" quotePrefix="0" xfId="0">
      <alignment horizontal="center" vertical="center" wrapText="1"/>
    </xf>
    <xf numFmtId="165" fontId="7" fillId="0" borderId="0" applyAlignment="1" pivotButton="0" quotePrefix="0" xfId="0">
      <alignment horizontal="center" vertical="center" wrapText="1"/>
    </xf>
    <xf numFmtId="0" fontId="9" fillId="0" borderId="0" applyAlignment="1" pivotButton="0" quotePrefix="0" xfId="0">
      <alignment horizontal="left" vertical="center" wrapText="1"/>
    </xf>
    <xf numFmtId="0" fontId="10" fillId="0" borderId="0" applyAlignment="1" pivotButton="0" quotePrefix="0" xfId="0">
      <alignment horizontal="center" vertical="center" wrapText="1"/>
    </xf>
    <xf numFmtId="0" fontId="11" fillId="0" borderId="0" applyAlignment="1" pivotButton="0" quotePrefix="0" xfId="0">
      <alignment horizontal="center" vertical="center" wrapText="1"/>
    </xf>
    <xf numFmtId="0" fontId="11" fillId="0" borderId="0" applyAlignment="1" pivotButton="0" quotePrefix="0" xfId="0">
      <alignment horizontal="center" vertical="center" wrapText="1"/>
    </xf>
    <xf numFmtId="0" fontId="1" fillId="0" borderId="1" applyAlignment="1" pivotButton="0" quotePrefix="0" xfId="0">
      <alignment horizontal="center" vertical="center" wrapText="1"/>
    </xf>
    <xf numFmtId="0" fontId="1" fillId="0" borderId="1" applyAlignment="1" pivotButton="0" quotePrefix="0" xfId="0">
      <alignment horizontal="center" vertical="center" wrapText="1"/>
    </xf>
    <xf numFmtId="164" fontId="1" fillId="0" borderId="1" applyAlignment="1" pivotButton="0" quotePrefix="0" xfId="0">
      <alignment horizontal="center" vertical="center" wrapText="1"/>
    </xf>
    <xf numFmtId="0" fontId="12" fillId="0" borderId="1" applyAlignment="1" pivotButton="0" quotePrefix="0" xfId="0">
      <alignment horizontal="center" vertical="center" wrapText="1"/>
    </xf>
    <xf numFmtId="0" fontId="12" fillId="0" borderId="1" applyAlignment="1" pivotButton="0" quotePrefix="0" xfId="0">
      <alignment horizontal="center" vertical="center" wrapText="1"/>
    </xf>
    <xf numFmtId="164" fontId="13" fillId="0" borderId="1" applyAlignment="1" pivotButton="0" quotePrefix="0" xfId="0">
      <alignment horizontal="center" vertical="center" wrapText="1"/>
    </xf>
    <xf numFmtId="164" fontId="12"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4" fillId="0" borderId="1" applyAlignment="1" pivotButton="0" quotePrefix="0" xfId="202">
      <alignment horizontal="center" vertical="center" wrapText="1"/>
    </xf>
    <xf numFmtId="0" fontId="4" fillId="0" borderId="1" applyAlignment="1" pivotButton="0" quotePrefix="0" xfId="202">
      <alignment horizontal="center" vertical="center" wrapText="1"/>
    </xf>
    <xf numFmtId="0" fontId="4" fillId="0" borderId="1" applyAlignment="1" pivotButton="0" quotePrefix="0" xfId="202">
      <alignment vertical="center" wrapText="1"/>
    </xf>
    <xf numFmtId="0" fontId="4" fillId="0" borderId="1" applyAlignment="1" pivotButton="0" quotePrefix="0" xfId="202">
      <alignment horizontal="left" vertical="center" wrapText="1"/>
    </xf>
    <xf numFmtId="0" fontId="5" fillId="0" borderId="1" applyAlignment="1" pivotButton="0" quotePrefix="0" xfId="202">
      <alignment horizontal="center" vertical="center" wrapText="1"/>
    </xf>
    <xf numFmtId="0" fontId="5" fillId="0" borderId="1" applyAlignment="1" pivotButton="0" quotePrefix="0" xfId="202">
      <alignment vertical="center" wrapText="1"/>
    </xf>
    <xf numFmtId="166" fontId="5" fillId="0" borderId="1" applyAlignment="1" pivotButton="0" quotePrefix="0" xfId="202">
      <alignment horizontal="center" vertical="center" wrapText="1"/>
    </xf>
    <xf numFmtId="0" fontId="5" fillId="0" borderId="1" applyAlignment="1" pivotButton="0" quotePrefix="0" xfId="202">
      <alignment horizontal="left" vertical="center" wrapText="1"/>
    </xf>
    <xf numFmtId="0" fontId="4" fillId="0" borderId="1" applyAlignment="1" pivotButton="0" quotePrefix="0" xfId="0">
      <alignment horizontal="center" vertical="center" wrapText="1"/>
    </xf>
    <xf numFmtId="0" fontId="5" fillId="0" borderId="1" applyAlignment="1" pivotButton="0" quotePrefix="0" xfId="0">
      <alignment horizontal="center" vertical="center" wrapText="1"/>
    </xf>
    <xf numFmtId="0" fontId="5" fillId="0" borderId="1" applyAlignment="1" pivotButton="0" quotePrefix="0" xfId="0">
      <alignment vertical="center" wrapText="1"/>
    </xf>
    <xf numFmtId="166" fontId="5" fillId="0" borderId="1" applyAlignment="1" pivotButton="0" quotePrefix="0" xfId="0">
      <alignment horizontal="center" vertical="center" wrapText="1"/>
    </xf>
    <xf numFmtId="0" fontId="5" fillId="0" borderId="1" applyAlignment="1" pivotButton="0" quotePrefix="0" xfId="0">
      <alignment horizontal="left" vertical="center" wrapText="1"/>
    </xf>
    <xf numFmtId="0" fontId="4" fillId="0" borderId="1" applyAlignment="1" pivotButton="0" quotePrefix="0" xfId="0">
      <alignment vertical="center" wrapText="1"/>
    </xf>
    <xf numFmtId="0" fontId="4" fillId="0" borderId="1" applyAlignment="1" pivotButton="0" quotePrefix="0" xfId="0">
      <alignment horizontal="left" vertical="center" wrapText="1"/>
    </xf>
    <xf numFmtId="165" fontId="1" fillId="0" borderId="1" applyAlignment="1" pivotButton="0" quotePrefix="0" xfId="0">
      <alignment horizontal="center" vertical="center" wrapText="1"/>
    </xf>
    <xf numFmtId="165" fontId="12" fillId="0" borderId="1" applyAlignment="1" pivotButton="0" quotePrefix="0" xfId="0">
      <alignment horizontal="center" vertical="center" wrapText="1"/>
    </xf>
    <xf numFmtId="165" fontId="13" fillId="0"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vertical="center" wrapText="1"/>
    </xf>
    <xf numFmtId="0" fontId="5" fillId="0" borderId="1" applyAlignment="1" pivotButton="0" quotePrefix="0" xfId="0">
      <alignment horizontal="center" vertical="center" wrapText="1"/>
    </xf>
    <xf numFmtId="0" fontId="5" fillId="0" borderId="1" applyAlignment="1" pivotButton="0" quotePrefix="0" xfId="0">
      <alignment vertical="center" wrapText="1"/>
    </xf>
    <xf numFmtId="0" fontId="8" fillId="0" borderId="1" applyAlignment="1" pivotButton="0" quotePrefix="0" xfId="0">
      <alignment vertical="center" wrapText="1"/>
    </xf>
    <xf numFmtId="0" fontId="7" fillId="0" borderId="1" applyAlignment="1" pivotButton="0" quotePrefix="0" xfId="0">
      <alignment vertical="center" wrapText="1"/>
    </xf>
    <xf numFmtId="0" fontId="4" fillId="0" borderId="1" applyAlignment="1" pivotButton="0" quotePrefix="0" xfId="245">
      <alignment horizontal="center" vertical="center" wrapText="1"/>
    </xf>
    <xf numFmtId="49" fontId="4" fillId="0" borderId="1" applyAlignment="1" pivotButton="0" quotePrefix="0" xfId="0">
      <alignment horizontal="center" vertical="center" wrapText="1"/>
    </xf>
    <xf numFmtId="49" fontId="4" fillId="0" borderId="1" applyAlignment="1" pivotButton="0" quotePrefix="0" xfId="0">
      <alignment horizontal="left" vertical="center" wrapText="1"/>
    </xf>
    <xf numFmtId="167" fontId="4" fillId="0" borderId="1" applyAlignment="1" pivotButton="0" quotePrefix="0" xfId="0">
      <alignment horizontal="left" vertical="center" wrapText="1"/>
    </xf>
    <xf numFmtId="49" fontId="5" fillId="0" borderId="1" applyAlignment="1" pivotButton="0" quotePrefix="0" xfId="0">
      <alignment horizontal="center" vertical="center" wrapText="1"/>
    </xf>
    <xf numFmtId="49" fontId="5" fillId="0" borderId="1" applyAlignment="1" pivotButton="0" quotePrefix="0" xfId="0">
      <alignment horizontal="left" vertical="center" wrapText="1"/>
    </xf>
    <xf numFmtId="167" fontId="5" fillId="0" borderId="1" applyAlignment="1" pivotButton="0" quotePrefix="0" xfId="0">
      <alignment horizontal="left" vertical="center" wrapText="1"/>
    </xf>
    <xf numFmtId="49" fontId="5" fillId="0" borderId="2" applyAlignment="1" pivotButton="0" quotePrefix="0" xfId="0">
      <alignment horizontal="center" vertical="center" wrapText="1"/>
    </xf>
    <xf numFmtId="49" fontId="5" fillId="0" borderId="2" applyAlignment="1" pivotButton="0" quotePrefix="0" xfId="0">
      <alignment horizontal="left" vertical="center" wrapText="1"/>
    </xf>
    <xf numFmtId="0" fontId="5" fillId="0" borderId="2" applyAlignment="1" pivotButton="0" quotePrefix="0" xfId="0">
      <alignment horizontal="center" vertical="center" wrapText="1"/>
    </xf>
    <xf numFmtId="167" fontId="5" fillId="0" borderId="2" applyAlignment="1" pivotButton="0" quotePrefix="0" xfId="0">
      <alignment horizontal="left" vertical="center" wrapText="1"/>
    </xf>
    <xf numFmtId="49" fontId="4" fillId="0" borderId="2" applyAlignment="1" pivotButton="0" quotePrefix="0" xfId="0">
      <alignment horizontal="center" vertical="center" wrapText="1"/>
    </xf>
    <xf numFmtId="49" fontId="4" fillId="0" borderId="2" applyAlignment="1" pivotButton="0" quotePrefix="0" xfId="0">
      <alignment horizontal="left" vertical="center" wrapText="1"/>
    </xf>
    <xf numFmtId="0" fontId="4" fillId="0" borderId="2" applyAlignment="1" pivotButton="0" quotePrefix="0" xfId="0">
      <alignment horizontal="center" vertical="center" wrapText="1"/>
    </xf>
    <xf numFmtId="167" fontId="4" fillId="0" borderId="2" applyAlignment="1" pivotButton="0" quotePrefix="0" xfId="0">
      <alignment horizontal="left" vertical="center" wrapText="1"/>
    </xf>
    <xf numFmtId="167" fontId="4" fillId="0" borderId="1" applyAlignment="1" pivotButton="0" quotePrefix="0" xfId="0">
      <alignment horizontal="center" vertical="center" wrapText="1"/>
    </xf>
    <xf numFmtId="167" fontId="5" fillId="0" borderId="1" applyAlignment="1" pivotButton="0" quotePrefix="0" xfId="0">
      <alignment horizontal="center" vertical="center" wrapText="1"/>
    </xf>
    <xf numFmtId="167" fontId="5" fillId="0" borderId="2" applyAlignment="1" pivotButton="0" quotePrefix="0" xfId="0">
      <alignment horizontal="center" vertical="center" wrapText="1"/>
    </xf>
    <xf numFmtId="167" fontId="4" fillId="0" borderId="2" applyAlignment="1" pivotButton="0" quotePrefix="0" xfId="0">
      <alignment horizontal="center" vertical="center" wrapText="1"/>
    </xf>
    <xf numFmtId="168" fontId="5" fillId="0" borderId="1" applyAlignment="1" pivotButton="0" quotePrefix="0" xfId="0">
      <alignment horizontal="center" vertical="center" wrapText="1"/>
    </xf>
    <xf numFmtId="167" fontId="4" fillId="2" borderId="1" applyAlignment="1" pivotButton="0" quotePrefix="0" xfId="0">
      <alignment horizontal="left" vertical="center" wrapText="1"/>
    </xf>
    <xf numFmtId="167" fontId="5" fillId="2" borderId="1" applyAlignment="1" pivotButton="0" quotePrefix="0" xfId="0">
      <alignment horizontal="left" vertical="center" wrapText="1"/>
    </xf>
    <xf numFmtId="168" fontId="4" fillId="0" borderId="1" applyAlignment="1" pivotButton="0" quotePrefix="0" xfId="0">
      <alignment horizontal="center" vertical="center" wrapText="1"/>
    </xf>
    <xf numFmtId="167" fontId="5" fillId="2" borderId="1" applyAlignment="1" pivotButton="0" quotePrefix="0" xfId="0">
      <alignment horizontal="center" vertical="center" wrapText="1"/>
    </xf>
    <xf numFmtId="167" fontId="4" fillId="2" borderId="1" applyAlignment="1" pivotButton="0" quotePrefix="0" xfId="0">
      <alignment horizontal="center" vertical="center" wrapText="1"/>
    </xf>
    <xf numFmtId="49" fontId="5" fillId="2" borderId="1" applyAlignment="1" pivotButton="0" quotePrefix="0" xfId="0">
      <alignment horizontal="left" vertical="center" wrapText="1"/>
    </xf>
    <xf numFmtId="0" fontId="5" fillId="0" borderId="1" applyAlignment="1" pivotButton="0" quotePrefix="0" xfId="242">
      <alignment horizontal="center" vertical="center" wrapText="1"/>
    </xf>
    <xf numFmtId="0" fontId="5" fillId="0" borderId="1" applyAlignment="1" pivotButton="0" quotePrefix="0" xfId="0">
      <alignment horizontal="center" vertical="center" wrapText="1"/>
    </xf>
    <xf numFmtId="167" fontId="5" fillId="0" borderId="1" applyAlignment="1" pivotButton="0" quotePrefix="0" xfId="242">
      <alignment horizontal="center" vertical="center" wrapText="1"/>
    </xf>
    <xf numFmtId="166" fontId="4" fillId="0" borderId="1" applyAlignment="1" pivotButton="0" quotePrefix="0" xfId="0">
      <alignment horizontal="center" vertical="center" wrapText="1"/>
    </xf>
    <xf numFmtId="49" fontId="4" fillId="2" borderId="1" applyAlignment="1" pivotButton="0" quotePrefix="0" xfId="0">
      <alignment horizontal="left" vertical="center" wrapText="1"/>
    </xf>
    <xf numFmtId="0" fontId="5" fillId="0" borderId="3" applyAlignment="1" pivotButton="0" quotePrefix="0" xfId="0">
      <alignment horizontal="center" vertical="center" wrapText="1"/>
    </xf>
    <xf numFmtId="0" fontId="5" fillId="0" borderId="3" applyAlignment="1" pivotButton="0" quotePrefix="0" xfId="0">
      <alignment horizontal="center" vertical="center" wrapText="1"/>
    </xf>
    <xf numFmtId="0" fontId="5" fillId="0" borderId="1" applyAlignment="1" pivotButton="0" quotePrefix="0" xfId="220">
      <alignment horizontal="center" vertical="center" wrapText="1"/>
    </xf>
    <xf numFmtId="167" fontId="5" fillId="2" borderId="2" applyAlignment="1" pivotButton="0" quotePrefix="0" xfId="0">
      <alignment horizontal="center" vertical="center" wrapText="1"/>
    </xf>
    <xf numFmtId="167" fontId="5" fillId="0" borderId="3" applyAlignment="1" pivotButton="0" quotePrefix="0" xfId="0">
      <alignment horizontal="center" vertical="center" wrapText="1"/>
    </xf>
    <xf numFmtId="167" fontId="5" fillId="0" borderId="4" applyAlignment="1" pivotButton="0" quotePrefix="0" xfId="0">
      <alignment horizontal="center" vertical="center" wrapText="1"/>
    </xf>
    <xf numFmtId="49" fontId="4" fillId="0" borderId="0" applyAlignment="1" pivotButton="0" quotePrefix="0" xfId="0">
      <alignment horizontal="center" vertical="center" wrapText="1"/>
    </xf>
    <xf numFmtId="0" fontId="5" fillId="0" borderId="1" applyAlignment="1" applyProtection="1" pivotButton="0" quotePrefix="0" xfId="0">
      <alignment horizontal="center" vertical="center" wrapText="1"/>
      <protection locked="0" hidden="0"/>
    </xf>
    <xf numFmtId="0" fontId="7" fillId="0" borderId="1" applyAlignment="1" pivotButton="0" quotePrefix="0" xfId="0">
      <alignment horizontal="center" vertical="center" wrapText="1"/>
    </xf>
    <xf numFmtId="0" fontId="0" fillId="0" borderId="1" applyAlignment="1" pivotButton="0" quotePrefix="0" xfId="0">
      <alignment horizontal="center" vertical="center" wrapText="1"/>
    </xf>
    <xf numFmtId="0" fontId="4" fillId="0" borderId="1" applyAlignment="1" pivotButton="0" quotePrefix="0" xfId="0">
      <alignment horizontal="justify" vertical="center" wrapText="1"/>
    </xf>
    <xf numFmtId="0" fontId="5" fillId="0" borderId="1" applyAlignment="1" pivotButton="0" quotePrefix="0" xfId="0">
      <alignment horizontal="justify" vertical="center" wrapText="1"/>
    </xf>
    <xf numFmtId="0" fontId="15" fillId="0" borderId="1" applyAlignment="1" pivotButton="0" quotePrefix="0" xfId="202">
      <alignment horizontal="center" vertical="center" wrapText="1"/>
    </xf>
    <xf numFmtId="0" fontId="15" fillId="0" borderId="1" applyAlignment="1" pivotButton="0" quotePrefix="0" xfId="0">
      <alignment horizontal="center" vertical="center" wrapText="1"/>
    </xf>
    <xf numFmtId="0" fontId="5" fillId="0" borderId="1" applyAlignment="1" pivotButton="0" quotePrefix="0" xfId="0">
      <alignment horizontal="justify" vertical="center" wrapText="1"/>
    </xf>
    <xf numFmtId="0" fontId="15" fillId="0" borderId="1" applyAlignment="1" pivotButton="0" quotePrefix="0" xfId="202">
      <alignment horizontal="left" vertical="center" wrapText="1"/>
    </xf>
    <xf numFmtId="0" fontId="8" fillId="0" borderId="1" applyAlignment="1" pivotButton="0" quotePrefix="0" xfId="0">
      <alignment horizontal="center" vertical="center" wrapText="1"/>
    </xf>
    <xf numFmtId="0" fontId="15" fillId="0" borderId="2" applyAlignment="1" pivotButton="0" quotePrefix="0" xfId="0">
      <alignment horizontal="center" vertical="center" wrapText="1"/>
    </xf>
    <xf numFmtId="0" fontId="15" fillId="0" borderId="2" applyAlignment="1" pivotButton="0" quotePrefix="0" xfId="202">
      <alignment horizontal="center" vertical="center" wrapText="1"/>
    </xf>
    <xf numFmtId="0" fontId="15" fillId="0" borderId="1" applyAlignment="1" pivotButton="0" quotePrefix="0" xfId="202">
      <alignment horizontal="justify" vertical="center" wrapText="1"/>
    </xf>
    <xf numFmtId="0" fontId="5" fillId="0" borderId="1" applyAlignment="1" pivotButton="0" quotePrefix="0" xfId="202">
      <alignment vertical="center" wrapText="1"/>
    </xf>
    <xf numFmtId="0" fontId="15" fillId="0" borderId="1" applyAlignment="1" pivotButton="0" quotePrefix="0" xfId="0">
      <alignment horizontal="left" vertical="center" wrapText="1"/>
    </xf>
    <xf numFmtId="0" fontId="5" fillId="2" borderId="1" applyAlignment="1" pivotButton="0" quotePrefix="0" xfId="0">
      <alignment horizontal="center" vertical="center" wrapText="1"/>
    </xf>
    <xf numFmtId="0" fontId="5" fillId="3" borderId="1" applyAlignment="1" pivotButton="0" quotePrefix="0" xfId="202">
      <alignment vertical="center" wrapText="1"/>
    </xf>
    <xf numFmtId="0" fontId="5" fillId="3" borderId="1" applyAlignment="1" pivotButton="0" quotePrefix="0" xfId="202">
      <alignment horizontal="center" vertical="center" wrapText="1"/>
    </xf>
    <xf numFmtId="0" fontId="5" fillId="2" borderId="1" applyAlignment="1" pivotButton="0" quotePrefix="0" xfId="202">
      <alignment horizontal="center" vertical="center" wrapText="1"/>
    </xf>
    <xf numFmtId="167" fontId="15" fillId="0" borderId="1" applyAlignment="1" pivotButton="0" quotePrefix="0" xfId="202">
      <alignment horizontal="center" vertical="center" wrapText="1"/>
    </xf>
    <xf numFmtId="0" fontId="4" fillId="2" borderId="1" applyAlignment="1" pivotButton="0" quotePrefix="0" xfId="0">
      <alignment horizontal="left" vertical="center" wrapText="1"/>
    </xf>
    <xf numFmtId="0" fontId="14" fillId="0" borderId="1" applyAlignment="1" pivotButton="0" quotePrefix="0" xfId="0">
      <alignment horizontal="center" vertical="center" wrapText="1"/>
    </xf>
    <xf numFmtId="0" fontId="14" fillId="0" borderId="1" applyAlignment="1" pivotButton="0" quotePrefix="0" xfId="0">
      <alignment horizontal="justify" vertical="center" wrapText="1"/>
    </xf>
    <xf numFmtId="166" fontId="14" fillId="0" borderId="1" applyAlignment="1" pivotButton="0" quotePrefix="0" xfId="0">
      <alignment horizontal="center" vertical="center" wrapText="1"/>
    </xf>
    <xf numFmtId="0" fontId="14" fillId="0" borderId="1" applyAlignment="1" pivotButton="0" quotePrefix="0" xfId="0">
      <alignment horizontal="left" vertical="center" wrapText="1"/>
    </xf>
    <xf numFmtId="0" fontId="15" fillId="0" borderId="1" applyAlignment="1" pivotButton="0" quotePrefix="0" xfId="0">
      <alignment horizontal="center" vertical="center" wrapText="1"/>
    </xf>
    <xf numFmtId="0" fontId="15" fillId="0" borderId="1" applyAlignment="1" pivotButton="0" quotePrefix="0" xfId="0">
      <alignment horizontal="justify" vertical="center" wrapText="1"/>
    </xf>
    <xf numFmtId="166" fontId="15" fillId="0" borderId="1" applyAlignment="1" pivotButton="0" quotePrefix="0" xfId="0">
      <alignment horizontal="center" vertical="center" wrapText="1"/>
    </xf>
    <xf numFmtId="49" fontId="4" fillId="0" borderId="1" applyAlignment="1" pivotButton="0" quotePrefix="0" xfId="0">
      <alignment horizontal="center" vertical="center" wrapText="1"/>
    </xf>
    <xf numFmtId="0" fontId="4" fillId="0" borderId="1" applyAlignment="1" pivotButton="0" quotePrefix="0" xfId="0">
      <alignment horizontal="left" vertical="center" wrapText="1"/>
    </xf>
    <xf numFmtId="0" fontId="4" fillId="0" borderId="5" applyAlignment="1" pivotButton="0" quotePrefix="0" xfId="0">
      <alignment horizontal="center" vertical="center" wrapText="1"/>
    </xf>
    <xf numFmtId="49" fontId="4" fillId="0" borderId="5" applyAlignment="1" pivotButton="0" quotePrefix="0" xfId="0">
      <alignment horizontal="center" vertical="center" wrapText="1"/>
    </xf>
    <xf numFmtId="0" fontId="4" fillId="0" borderId="5" applyAlignment="1" pivotButton="0" quotePrefix="0" xfId="242">
      <alignment horizontal="left" vertical="center" wrapText="1"/>
    </xf>
    <xf numFmtId="0" fontId="4" fillId="0" borderId="5" applyAlignment="1" pivotButton="0" quotePrefix="0" xfId="242">
      <alignment horizontal="center" vertical="center" wrapText="1"/>
    </xf>
    <xf numFmtId="0" fontId="4" fillId="0" borderId="5" applyAlignment="1" pivotButton="0" quotePrefix="0" xfId="0">
      <alignment horizontal="left" vertical="center" wrapText="1"/>
    </xf>
    <xf numFmtId="0" fontId="16" fillId="0" borderId="1" applyAlignment="1" pivotButton="0" quotePrefix="0" xfId="0">
      <alignment horizontal="center" vertical="center" wrapText="1"/>
    </xf>
    <xf numFmtId="0" fontId="17" fillId="0" borderId="1" applyAlignment="1" pivotButton="0" quotePrefix="0" xfId="0">
      <alignment horizontal="center" vertical="center" wrapText="1"/>
    </xf>
    <xf numFmtId="0" fontId="5" fillId="0" borderId="1" applyAlignment="1" pivotButton="0" quotePrefix="0" xfId="245">
      <alignment horizontal="center" vertical="center" wrapText="1"/>
    </xf>
    <xf numFmtId="168" fontId="5" fillId="0" borderId="5" applyAlignment="1" pivotButton="0" quotePrefix="0" xfId="0">
      <alignment horizontal="center" vertical="center" wrapText="1"/>
    </xf>
    <xf numFmtId="168" fontId="5" fillId="0" borderId="2" applyAlignment="1" pivotButton="0" quotePrefix="0" xfId="0">
      <alignment horizontal="center" vertical="center" wrapText="1"/>
    </xf>
    <xf numFmtId="0" fontId="5" fillId="0" borderId="6" applyAlignment="1" pivotButton="0" quotePrefix="0" xfId="0">
      <alignment horizontal="center" vertical="center" wrapText="1"/>
    </xf>
    <xf numFmtId="0" fontId="5" fillId="0" borderId="1" applyAlignment="1" pivotButton="0" quotePrefix="0" xfId="202">
      <alignment horizontal="center" vertical="center" wrapText="1"/>
    </xf>
    <xf numFmtId="0" fontId="5" fillId="0" borderId="1" applyAlignment="1" pivotButton="0" quotePrefix="0" xfId="0">
      <alignment horizontal="left" vertical="center" wrapText="1"/>
    </xf>
    <xf numFmtId="0" fontId="5" fillId="0" borderId="7" applyAlignment="1" pivotButton="0" quotePrefix="0" xfId="0">
      <alignment horizontal="center" vertical="center" wrapText="1"/>
    </xf>
    <xf numFmtId="0" fontId="5" fillId="0" borderId="6" applyAlignment="1" pivotButton="0" quotePrefix="0" xfId="0">
      <alignment horizontal="left" vertical="center" wrapText="1"/>
    </xf>
    <xf numFmtId="0" fontId="17" fillId="2" borderId="1" applyAlignment="1" pivotButton="0" quotePrefix="0" xfId="0">
      <alignment horizontal="center" vertical="center" wrapText="1"/>
    </xf>
    <xf numFmtId="0" fontId="5" fillId="0" borderId="1" applyAlignment="1" pivotButton="0" quotePrefix="0" xfId="127">
      <alignment horizontal="center" vertical="center" wrapText="1"/>
    </xf>
    <xf numFmtId="0" fontId="5" fillId="0" borderId="1" applyAlignment="1" pivotButton="0" quotePrefix="0" xfId="139">
      <alignment horizontal="center" vertical="center" wrapText="1"/>
    </xf>
    <xf numFmtId="168" fontId="5" fillId="0" borderId="1" applyAlignment="1" pivotButton="0" quotePrefix="0" xfId="243">
      <alignment horizontal="center" vertical="center" wrapText="1"/>
    </xf>
    <xf numFmtId="0" fontId="18" fillId="0" borderId="1" applyAlignment="1" pivotButton="0" quotePrefix="0" xfId="0">
      <alignment horizontal="left" vertical="center" wrapText="1"/>
    </xf>
    <xf numFmtId="0" fontId="18" fillId="0" borderId="1" applyAlignment="1" pivotButton="0" quotePrefix="0" xfId="202">
      <alignment horizontal="center" vertical="center" wrapText="1"/>
    </xf>
    <xf numFmtId="0" fontId="18" fillId="0" borderId="1" applyAlignment="1" pivotButton="0" quotePrefix="0" xfId="0">
      <alignment horizontal="center" vertical="center" wrapText="1"/>
    </xf>
    <xf numFmtId="0" fontId="18" fillId="0" borderId="1" applyAlignment="1" pivotButton="0" quotePrefix="0" xfId="0">
      <alignment horizontal="center" vertical="center" wrapText="1"/>
    </xf>
    <xf numFmtId="0" fontId="18" fillId="0" borderId="1" applyAlignment="1" pivotButton="0" quotePrefix="0" xfId="0">
      <alignment horizontal="left" vertical="center" wrapText="1"/>
    </xf>
    <xf numFmtId="0" fontId="18" fillId="0" borderId="0" applyAlignment="1" pivotButton="0" quotePrefix="0" xfId="0">
      <alignment horizontal="left" vertical="center" wrapText="1"/>
    </xf>
    <xf numFmtId="0" fontId="5" fillId="0" borderId="1" applyAlignment="1" pivotButton="0" quotePrefix="0" xfId="0">
      <alignment horizontal="center" vertical="center" wrapText="1"/>
    </xf>
    <xf numFmtId="0" fontId="5" fillId="0" borderId="1" applyAlignment="1" pivotButton="0" quotePrefix="0" xfId="0">
      <alignment horizontal="left" vertical="center" wrapText="1"/>
    </xf>
    <xf numFmtId="0" fontId="5" fillId="0" borderId="1" applyAlignment="1" pivotButton="0" quotePrefix="0" xfId="0">
      <alignment horizontal="center" vertical="center" wrapText="1"/>
    </xf>
    <xf numFmtId="0" fontId="17" fillId="2" borderId="1" applyAlignment="1" pivotButton="0" quotePrefix="0" xfId="0">
      <alignment horizontal="center" vertical="center" wrapText="1"/>
    </xf>
    <xf numFmtId="167" fontId="17" fillId="2" borderId="1" applyAlignment="1" pivotButton="0" quotePrefix="0" xfId="0">
      <alignment horizontal="center" vertical="center" wrapText="1"/>
    </xf>
    <xf numFmtId="49" fontId="5" fillId="0" borderId="1" applyAlignment="1" pivotButton="0" quotePrefix="0" xfId="0">
      <alignment horizontal="center" vertical="center" wrapText="1"/>
    </xf>
    <xf numFmtId="0" fontId="4" fillId="2" borderId="1" applyAlignment="1" pivotButton="0" quotePrefix="0" xfId="0">
      <alignment horizontal="center" vertical="center" wrapText="1"/>
    </xf>
    <xf numFmtId="0" fontId="4" fillId="2" borderId="1" applyAlignment="1" pivotButton="0" quotePrefix="0" xfId="0">
      <alignment horizontal="left" vertical="center" wrapText="1"/>
    </xf>
    <xf numFmtId="169" fontId="4" fillId="2" borderId="7" applyAlignment="1" pivotButton="0" quotePrefix="0" xfId="0">
      <alignment horizontal="center" vertical="center" wrapText="1"/>
    </xf>
    <xf numFmtId="164" fontId="4" fillId="2" borderId="1" applyAlignment="1" pivotButton="0" quotePrefix="0" xfId="0">
      <alignment horizontal="left" vertical="center" wrapText="1"/>
    </xf>
    <xf numFmtId="0" fontId="5" fillId="2" borderId="1" applyAlignment="1" pivotButton="0" quotePrefix="0" xfId="0">
      <alignment horizontal="center" vertical="center" wrapText="1"/>
    </xf>
    <xf numFmtId="0" fontId="5" fillId="2" borderId="1" applyAlignment="1" pivotButton="0" quotePrefix="0" xfId="0">
      <alignment horizontal="left" vertical="center" wrapText="1"/>
    </xf>
    <xf numFmtId="169" fontId="5" fillId="2" borderId="1" applyAlignment="1" pivotButton="0" quotePrefix="0" xfId="0">
      <alignment horizontal="center" vertical="center" wrapText="1"/>
    </xf>
    <xf numFmtId="169" fontId="5" fillId="0" borderId="1" applyAlignment="1" pivotButton="0" quotePrefix="0" xfId="0">
      <alignment horizontal="center" vertical="center" wrapText="1"/>
    </xf>
    <xf numFmtId="0" fontId="5" fillId="2" borderId="2" applyAlignment="1" pivotButton="0" quotePrefix="0" xfId="0">
      <alignment horizontal="left" vertical="center" wrapText="1"/>
    </xf>
    <xf numFmtId="169" fontId="5" fillId="2" borderId="8" applyAlignment="1" pivotButton="0" quotePrefix="0" xfId="0">
      <alignment horizontal="center" vertical="center" wrapText="1"/>
    </xf>
    <xf numFmtId="0" fontId="5" fillId="2" borderId="2" applyAlignment="1" pivotButton="0" quotePrefix="0" xfId="0">
      <alignment horizontal="left" vertical="center" wrapText="1"/>
    </xf>
    <xf numFmtId="164" fontId="5" fillId="2" borderId="1" applyAlignment="1" pivotButton="0" quotePrefix="0" xfId="0">
      <alignment horizontal="left" vertical="center" wrapText="1"/>
    </xf>
    <xf numFmtId="0" fontId="5" fillId="2" borderId="1" applyAlignment="1" pivotButton="0" quotePrefix="0" xfId="0">
      <alignment vertical="center" wrapText="1"/>
    </xf>
    <xf numFmtId="169" fontId="5" fillId="2" borderId="7" applyAlignment="1" pivotButton="0" quotePrefix="0" xfId="0">
      <alignment horizontal="center" vertical="center" wrapText="1"/>
    </xf>
    <xf numFmtId="49" fontId="4" fillId="2" borderId="1" applyAlignment="1" pivotButton="0" quotePrefix="0" xfId="0">
      <alignment horizontal="center" vertical="center" wrapText="1"/>
    </xf>
    <xf numFmtId="166" fontId="5" fillId="2" borderId="1" applyAlignment="1" pivotButton="0" quotePrefix="0" xfId="0">
      <alignment horizontal="center" vertical="center" wrapText="1"/>
    </xf>
    <xf numFmtId="166" fontId="5" fillId="2" borderId="2" applyAlignment="1" pivotButton="0" quotePrefix="0" xfId="0">
      <alignment horizontal="center" vertical="center" wrapText="1"/>
    </xf>
    <xf numFmtId="0" fontId="5" fillId="2" borderId="2" applyAlignment="1" pivotButton="0" quotePrefix="0" xfId="0">
      <alignment horizontal="center" vertical="center" wrapText="1"/>
    </xf>
    <xf numFmtId="49" fontId="5" fillId="2" borderId="2" applyAlignment="1" pivotButton="0" quotePrefix="0" xfId="0">
      <alignment horizontal="center" vertical="center" wrapText="1"/>
    </xf>
    <xf numFmtId="0" fontId="5" fillId="2" borderId="2" applyAlignment="1" pivotButton="0" quotePrefix="0" xfId="0">
      <alignment horizontal="center" vertical="center" wrapText="1"/>
    </xf>
    <xf numFmtId="0" fontId="4" fillId="0" borderId="1" applyAlignment="1" pivotButton="0" quotePrefix="0" xfId="0">
      <alignment horizontal="center" vertical="center" wrapText="1"/>
    </xf>
    <xf numFmtId="49" fontId="4" fillId="0" borderId="1" applyAlignment="1" pivotButton="0" quotePrefix="0" xfId="0">
      <alignment horizontal="left" vertical="center" wrapText="1"/>
    </xf>
    <xf numFmtId="0" fontId="4" fillId="0" borderId="1" applyAlignment="1" pivotButton="0" quotePrefix="0" xfId="242">
      <alignment horizontal="center" vertical="center" wrapText="1"/>
    </xf>
    <xf numFmtId="166" fontId="4" fillId="0" borderId="1" applyAlignment="1" pivotButton="0" quotePrefix="0" xfId="0">
      <alignment horizontal="center" vertical="center" wrapText="1"/>
    </xf>
    <xf numFmtId="167" fontId="4" fillId="0" borderId="1" applyAlignment="1" pivotButton="0" quotePrefix="0" xfId="0">
      <alignment horizontal="center" vertical="center" wrapText="1"/>
    </xf>
    <xf numFmtId="0" fontId="4" fillId="0" borderId="1" applyAlignment="1" pivotButton="0" quotePrefix="0" xfId="242">
      <alignment horizontal="left" vertical="center" wrapText="1"/>
    </xf>
    <xf numFmtId="164" fontId="4" fillId="0" borderId="1" applyAlignment="1" pivotButton="0" quotePrefix="0" xfId="0">
      <alignment horizontal="left" vertical="center" wrapText="1"/>
    </xf>
    <xf numFmtId="164" fontId="5" fillId="0" borderId="1" applyAlignment="1" pivotButton="0" quotePrefix="0" xfId="0">
      <alignment horizontal="center" vertical="center" wrapText="1"/>
    </xf>
    <xf numFmtId="164" fontId="5" fillId="0" borderId="1" applyAlignment="1" pivotButton="0" quotePrefix="0" xfId="0">
      <alignment horizontal="left" vertical="center" wrapText="1"/>
    </xf>
    <xf numFmtId="164" fontId="4" fillId="0" borderId="1" applyAlignment="1" pivotButton="0" quotePrefix="0" xfId="0">
      <alignment horizontal="center" vertical="center" wrapText="1"/>
    </xf>
    <xf numFmtId="0" fontId="4" fillId="0" borderId="5" applyAlignment="1" pivotButton="0" quotePrefix="0" xfId="0">
      <alignment horizontal="center" vertical="center" wrapText="1"/>
    </xf>
    <xf numFmtId="0" fontId="5" fillId="0" borderId="5" applyAlignment="1" pivotButton="0" quotePrefix="0" xfId="0">
      <alignment horizontal="center" vertical="center" wrapText="1"/>
    </xf>
    <xf numFmtId="0" fontId="4" fillId="0" borderId="9" applyAlignment="1" pivotButton="0" quotePrefix="0" xfId="0">
      <alignment horizontal="center" vertical="center" wrapText="1"/>
    </xf>
    <xf numFmtId="0" fontId="5" fillId="0" borderId="9" applyAlignment="1" pivotButton="0" quotePrefix="0" xfId="0">
      <alignment horizontal="center" vertical="center" wrapText="1"/>
    </xf>
    <xf numFmtId="0" fontId="4" fillId="0" borderId="2" applyAlignment="1" pivotButton="0" quotePrefix="0" xfId="0">
      <alignment horizontal="center" vertical="center" wrapText="1"/>
    </xf>
    <xf numFmtId="0" fontId="5" fillId="0" borderId="2" applyAlignment="1" pivotButton="0" quotePrefix="0" xfId="0">
      <alignment horizontal="center" vertical="center" wrapText="1"/>
    </xf>
    <xf numFmtId="0" fontId="5" fillId="2" borderId="1" applyAlignment="1" pivotButton="0" quotePrefix="0" xfId="0">
      <alignment horizontal="left" vertical="center" wrapText="1"/>
    </xf>
    <xf numFmtId="165" fontId="4" fillId="0" borderId="1" applyAlignment="1" pivotButton="0" quotePrefix="0" xfId="0">
      <alignment horizontal="center" vertical="center" wrapText="1"/>
    </xf>
    <xf numFmtId="165" fontId="5" fillId="0" borderId="1" applyAlignment="1" pivotButton="0" quotePrefix="0" xfId="0">
      <alignment horizontal="center" vertical="center" wrapText="1"/>
    </xf>
    <xf numFmtId="0" fontId="2" fillId="0" borderId="1" applyAlignment="1" pivotButton="0" quotePrefix="0" xfId="0">
      <alignment horizontal="center" vertical="center" wrapText="1"/>
    </xf>
    <xf numFmtId="0" fontId="4" fillId="0" borderId="7" applyAlignment="1" pivotButton="0" quotePrefix="0" xfId="0">
      <alignment horizontal="center" vertical="center" wrapText="1"/>
    </xf>
    <xf numFmtId="0" fontId="5" fillId="2" borderId="7" applyAlignment="1" pivotButton="0" quotePrefix="0" xfId="0">
      <alignment horizontal="center" vertical="center" wrapText="1"/>
    </xf>
    <xf numFmtId="0" fontId="19" fillId="0" borderId="1" applyAlignment="1" pivotButton="0" quotePrefix="0" xfId="0">
      <alignment horizontal="center" vertical="center" wrapText="1"/>
    </xf>
    <xf numFmtId="0" fontId="19" fillId="0" borderId="1" applyAlignment="1" pivotButton="0" quotePrefix="0" xfId="0">
      <alignment horizontal="left" vertical="center" wrapText="1"/>
    </xf>
    <xf numFmtId="166" fontId="19" fillId="0" borderId="1" applyAlignment="1" pivotButton="0" quotePrefix="0" xfId="0">
      <alignment horizontal="center" vertical="center" wrapText="1"/>
    </xf>
    <xf numFmtId="166" fontId="18" fillId="0" borderId="1" applyAlignment="1" pivotButton="0" quotePrefix="0" xfId="0">
      <alignment horizontal="center" vertical="center" wrapText="1"/>
    </xf>
    <xf numFmtId="0" fontId="5" fillId="0" borderId="2" applyAlignment="1" pivotButton="0" quotePrefix="0" xfId="0">
      <alignment horizontal="left" vertical="center" wrapText="1"/>
    </xf>
    <xf numFmtId="0" fontId="17" fillId="0" borderId="7" applyAlignment="1" pivotButton="0" quotePrefix="0" xfId="0">
      <alignment horizontal="left" vertical="center" wrapText="1"/>
    </xf>
    <xf numFmtId="0" fontId="17" fillId="0" borderId="1" applyAlignment="1" pivotButton="0" quotePrefix="0" xfId="202">
      <alignment horizontal="center" vertical="center" wrapText="1"/>
    </xf>
    <xf numFmtId="0" fontId="17" fillId="0" borderId="1" applyAlignment="1" pivotButton="0" quotePrefix="0" xfId="0">
      <alignment horizontal="center" vertical="center" wrapText="1"/>
    </xf>
    <xf numFmtId="0" fontId="17" fillId="0" borderId="1" applyAlignment="1" pivotButton="0" quotePrefix="0" xfId="0">
      <alignment horizontal="left" vertical="center" wrapText="1"/>
    </xf>
    <xf numFmtId="168" fontId="17" fillId="0" borderId="1" applyAlignment="1" pivotButton="0" quotePrefix="0" xfId="243">
      <alignment horizontal="center" vertical="center" wrapText="1"/>
    </xf>
    <xf numFmtId="0" fontId="17" fillId="0" borderId="1" applyAlignment="1" pivotButton="0" quotePrefix="0" xfId="0">
      <alignment horizontal="left" vertical="center" wrapText="1"/>
    </xf>
    <xf numFmtId="0" fontId="18" fillId="0" borderId="1" applyAlignment="1" pivotButton="0" quotePrefix="0" xfId="202">
      <alignment horizontal="left" vertical="center" wrapText="1"/>
    </xf>
    <xf numFmtId="168" fontId="18" fillId="0" borderId="1" applyAlignment="1" pivotButton="0" quotePrefix="0" xfId="0">
      <alignment horizontal="center" vertical="center" wrapText="1"/>
    </xf>
    <xf numFmtId="0" fontId="17" fillId="0" borderId="6" applyAlignment="1" pivotButton="0" quotePrefix="0" xfId="0">
      <alignment horizontal="left" vertical="center" wrapText="1"/>
    </xf>
    <xf numFmtId="0" fontId="17" fillId="0" borderId="1" applyAlignment="1" pivotButton="0" quotePrefix="0" xfId="139">
      <alignment horizontal="center" vertical="center" wrapText="1"/>
    </xf>
    <xf numFmtId="0" fontId="17" fillId="0" borderId="1" applyAlignment="1" pivotButton="0" quotePrefix="0" xfId="127">
      <alignment horizontal="left" vertical="center" wrapText="1"/>
    </xf>
    <xf numFmtId="0" fontId="17" fillId="0" borderId="7" applyAlignment="1" pivotButton="0" quotePrefix="0" xfId="0">
      <alignment horizontal="center" vertical="center" wrapText="1"/>
    </xf>
    <xf numFmtId="0" fontId="17" fillId="0" borderId="1" applyAlignment="1" pivotButton="0" quotePrefix="0" xfId="202">
      <alignment horizontal="center" vertical="center" wrapText="1"/>
    </xf>
    <xf numFmtId="0" fontId="15" fillId="0" borderId="1" applyAlignment="1" pivotButton="0" quotePrefix="0" xfId="0">
      <alignment horizontal="left" vertical="center" wrapText="1"/>
    </xf>
    <xf numFmtId="167" fontId="17" fillId="0" borderId="1" applyAlignment="1" pivotButton="0" quotePrefix="0" xfId="0">
      <alignment horizontal="center" vertical="center" wrapText="1"/>
    </xf>
    <xf numFmtId="168" fontId="15" fillId="0" borderId="1" applyAlignment="1" pivotButton="0" quotePrefix="0" xfId="0">
      <alignment horizontal="center" vertical="center" wrapText="1"/>
    </xf>
    <xf numFmtId="167" fontId="15" fillId="0" borderId="1" applyAlignment="1" pivotButton="0" quotePrefix="0" xfId="0">
      <alignment horizontal="center" vertical="center" wrapText="1"/>
    </xf>
    <xf numFmtId="168" fontId="17" fillId="0" borderId="1" applyAlignment="1" pivotButton="0" quotePrefix="0" xfId="0">
      <alignment horizontal="center" vertical="center" wrapText="1"/>
    </xf>
    <xf numFmtId="0" fontId="17" fillId="0" borderId="1" applyAlignment="1" pivotButton="0" quotePrefix="0" xfId="266">
      <alignment horizontal="center" vertical="center" wrapText="1"/>
    </xf>
    <xf numFmtId="167" fontId="17" fillId="0" borderId="1" applyAlignment="1" pivotButton="0" quotePrefix="0" xfId="266">
      <alignment horizontal="center" vertical="center" wrapText="1"/>
    </xf>
    <xf numFmtId="167" fontId="18" fillId="0" borderId="1" applyAlignment="1" pivotButton="0" quotePrefix="0" xfId="0">
      <alignment horizontal="center" vertical="center" wrapText="1"/>
    </xf>
    <xf numFmtId="169" fontId="4" fillId="0" borderId="1" applyAlignment="1" pivotButton="0" quotePrefix="0" xfId="0">
      <alignment horizontal="center" vertical="center" wrapText="1"/>
    </xf>
    <xf numFmtId="170" fontId="5" fillId="0" borderId="1" applyAlignment="1" pivotButton="0" quotePrefix="0" xfId="0">
      <alignment horizontal="center" vertical="center" wrapText="1"/>
    </xf>
    <xf numFmtId="0" fontId="19" fillId="0" borderId="5" applyAlignment="1" pivotButton="0" quotePrefix="0" xfId="0">
      <alignment horizontal="left" vertical="center" wrapText="1"/>
    </xf>
    <xf numFmtId="0" fontId="19" fillId="0" borderId="5" applyAlignment="1" pivotButton="0" quotePrefix="0" xfId="0">
      <alignment horizontal="center" vertical="center" wrapText="1"/>
    </xf>
    <xf numFmtId="0" fontId="4" fillId="0" borderId="5" applyAlignment="1" pivotButton="0" quotePrefix="0" xfId="0">
      <alignment horizontal="left" vertical="center" wrapText="1"/>
    </xf>
    <xf numFmtId="166" fontId="4" fillId="0" borderId="5" applyAlignment="1" pivotButton="0" quotePrefix="0" xfId="0">
      <alignment horizontal="center" vertical="center" wrapText="1"/>
    </xf>
    <xf numFmtId="167" fontId="19" fillId="0" borderId="1" applyAlignment="1" pivotButton="0" quotePrefix="0" xfId="0">
      <alignment horizontal="center" vertical="center" wrapText="1"/>
    </xf>
    <xf numFmtId="0" fontId="4" fillId="0" borderId="1" applyAlignment="1" pivotButton="0" quotePrefix="0" xfId="0">
      <alignment wrapText="1"/>
    </xf>
    <xf numFmtId="0" fontId="4" fillId="2" borderId="1" applyAlignment="1" pivotButton="0" quotePrefix="0" xfId="0">
      <alignment horizontal="center" vertical="center" wrapText="1"/>
    </xf>
    <xf numFmtId="0" fontId="4" fillId="0" borderId="1" applyAlignment="1" pivotButton="0" quotePrefix="0" xfId="0">
      <alignment horizontal="center" vertical="center" wrapText="1"/>
    </xf>
    <xf numFmtId="164" fontId="5" fillId="0" borderId="1" applyAlignment="1" pivotButton="0" quotePrefix="0" xfId="0">
      <alignment horizontal="justify" vertical="center" wrapText="1"/>
    </xf>
    <xf numFmtId="0" fontId="7" fillId="0" borderId="1" applyAlignment="1" pivotButton="0" quotePrefix="0" xfId="0">
      <alignment horizontal="center" vertical="center" wrapText="1"/>
    </xf>
    <xf numFmtId="164" fontId="7" fillId="0" borderId="1" applyAlignment="1" pivotButton="0" quotePrefix="0" xfId="0">
      <alignment horizontal="center" vertical="center" wrapText="1"/>
    </xf>
    <xf numFmtId="0" fontId="0" fillId="0" borderId="1" applyAlignment="1" pivotButton="0" quotePrefix="0" xfId="0">
      <alignment wrapText="1"/>
    </xf>
    <xf numFmtId="164" fontId="7" fillId="0" borderId="0" applyAlignment="1" pivotButton="0" quotePrefix="0" xfId="0">
      <alignment horizontal="center" vertical="center" wrapText="1"/>
    </xf>
    <xf numFmtId="165" fontId="7" fillId="0" borderId="0" applyAlignment="1" pivotButton="0" quotePrefix="0" xfId="0">
      <alignment horizontal="center" vertical="center" wrapText="1"/>
    </xf>
    <xf numFmtId="164" fontId="1" fillId="0" borderId="1" applyAlignment="1" pivotButton="0" quotePrefix="0" xfId="0">
      <alignment horizontal="center" vertical="center" wrapText="1"/>
    </xf>
    <xf numFmtId="0" fontId="0" fillId="0" borderId="19" pivotButton="0" quotePrefix="0" xfId="0"/>
    <xf numFmtId="0" fontId="0" fillId="0" borderId="6" pivotButton="0" quotePrefix="0" xfId="0"/>
    <xf numFmtId="0" fontId="0" fillId="0" borderId="9" pivotButton="0" quotePrefix="0" xfId="0"/>
    <xf numFmtId="165" fontId="1" fillId="0" borderId="1" applyAlignment="1" pivotButton="0" quotePrefix="0" xfId="0">
      <alignment horizontal="center" vertical="center" wrapText="1"/>
    </xf>
    <xf numFmtId="0" fontId="0" fillId="0" borderId="2" pivotButton="0" quotePrefix="0" xfId="0"/>
    <xf numFmtId="164" fontId="13" fillId="0" borderId="1" applyAlignment="1" pivotButton="0" quotePrefix="0" xfId="0">
      <alignment horizontal="center" vertical="center" wrapText="1"/>
    </xf>
    <xf numFmtId="164" fontId="12" fillId="0" borderId="1" applyAlignment="1" pivotButton="0" quotePrefix="0" xfId="0">
      <alignment horizontal="center" vertical="center" wrapText="1"/>
    </xf>
    <xf numFmtId="165" fontId="12" fillId="0" borderId="1" applyAlignment="1" pivotButton="0" quotePrefix="0" xfId="0">
      <alignment horizontal="center" vertical="center" wrapText="1"/>
    </xf>
    <xf numFmtId="165" fontId="13" fillId="0" borderId="1" applyAlignment="1" pivotButton="0" quotePrefix="0" xfId="0">
      <alignment horizontal="center" vertical="center" wrapText="1"/>
    </xf>
    <xf numFmtId="166" fontId="5" fillId="0" borderId="1" applyAlignment="1" pivotButton="0" quotePrefix="0" xfId="202">
      <alignment horizontal="center" vertical="center" wrapText="1"/>
    </xf>
    <xf numFmtId="166" fontId="5" fillId="0" borderId="1" applyAlignment="1" pivotButton="0" quotePrefix="0" xfId="0">
      <alignment horizontal="center" vertical="center" wrapText="1"/>
    </xf>
    <xf numFmtId="167" fontId="4" fillId="0" borderId="1" applyAlignment="1" pivotButton="0" quotePrefix="0" xfId="0">
      <alignment horizontal="left" vertical="center" wrapText="1"/>
    </xf>
    <xf numFmtId="167" fontId="4" fillId="0" borderId="1" applyAlignment="1" pivotButton="0" quotePrefix="0" xfId="0">
      <alignment horizontal="center" vertical="center" wrapText="1"/>
    </xf>
    <xf numFmtId="167" fontId="5" fillId="0" borderId="1" applyAlignment="1" pivotButton="0" quotePrefix="0" xfId="0">
      <alignment horizontal="left" vertical="center" wrapText="1"/>
    </xf>
    <xf numFmtId="167" fontId="5" fillId="0" borderId="1" applyAlignment="1" pivotButton="0" quotePrefix="0" xfId="0">
      <alignment horizontal="center" vertical="center" wrapText="1"/>
    </xf>
    <xf numFmtId="167" fontId="5" fillId="0" borderId="2" applyAlignment="1" pivotButton="0" quotePrefix="0" xfId="0">
      <alignment horizontal="left" vertical="center" wrapText="1"/>
    </xf>
    <xf numFmtId="167" fontId="5" fillId="0" borderId="2" applyAlignment="1" pivotButton="0" quotePrefix="0" xfId="0">
      <alignment horizontal="center" vertical="center" wrapText="1"/>
    </xf>
    <xf numFmtId="167" fontId="4" fillId="0" borderId="2" applyAlignment="1" pivotButton="0" quotePrefix="0" xfId="0">
      <alignment horizontal="left" vertical="center" wrapText="1"/>
    </xf>
    <xf numFmtId="167" fontId="4" fillId="0" borderId="2" applyAlignment="1" pivotButton="0" quotePrefix="0" xfId="0">
      <alignment horizontal="center" vertical="center" wrapText="1"/>
    </xf>
    <xf numFmtId="168" fontId="5" fillId="0" borderId="1" applyAlignment="1" pivotButton="0" quotePrefix="0" xfId="0">
      <alignment horizontal="center" vertical="center" wrapText="1"/>
    </xf>
    <xf numFmtId="168" fontId="4" fillId="0" borderId="1" applyAlignment="1" pivotButton="0" quotePrefix="0" xfId="0">
      <alignment horizontal="center" vertical="center" wrapText="1"/>
    </xf>
    <xf numFmtId="167" fontId="4" fillId="2" borderId="1" applyAlignment="1" pivotButton="0" quotePrefix="0" xfId="0">
      <alignment horizontal="left" vertical="center" wrapText="1"/>
    </xf>
    <xf numFmtId="167" fontId="5" fillId="2" borderId="1" applyAlignment="1" pivotButton="0" quotePrefix="0" xfId="0">
      <alignment horizontal="left" vertical="center" wrapText="1"/>
    </xf>
    <xf numFmtId="167" fontId="5" fillId="2" borderId="1" applyAlignment="1" pivotButton="0" quotePrefix="0" xfId="0">
      <alignment horizontal="center" vertical="center" wrapText="1"/>
    </xf>
    <xf numFmtId="167" fontId="4" fillId="2" borderId="1" applyAlignment="1" pivotButton="0" quotePrefix="0" xfId="0">
      <alignment horizontal="center" vertical="center" wrapText="1"/>
    </xf>
    <xf numFmtId="167" fontId="5" fillId="0" borderId="1" applyAlignment="1" pivotButton="0" quotePrefix="0" xfId="242">
      <alignment horizontal="center" vertical="center" wrapText="1"/>
    </xf>
    <xf numFmtId="166" fontId="4" fillId="0" borderId="1" applyAlignment="1" pivotButton="0" quotePrefix="0" xfId="0">
      <alignment horizontal="center" vertical="center" wrapText="1"/>
    </xf>
    <xf numFmtId="167" fontId="5" fillId="2" borderId="2" applyAlignment="1" pivotButton="0" quotePrefix="0" xfId="0">
      <alignment horizontal="center" vertical="center" wrapText="1"/>
    </xf>
    <xf numFmtId="167" fontId="5" fillId="0" borderId="3" applyAlignment="1" pivotButton="0" quotePrefix="0" xfId="0">
      <alignment horizontal="center" vertical="center" wrapText="1"/>
    </xf>
    <xf numFmtId="167" fontId="5" fillId="0" borderId="4" applyAlignment="1" pivotButton="0" quotePrefix="0" xfId="0">
      <alignment horizontal="center" vertical="center" wrapText="1"/>
    </xf>
    <xf numFmtId="167" fontId="15" fillId="0" borderId="1" applyAlignment="1" pivotButton="0" quotePrefix="0" xfId="202">
      <alignment horizontal="center" vertical="center" wrapText="1"/>
    </xf>
    <xf numFmtId="166" fontId="14" fillId="0" borderId="1" applyAlignment="1" pivotButton="0" quotePrefix="0" xfId="0">
      <alignment horizontal="center" vertical="center" wrapText="1"/>
    </xf>
    <xf numFmtId="166" fontId="15" fillId="0" borderId="1" applyAlignment="1" pivotButton="0" quotePrefix="0" xfId="0">
      <alignment horizontal="center" vertical="center" wrapText="1"/>
    </xf>
    <xf numFmtId="167" fontId="17" fillId="2" borderId="1" applyAlignment="1" pivotButton="0" quotePrefix="0" xfId="0">
      <alignment horizontal="center" vertical="center" wrapText="1"/>
    </xf>
    <xf numFmtId="168" fontId="5" fillId="0" borderId="1" applyAlignment="1" pivotButton="0" quotePrefix="0" xfId="243">
      <alignment horizontal="center" vertical="center" wrapText="1"/>
    </xf>
    <xf numFmtId="169" fontId="4" fillId="2" borderId="7" applyAlignment="1" pivotButton="0" quotePrefix="0" xfId="0">
      <alignment horizontal="center" vertical="center" wrapText="1"/>
    </xf>
    <xf numFmtId="164" fontId="4" fillId="2" borderId="1" applyAlignment="1" pivotButton="0" quotePrefix="0" xfId="0">
      <alignment horizontal="left" vertical="center" wrapText="1"/>
    </xf>
    <xf numFmtId="169" fontId="5" fillId="2" borderId="1" applyAlignment="1" pivotButton="0" quotePrefix="0" xfId="0">
      <alignment horizontal="center" vertical="center" wrapText="1"/>
    </xf>
    <xf numFmtId="166" fontId="5" fillId="2" borderId="1" applyAlignment="1" pivotButton="0" quotePrefix="0" xfId="0">
      <alignment horizontal="center" vertical="center" wrapText="1"/>
    </xf>
    <xf numFmtId="169" fontId="5" fillId="0" borderId="1" applyAlignment="1" pivotButton="0" quotePrefix="0" xfId="0">
      <alignment horizontal="center" vertical="center" wrapText="1"/>
    </xf>
    <xf numFmtId="169" fontId="5" fillId="2" borderId="8" applyAlignment="1" pivotButton="0" quotePrefix="0" xfId="0">
      <alignment horizontal="center" vertical="center" wrapText="1"/>
    </xf>
    <xf numFmtId="166" fontId="5" fillId="2" borderId="2" applyAlignment="1" pivotButton="0" quotePrefix="0" xfId="0">
      <alignment horizontal="center" vertical="center" wrapText="1"/>
    </xf>
    <xf numFmtId="164" fontId="5" fillId="2" borderId="1" applyAlignment="1" pivotButton="0" quotePrefix="0" xfId="0">
      <alignment horizontal="left" vertical="center" wrapText="1"/>
    </xf>
    <xf numFmtId="169" fontId="5" fillId="2" borderId="7" applyAlignment="1" pivotButton="0" quotePrefix="0" xfId="0">
      <alignment horizontal="center" vertical="center" wrapText="1"/>
    </xf>
    <xf numFmtId="164" fontId="4" fillId="0" borderId="1" applyAlignment="1" pivotButton="0" quotePrefix="0" xfId="0">
      <alignment horizontal="left" vertical="center" wrapText="1"/>
    </xf>
    <xf numFmtId="164" fontId="5" fillId="0" borderId="1" applyAlignment="1" pivotButton="0" quotePrefix="0" xfId="0">
      <alignment horizontal="center" vertical="center" wrapText="1"/>
    </xf>
    <xf numFmtId="164" fontId="5" fillId="0" borderId="1" applyAlignment="1" pivotButton="0" quotePrefix="0" xfId="0">
      <alignment horizontal="left" vertical="center" wrapText="1"/>
    </xf>
    <xf numFmtId="164" fontId="4" fillId="0" borderId="1" applyAlignment="1" pivotButton="0" quotePrefix="0" xfId="0">
      <alignment horizontal="center" vertical="center" wrapText="1"/>
    </xf>
    <xf numFmtId="165" fontId="4" fillId="0" borderId="1" applyAlignment="1" pivotButton="0" quotePrefix="0" xfId="0">
      <alignment horizontal="center" vertical="center" wrapText="1"/>
    </xf>
    <xf numFmtId="165" fontId="5" fillId="0" borderId="1" applyAlignment="1" pivotButton="0" quotePrefix="0" xfId="0">
      <alignment horizontal="center" vertical="center" wrapText="1"/>
    </xf>
    <xf numFmtId="166" fontId="19" fillId="0" borderId="1" applyAlignment="1" pivotButton="0" quotePrefix="0" xfId="0">
      <alignment horizontal="center" vertical="center" wrapText="1"/>
    </xf>
    <xf numFmtId="166" fontId="18" fillId="0" borderId="1" applyAlignment="1" pivotButton="0" quotePrefix="0" xfId="0">
      <alignment horizontal="center" vertical="center" wrapText="1"/>
    </xf>
    <xf numFmtId="167" fontId="17" fillId="0" borderId="1" applyAlignment="1" pivotButton="0" quotePrefix="0" xfId="0">
      <alignment horizontal="center" vertical="center" wrapText="1"/>
    </xf>
    <xf numFmtId="168" fontId="17" fillId="0" borderId="1" applyAlignment="1" pivotButton="0" quotePrefix="0" xfId="243">
      <alignment horizontal="center" vertical="center" wrapText="1"/>
    </xf>
    <xf numFmtId="168" fontId="18" fillId="0" borderId="1" applyAlignment="1" pivotButton="0" quotePrefix="0" xfId="0">
      <alignment horizontal="center" vertical="center" wrapText="1"/>
    </xf>
    <xf numFmtId="168" fontId="15" fillId="0" borderId="1" applyAlignment="1" pivotButton="0" quotePrefix="0" xfId="0">
      <alignment horizontal="center" vertical="center" wrapText="1"/>
    </xf>
    <xf numFmtId="167" fontId="15" fillId="0" borderId="1" applyAlignment="1" pivotButton="0" quotePrefix="0" xfId="0">
      <alignment horizontal="center" vertical="center" wrapText="1"/>
    </xf>
    <xf numFmtId="168" fontId="17" fillId="0" borderId="1" applyAlignment="1" pivotButton="0" quotePrefix="0" xfId="0">
      <alignment horizontal="center" vertical="center" wrapText="1"/>
    </xf>
    <xf numFmtId="167" fontId="17" fillId="0" borderId="1" applyAlignment="1" pivotButton="0" quotePrefix="0" xfId="266">
      <alignment horizontal="center" vertical="center" wrapText="1"/>
    </xf>
    <xf numFmtId="167" fontId="18" fillId="0" borderId="1" applyAlignment="1" pivotButton="0" quotePrefix="0" xfId="0">
      <alignment horizontal="center" vertical="center" wrapText="1"/>
    </xf>
    <xf numFmtId="169" fontId="4" fillId="0" borderId="1" applyAlignment="1" pivotButton="0" quotePrefix="0" xfId="0">
      <alignment horizontal="center" vertical="center" wrapText="1"/>
    </xf>
    <xf numFmtId="170" fontId="5" fillId="0" borderId="1" applyAlignment="1" pivotButton="0" quotePrefix="0" xfId="0">
      <alignment horizontal="center" vertical="center" wrapText="1"/>
    </xf>
    <xf numFmtId="166" fontId="4" fillId="0" borderId="5" applyAlignment="1" pivotButton="0" quotePrefix="0" xfId="0">
      <alignment horizontal="center" vertical="center" wrapText="1"/>
    </xf>
    <xf numFmtId="167" fontId="19" fillId="0" borderId="1" applyAlignment="1" pivotButton="0" quotePrefix="0" xfId="0">
      <alignment horizontal="center" vertical="center" wrapText="1"/>
    </xf>
    <xf numFmtId="164" fontId="5" fillId="0" borderId="1" applyAlignment="1" pivotButton="0" quotePrefix="0" xfId="0">
      <alignment horizontal="justify" vertical="center" wrapText="1"/>
    </xf>
    <xf numFmtId="164" fontId="7" fillId="0" borderId="1" applyAlignment="1" pivotButton="0" quotePrefix="0" xfId="0">
      <alignment horizontal="center" vertical="center" wrapText="1"/>
    </xf>
  </cellXfs>
  <cellStyles count="268">
    <cellStyle name="常规" xfId="0" builtinId="0"/>
    <cellStyle name="货币[0]" xfId="1" builtinId="7"/>
    <cellStyle name="货币" xfId="2" builtinId="4"/>
    <cellStyle name="好_05玉溪" xfId="3"/>
    <cellStyle name="20% - 强调文字颜色 3" xfId="4" builtinId="38"/>
    <cellStyle name="输入" xfId="5" builtinId="20"/>
    <cellStyle name="args.style" xfId="6"/>
    <cellStyle name="Normalny_Arkusz1" xfId="7"/>
    <cellStyle name="千位分隔[0]" xfId="8" builtinId="6"/>
    <cellStyle name="Accent2 - 40%" xfId="9"/>
    <cellStyle name="40% - 强调文字颜色 3" xfId="10" builtinId="39"/>
    <cellStyle name="计算 2" xfId="11"/>
    <cellStyle name="差" xfId="12" builtinId="27"/>
    <cellStyle name="千位分隔" xfId="13" builtinId="3"/>
    <cellStyle name="超链接" xfId="14" builtinId="8"/>
    <cellStyle name="Accent2 - 60%" xfId="15"/>
    <cellStyle name="日期" xfId="16"/>
    <cellStyle name="60% - 强调文字颜色 3" xfId="17" builtinId="40"/>
    <cellStyle name="百分比" xfId="18" builtinId="5"/>
    <cellStyle name="已访问的超链接" xfId="19" builtinId="9"/>
    <cellStyle name="Œ…‹æØ‚è_Region Orders (2)" xfId="20"/>
    <cellStyle name="注释" xfId="21" builtinId="10"/>
    <cellStyle name="常规 6" xfId="22"/>
    <cellStyle name="_ET_STYLE_NoName_00__Sheet3" xfId="23"/>
    <cellStyle name="60% - 强调文字颜色 2" xfId="24" builtinId="36"/>
    <cellStyle name="Entered" xfId="25"/>
    <cellStyle name="警告文本" xfId="26" builtinId="11"/>
    <cellStyle name="差_指标五" xfId="27"/>
    <cellStyle name="标题 4" xfId="28" builtinId="19"/>
    <cellStyle name="标题" xfId="29" builtinId="15"/>
    <cellStyle name="解释性文本" xfId="30" builtinId="53"/>
    <cellStyle name="标题 1" xfId="31" builtinId="16"/>
    <cellStyle name="一般_NEGS" xfId="32"/>
    <cellStyle name="百分比 4" xfId="33"/>
    <cellStyle name="标题 2" xfId="34" builtinId="17"/>
    <cellStyle name="60% - 强调文字颜色 1" xfId="35" builtinId="32"/>
    <cellStyle name="标题 3" xfId="36" builtinId="18"/>
    <cellStyle name="60% - 强调文字颜色 4" xfId="37" builtinId="44"/>
    <cellStyle name="输出" xfId="38" builtinId="21"/>
    <cellStyle name="计算" xfId="39" builtinId="22"/>
    <cellStyle name="_ET_STYLE_NoName_00__县公司" xfId="40"/>
    <cellStyle name="检查单元格" xfId="41" builtinId="23"/>
    <cellStyle name="40% - 强调文字颜色 4 2" xfId="42"/>
    <cellStyle name="20% - 强调文字颜色 6" xfId="43" builtinId="50"/>
    <cellStyle name="Currency [0]" xfId="44"/>
    <cellStyle name="_long term loan - others 300504" xfId="45"/>
    <cellStyle name="强调文字颜色 2" xfId="46" builtinId="33"/>
    <cellStyle name="链接单元格" xfId="47" builtinId="24"/>
    <cellStyle name="差_Book2" xfId="48"/>
    <cellStyle name="汇总" xfId="49" builtinId="25"/>
    <cellStyle name="好" xfId="50" builtinId="26"/>
    <cellStyle name="适中" xfId="51" builtinId="28"/>
    <cellStyle name="20% - 强调文字颜色 5" xfId="52" builtinId="46"/>
    <cellStyle name="强调文字颜色 1" xfId="53" builtinId="29"/>
    <cellStyle name="20% - 强调文字颜色 1" xfId="54" builtinId="30"/>
    <cellStyle name="40% - 强调文字颜色 1" xfId="55" builtinId="31"/>
    <cellStyle name="输出 2" xfId="56"/>
    <cellStyle name="20% - 强调文字颜色 2" xfId="57" builtinId="34"/>
    <cellStyle name="40% - 强调文字颜色 2" xfId="58" builtinId="35"/>
    <cellStyle name="千位分隔[0] 2" xfId="59"/>
    <cellStyle name="强调文字颜色 3" xfId="60" builtinId="37"/>
    <cellStyle name="PSChar" xfId="61"/>
    <cellStyle name="强调文字颜色 4" xfId="62" builtinId="41"/>
    <cellStyle name="20% - 强调文字颜色 4" xfId="63" builtinId="42"/>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适中 2" xfId="69"/>
    <cellStyle name="0,0&#13;&#10;NA&#13;&#10;" xfId="70"/>
    <cellStyle name="_弱电系统设备配置报价清单" xfId="71"/>
    <cellStyle name="40% - 强调文字颜色 6" xfId="72" builtinId="51"/>
    <cellStyle name="60% - 强调文字颜色 6" xfId="73" builtinId="52"/>
    <cellStyle name="好_汇总-县级财政报表附表" xfId="74"/>
    <cellStyle name="InputArea" xfId="75"/>
    <cellStyle name="好_财政供养人员" xfId="76"/>
    <cellStyle name="好_2008年县级公安保障标准落实奖励经费分配测算" xfId="77"/>
    <cellStyle name="??_0N-HANDLING " xfId="78"/>
    <cellStyle name="@_text" xfId="79"/>
    <cellStyle name="?鹎%U龡&amp;H?_x0008__x001c__x001c_?_x0007__x0001__x0001_" xfId="80"/>
    <cellStyle name="ColLevel_0" xfId="81"/>
    <cellStyle name="??" xfId="82"/>
    <cellStyle name="捠壿 [0.00]_Region Orders (2)" xfId="83"/>
    <cellStyle name="Accent4 - 60%" xfId="84"/>
    <cellStyle name="Header2" xfId="85"/>
    <cellStyle name="@ET_Style?@font-face" xfId="86"/>
    <cellStyle name="Accent2 - 20%" xfId="87"/>
    <cellStyle name="_Book1_2" xfId="88"/>
    <cellStyle name="_Book1_3" xfId="89"/>
    <cellStyle name="强调文字颜色 5 2" xfId="90"/>
    <cellStyle name="Accent5 - 20%" xfId="91"/>
    <cellStyle name="40% - 强调文字颜色 3 2" xfId="92"/>
    <cellStyle name="Format Number Column" xfId="93"/>
    <cellStyle name="60% - 强调文字颜色 6 2" xfId="94"/>
    <cellStyle name="好_M03" xfId="95"/>
    <cellStyle name="Currency1" xfId="96"/>
    <cellStyle name="{Thousand}" xfId="97"/>
    <cellStyle name="强调文字颜色 4 2" xfId="98"/>
    <cellStyle name="20% - 强调文字颜色 6 2" xfId="99"/>
    <cellStyle name="Moneda [0]_96 Risk" xfId="100"/>
    <cellStyle name="烹拳 [0]_ +Foil &amp; -FOIL &amp; PAPER" xfId="101"/>
    <cellStyle name="Accent1 - 20%" xfId="102"/>
    <cellStyle name="entry box" xfId="103"/>
    <cellStyle name="好_Book1_1" xfId="104"/>
    <cellStyle name="千位分隔 2" xfId="105"/>
    <cellStyle name="Pourcentage_pldt" xfId="106"/>
    <cellStyle name="RevList" xfId="107"/>
    <cellStyle name="Tusental (0)_pldt" xfId="108"/>
    <cellStyle name="差_0605石屏县" xfId="109"/>
    <cellStyle name="KPMG Heading 2" xfId="110"/>
    <cellStyle name="强调文字颜色 2 2" xfId="111"/>
    <cellStyle name="{Comma [0]}" xfId="112"/>
    <cellStyle name="{Comma}" xfId="113"/>
    <cellStyle name="{Date}" xfId="114"/>
    <cellStyle name="PSInt" xfId="115"/>
    <cellStyle name="{Thousand [0]}" xfId="116"/>
    <cellStyle name="Hyperlink_AheadBehind.xls Chart 23" xfId="117"/>
    <cellStyle name="per.style" xfId="118"/>
    <cellStyle name="{Month}" xfId="119"/>
    <cellStyle name="{Percent}" xfId="120"/>
    <cellStyle name="{Z'0000(1 dec)}" xfId="121"/>
    <cellStyle name="{Z'0000(4 dec)}" xfId="122"/>
    <cellStyle name="40% - 强调文字颜色 6 2" xfId="123"/>
    <cellStyle name="20% - 强调文字颜色 1 2" xfId="124"/>
    <cellStyle name="20% - 强调文字颜色 2 2" xfId="125"/>
    <cellStyle name="20% - 强调文字颜色 3 2" xfId="126"/>
    <cellStyle name="常规 3" xfId="127"/>
    <cellStyle name="Mon閠aire_!!!GO" xfId="128"/>
    <cellStyle name="20% - 强调文字颜色 5 2" xfId="129"/>
    <cellStyle name="콤마_BOILER-CO1" xfId="130"/>
    <cellStyle name="Normal - Style1" xfId="131"/>
    <cellStyle name="警告文本 2" xfId="132"/>
    <cellStyle name="Black" xfId="133"/>
    <cellStyle name="40% - 强调文字颜色 1 2" xfId="134"/>
    <cellStyle name="40% - 强调文字颜色 2 2" xfId="135"/>
    <cellStyle name="差_Book1_银行账户情况表_2010年12月" xfId="136"/>
    <cellStyle name="强调 2" xfId="137"/>
    <cellStyle name="部门" xfId="138"/>
    <cellStyle name="常规 2 2" xfId="139"/>
    <cellStyle name="强调 3" xfId="140"/>
    <cellStyle name="常规 2 3" xfId="141"/>
    <cellStyle name="t" xfId="142"/>
    <cellStyle name="商品名称" xfId="143"/>
    <cellStyle name="60% - 强调文字颜色 1 2" xfId="144"/>
    <cellStyle name="콤마 [0]_BOILER-CO1" xfId="145"/>
    <cellStyle name="60% - 强调文字颜色 2 2" xfId="146"/>
    <cellStyle name="60% - 强调文字颜色 3 2" xfId="147"/>
    <cellStyle name="6mal" xfId="148"/>
    <cellStyle name="Accent1" xfId="149"/>
    <cellStyle name="Accent1 - 60%" xfId="150"/>
    <cellStyle name="Percent [2]" xfId="151"/>
    <cellStyle name="Accent2" xfId="152"/>
    <cellStyle name="Milliers_!!!GO" xfId="153"/>
    <cellStyle name="Comma  - Style2" xfId="154"/>
    <cellStyle name="Mon閠aire [0]_!!!GO" xfId="155"/>
    <cellStyle name="Accent3 - 40%" xfId="156"/>
    <cellStyle name="Border" xfId="157"/>
    <cellStyle name="Header1" xfId="158"/>
    <cellStyle name="Accent5" xfId="159"/>
    <cellStyle name="Accent6" xfId="160"/>
    <cellStyle name="Accent6 - 40%" xfId="161"/>
    <cellStyle name="Accent6 - 60%" xfId="162"/>
    <cellStyle name="Monétaire [0]_!!!GO" xfId="163"/>
    <cellStyle name="Calc Currency (0)" xfId="164"/>
    <cellStyle name="PSHeading" xfId="165"/>
    <cellStyle name="差_530623_2006年县级财政报表附表" xfId="166"/>
    <cellStyle name="category" xfId="167"/>
    <cellStyle name="Column Headings" xfId="168"/>
    <cellStyle name="Comma_!!!GO" xfId="169"/>
    <cellStyle name="Model" xfId="170"/>
    <cellStyle name="Column$Headings" xfId="171"/>
    <cellStyle name="标题 2 2" xfId="172"/>
    <cellStyle name="Column_Title" xfId="173"/>
    <cellStyle name="Grey" xfId="174"/>
    <cellStyle name="汇总 2" xfId="175"/>
    <cellStyle name="comma zerodec" xfId="176"/>
    <cellStyle name="霓付 [0]_ +Foil &amp; -FOIL &amp; PAPER" xfId="177"/>
    <cellStyle name="comma-d" xfId="178"/>
    <cellStyle name="Copied" xfId="179"/>
    <cellStyle name="COST1" xfId="180"/>
    <cellStyle name="Prefilled" xfId="181"/>
    <cellStyle name="Currency_!!!GO" xfId="182"/>
    <cellStyle name="分级显示列_1_Book1" xfId="183"/>
    <cellStyle name="Date" xfId="184"/>
    <cellStyle name="Dollar (zero dec)" xfId="185"/>
    <cellStyle name="Euro" xfId="186"/>
    <cellStyle name="差_00省级(定稿)" xfId="187"/>
    <cellStyle name="强调文字颜色 1 2" xfId="188"/>
    <cellStyle name="Fixed" xfId="189"/>
    <cellStyle name="Followed Hyperlink_AheadBehind.xls Chart 23" xfId="190"/>
    <cellStyle name="强调 1" xfId="191"/>
    <cellStyle name="HEADER" xfId="192"/>
    <cellStyle name="HEADING1" xfId="193"/>
    <cellStyle name="HEADING2" xfId="194"/>
    <cellStyle name="Input [yellow]" xfId="195"/>
    <cellStyle name="Input Cells" xfId="196"/>
    <cellStyle name="KPMG Heading 1" xfId="197"/>
    <cellStyle name="KPMG Heading 3" xfId="198"/>
    <cellStyle name="KPMG Heading 4" xfId="199"/>
    <cellStyle name="KPMG Normal" xfId="200"/>
    <cellStyle name="Lines Fill" xfId="201"/>
    <cellStyle name="常规 2" xfId="202"/>
    <cellStyle name="检查单元格 2" xfId="203"/>
    <cellStyle name="Linked Cells" xfId="204"/>
    <cellStyle name="Valuta_pldt" xfId="205"/>
    <cellStyle name="Milliers [0]_!!!GO" xfId="206"/>
    <cellStyle name="Moneda_96 Risk" xfId="207"/>
    <cellStyle name="Monétaire_!!!GO" xfId="208"/>
    <cellStyle name="New Times Roman" xfId="209"/>
    <cellStyle name="no dec" xfId="210"/>
    <cellStyle name="Non défini" xfId="211"/>
    <cellStyle name="Norma,_laroux_4_营业在建 (2)_E21" xfId="212"/>
    <cellStyle name="pricing" xfId="213"/>
    <cellStyle name="PSDate" xfId="214"/>
    <cellStyle name="PSDec" xfId="215"/>
    <cellStyle name="PSSpacer" xfId="216"/>
    <cellStyle name="Red" xfId="217"/>
    <cellStyle name="Sheet Head" xfId="218"/>
    <cellStyle name="style" xfId="219"/>
    <cellStyle name="常规 18" xfId="220"/>
    <cellStyle name="style1" xfId="221"/>
    <cellStyle name="style2" xfId="222"/>
    <cellStyle name="烹拳_ +Foil &amp; -FOIL &amp; PAPER" xfId="223"/>
    <cellStyle name="subhead" xfId="224"/>
    <cellStyle name="Subtotal" xfId="225"/>
    <cellStyle name="Total" xfId="226"/>
    <cellStyle name="Tusental_pldt" xfId="227"/>
    <cellStyle name="표준_0N-HANDLING " xfId="228"/>
    <cellStyle name="Valuta (0)_pldt" xfId="229"/>
    <cellStyle name="捠壿_Region Orders (2)" xfId="230"/>
    <cellStyle name="编号" xfId="231"/>
    <cellStyle name="未定义" xfId="232"/>
    <cellStyle name="标题 1 2" xfId="233"/>
    <cellStyle name="标题 3 2" xfId="234"/>
    <cellStyle name="标题 4 2" xfId="235"/>
    <cellStyle name="标题1" xfId="236"/>
    <cellStyle name="表标题" xfId="237"/>
    <cellStyle name="差_530629_2006年县级财政报表附表" xfId="238"/>
    <cellStyle name="差_5334_2006年迪庆县级财政报表附表" xfId="239"/>
    <cellStyle name="差_Book1" xfId="240"/>
    <cellStyle name="差_Book1_甘南州" xfId="241"/>
    <cellStyle name="常规 11" xfId="242"/>
    <cellStyle name="常规_Sheet1" xfId="243"/>
    <cellStyle name="强调文字颜色 6 2" xfId="244"/>
    <cellStyle name="常规 100" xfId="245"/>
    <cellStyle name="分级显示行_1_13区汇总" xfId="246"/>
    <cellStyle name="输入 2" xfId="247"/>
    <cellStyle name="公司标准表" xfId="248"/>
    <cellStyle name="霓付_ +Foil &amp; -FOIL &amp; PAPER" xfId="249"/>
    <cellStyle name="好_530629_2006年县级财政报表附表" xfId="250"/>
    <cellStyle name="好_5334_2006年迪庆县级财政报表附表" xfId="251"/>
    <cellStyle name="好_Book1" xfId="252"/>
    <cellStyle name="好_Book1_甘南州" xfId="253"/>
    <cellStyle name="常规 6 6" xfId="254"/>
    <cellStyle name="貨幣_SGV" xfId="255"/>
    <cellStyle name="解释性文本 2" xfId="256"/>
    <cellStyle name="借出原因" xfId="257"/>
    <cellStyle name="链接单元格 2" xfId="258"/>
    <cellStyle name="钎霖_4岿角利" xfId="259"/>
    <cellStyle name="强调文字颜色 3 2" xfId="260"/>
    <cellStyle name="数量" xfId="261"/>
    <cellStyle name="数字" xfId="262"/>
    <cellStyle name="小数" xfId="263"/>
    <cellStyle name="昗弨_Pacific Region P&amp;L" xfId="264"/>
    <cellStyle name="资产" xfId="265"/>
    <cellStyle name="常规 10 3" xfId="266"/>
    <cellStyle name="常规 9" xfId="267"/>
  </cellStyles>
  <dxfs count="1">
    <dxf>
      <font>
        <color rgb="FF9C0006"/>
      </font>
      <fill>
        <patternFill patternType="solid">
          <bgColor rgb="FFFFC7CE"/>
        </patternFill>
      </fill>
    </dxf>
  </dxf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externalLink" Target="/xl/externalLinks/externalLink1.xml" Id="rId2" /><Relationship Type="http://schemas.openxmlformats.org/officeDocument/2006/relationships/externalLink" Target="/xl/externalLinks/externalLink2.xml" Id="rId3" /><Relationship Type="http://schemas.openxmlformats.org/officeDocument/2006/relationships/externalLink" Target="/xl/externalLinks/externalLink3.xml" Id="rId4" /><Relationship Type="http://schemas.openxmlformats.org/officeDocument/2006/relationships/externalLink" Target="/xl/externalLinks/externalLink4.xml" Id="rId5" /><Relationship Type="http://schemas.openxmlformats.org/officeDocument/2006/relationships/externalLink" Target="/xl/externalLinks/externalLink5.xml" Id="rId6" /><Relationship Type="http://schemas.openxmlformats.org/officeDocument/2006/relationships/externalLink" Target="/xl/externalLinks/externalLink6.xml" Id="rId7" /><Relationship Type="http://schemas.openxmlformats.org/officeDocument/2006/relationships/externalLink" Target="/xl/externalLinks/externalLink7.xml" Id="rId8" /><Relationship Type="http://schemas.openxmlformats.org/officeDocument/2006/relationships/externalLink" Target="/xl/externalLinks/externalLink8.xml" Id="rId9" /><Relationship Type="http://schemas.openxmlformats.org/officeDocument/2006/relationships/externalLink" Target="/xl/externalLinks/externalLink9.xml" Id="rId10" /><Relationship Type="http://schemas.openxmlformats.org/officeDocument/2006/relationships/externalLink" Target="/xl/externalLinks/externalLink10.xml" Id="rId11" /><Relationship Type="http://schemas.openxmlformats.org/officeDocument/2006/relationships/externalLink" Target="/xl/externalLinks/externalLink11.xml" Id="rId12" /><Relationship Type="http://schemas.openxmlformats.org/officeDocument/2006/relationships/externalLink" Target="/xl/externalLinks/externalLink12.xml" Id="rId13" /><Relationship Type="http://schemas.openxmlformats.org/officeDocument/2006/relationships/externalLink" Target="/xl/externalLinks/externalLink13.xml" Id="rId14" /><Relationship Type="http://schemas.openxmlformats.org/officeDocument/2006/relationships/externalLink" Target="/xl/externalLinks/externalLink14.xml" Id="rId15" /><Relationship Type="http://schemas.openxmlformats.org/officeDocument/2006/relationships/externalLink" Target="/xl/externalLinks/externalLink15.xml" Id="rId16" /><Relationship Type="http://schemas.openxmlformats.org/officeDocument/2006/relationships/externalLink" Target="/xl/externalLinks/externalLink16.xml" Id="rId17" /><Relationship Type="http://schemas.openxmlformats.org/officeDocument/2006/relationships/externalLink" Target="/xl/externalLinks/externalLink17.xml" Id="rId18" /><Relationship Type="http://schemas.openxmlformats.org/officeDocument/2006/relationships/externalLink" Target="/xl/externalLinks/externalLink18.xml" Id="rId19" /><Relationship Type="http://schemas.openxmlformats.org/officeDocument/2006/relationships/externalLink" Target="/xl/externalLinks/externalLink19.xml" Id="rId20" /><Relationship Type="http://schemas.openxmlformats.org/officeDocument/2006/relationships/externalLink" Target="/xl/externalLinks/externalLink20.xml" Id="rId21" /><Relationship Type="http://schemas.openxmlformats.org/officeDocument/2006/relationships/externalLink" Target="/xl/externalLinks/externalLink21.xml" Id="rId22" /><Relationship Type="http://schemas.openxmlformats.org/officeDocument/2006/relationships/externalLink" Target="/xl/externalLinks/externalLink22.xml" Id="rId23" /><Relationship Type="http://schemas.openxmlformats.org/officeDocument/2006/relationships/externalLink" Target="/xl/externalLinks/externalLink23.xml" Id="rId24" /><Relationship Type="http://schemas.openxmlformats.org/officeDocument/2006/relationships/styles" Target="styles.xml" Id="rId25" /><Relationship Type="http://schemas.openxmlformats.org/officeDocument/2006/relationships/theme" Target="theme/theme1.xml" Id="rId26"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s>
    <sheetDataSet>
      <sheetData sheetId="0"/>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s>
    <sheetDataSet>
      <sheetData sheetId="0"/>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s>
    <sheetDataSet>
      <sheetData sheetId="0"/>
      <sheetData sheetId="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s>
    <sheetDataSet>
      <sheetData sheetId="0"/>
      <sheetData sheetId="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s>
    <sheetDataSet>
      <sheetData sheetId="0"/>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s>
    <sheetDataSet>
      <sheetData sheetId="0"/>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s>
    <sheetDataSet>
      <sheetData sheetId="0"/>
      <sheetData sheetId="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s>
    <sheetDataSet>
      <sheetData sheetId="0"/>
      <sheetData sheetId="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s>
    <sheetDataSet>
      <sheetData sheetId="0"/>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s>
    <sheetDataSet>
      <sheetData sheetId="0"/>
      <sheetData sheetId="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s>
    <sheetDataSet>
      <sheetData sheetId="0"/>
      <sheetData sheetId="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s>
    <sheetDataSet>
      <sheetData sheetId="0"/>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s>
    <sheetDataSet>
      <sheetData sheetId="0"/>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P1686"/>
  <sheetViews>
    <sheetView tabSelected="1" topLeftCell="A1420" zoomScale="90" zoomScaleNormal="90" workbookViewId="0">
      <selection activeCell="F1420" sqref="F1420"/>
    </sheetView>
  </sheetViews>
  <sheetFormatPr baseColWidth="8" defaultColWidth="9" defaultRowHeight="14.25"/>
  <cols>
    <col width="8.5" customWidth="1" style="17" min="1" max="1"/>
    <col width="15.725" customWidth="1" style="10" min="2" max="2"/>
    <col width="6" customWidth="1" style="17" min="3" max="3"/>
    <col width="8.75" customWidth="1" style="17" min="4" max="4"/>
    <col width="7.375" customWidth="1" style="17" min="5" max="5"/>
    <col width="48.625" customWidth="1" style="16" min="6" max="6"/>
    <col width="8.875" customWidth="1" style="17" min="7" max="7"/>
    <col width="24" customWidth="1" style="238" min="8" max="8"/>
    <col width="8.25" customWidth="1" style="17" min="9" max="9"/>
    <col width="8.625" customWidth="1" style="239" min="10" max="10"/>
    <col width="9.55833333333333" customWidth="1" style="239" min="11" max="11"/>
    <col width="8.375" customWidth="1" style="17" min="12" max="13"/>
    <col width="8.75" customWidth="1" style="17" min="14" max="14"/>
    <col width="5.5" customWidth="1" style="10" min="15" max="15"/>
    <col width="11.5" customWidth="1" style="7" min="16" max="16"/>
    <col width="12.8" customWidth="1" style="7" min="17" max="17"/>
    <col width="9" customWidth="1" style="7" min="18" max="16384"/>
  </cols>
  <sheetData>
    <row r="1" ht="25.5" customHeight="1" s="13">
      <c r="A1" s="20" t="inlineStr">
        <is>
          <t>附件4：</t>
        </is>
      </c>
      <c r="C1" s="21" t="n"/>
      <c r="D1" s="21" t="n"/>
      <c r="E1" s="21" t="n"/>
    </row>
    <row r="2" ht="55.5" customHeight="1" s="13">
      <c r="A2" s="23" t="inlineStr">
        <is>
          <t>环县2020年县级脱贫攻坚项目库项目表</t>
        </is>
      </c>
    </row>
    <row r="3" ht="21.95" customFormat="1" customHeight="1" s="1">
      <c r="A3" s="25" t="inlineStr">
        <is>
          <t>序号</t>
        </is>
      </c>
      <c r="B3" s="25" t="inlineStr">
        <is>
          <t>项目名称</t>
        </is>
      </c>
      <c r="C3" s="25" t="inlineStr">
        <is>
          <t>建设
性质</t>
        </is>
      </c>
      <c r="D3" s="25" t="inlineStr">
        <is>
          <t>建设
起止
年限</t>
        </is>
      </c>
      <c r="E3" s="25" t="inlineStr">
        <is>
          <t>建设
地点</t>
        </is>
      </c>
      <c r="F3" s="25" t="inlineStr">
        <is>
          <t>建设内容与规模</t>
        </is>
      </c>
      <c r="G3" s="25" t="inlineStr">
        <is>
          <t>投资
估算
（万元）</t>
        </is>
      </c>
      <c r="H3" s="240" t="inlineStr">
        <is>
          <t>绩效目标</t>
        </is>
      </c>
      <c r="I3" s="241" t="n"/>
      <c r="J3" s="241" t="n"/>
      <c r="K3" s="242" t="n"/>
      <c r="L3" s="25" t="inlineStr">
        <is>
          <t>项目
主管
单位</t>
        </is>
      </c>
      <c r="M3" s="25" t="inlineStr">
        <is>
          <t>项目
实施
单位</t>
        </is>
      </c>
      <c r="N3" s="25" t="inlineStr">
        <is>
          <t>入库
时间</t>
        </is>
      </c>
      <c r="O3" s="25" t="inlineStr">
        <is>
          <t>备注</t>
        </is>
      </c>
    </row>
    <row r="4" ht="20.1" customFormat="1" customHeight="1" s="1">
      <c r="A4" s="243" t="n"/>
      <c r="B4" s="243" t="n"/>
      <c r="C4" s="243" t="n"/>
      <c r="D4" s="243" t="n"/>
      <c r="E4" s="243" t="n"/>
      <c r="F4" s="243" t="n"/>
      <c r="G4" s="243" t="n"/>
      <c r="H4" s="240" t="inlineStr">
        <is>
          <t>扶贫效益</t>
        </is>
      </c>
      <c r="I4" s="25" t="inlineStr">
        <is>
          <t>受益
贫困村数
（个）</t>
        </is>
      </c>
      <c r="J4" s="244" t="inlineStr">
        <is>
          <t>受益
贫困户数
（万户）</t>
        </is>
      </c>
      <c r="K4" s="244" t="inlineStr">
        <is>
          <t>受益
贫困人口数
（万人）</t>
        </is>
      </c>
      <c r="L4" s="243" t="n"/>
      <c r="M4" s="243" t="n"/>
      <c r="N4" s="243" t="n"/>
      <c r="O4" s="243" t="n"/>
    </row>
    <row r="5" ht="19.5" customFormat="1" customHeight="1" s="1">
      <c r="A5" s="243" t="n"/>
      <c r="B5" s="243" t="n"/>
      <c r="C5" s="243" t="n"/>
      <c r="D5" s="243" t="n"/>
      <c r="E5" s="243" t="n"/>
      <c r="F5" s="243" t="n"/>
      <c r="G5" s="243" t="n"/>
      <c r="H5" s="243" t="n"/>
      <c r="I5" s="243" t="n"/>
      <c r="J5" s="243" t="n"/>
      <c r="K5" s="243" t="n"/>
      <c r="L5" s="243" t="n"/>
      <c r="M5" s="243" t="n"/>
      <c r="N5" s="243" t="n"/>
      <c r="O5" s="243" t="n"/>
    </row>
    <row r="6" ht="18" customFormat="1" customHeight="1" s="1">
      <c r="A6" s="245" t="n"/>
      <c r="B6" s="245" t="n"/>
      <c r="C6" s="245" t="n"/>
      <c r="D6" s="245" t="n"/>
      <c r="E6" s="245" t="n"/>
      <c r="F6" s="245" t="n"/>
      <c r="G6" s="245" t="n"/>
      <c r="H6" s="245" t="n"/>
      <c r="I6" s="245" t="n"/>
      <c r="J6" s="245" t="n"/>
      <c r="K6" s="245" t="n"/>
      <c r="L6" s="245" t="n"/>
      <c r="M6" s="245" t="n"/>
      <c r="N6" s="245" t="n"/>
      <c r="O6" s="245" t="n"/>
    </row>
    <row r="7" ht="26" customFormat="1" customHeight="1" s="2">
      <c r="A7" s="28" t="n"/>
      <c r="B7" s="28" t="n"/>
      <c r="C7" s="28" t="n"/>
      <c r="D7" s="28" t="n"/>
      <c r="E7" s="28" t="n"/>
      <c r="F7" s="28" t="n"/>
      <c r="G7" s="246">
        <f>G8+G935+G1073+G1134+G1167+G1173+G1256+G1669</f>
        <v/>
      </c>
      <c r="H7" s="247" t="n"/>
      <c r="I7" s="28" t="n"/>
      <c r="J7" s="248" t="n"/>
      <c r="K7" s="248" t="n"/>
      <c r="L7" s="28" t="n"/>
      <c r="M7" s="28" t="n"/>
      <c r="N7" s="28" t="n"/>
      <c r="O7" s="28" t="n"/>
      <c r="P7" s="2" t="n">
        <v>186673.306276999</v>
      </c>
    </row>
    <row r="8" ht="30" customFormat="1" customHeight="1" s="3">
      <c r="A8" s="32" t="inlineStr">
        <is>
          <t>一</t>
        </is>
      </c>
      <c r="B8" s="32" t="inlineStr">
        <is>
          <t>产业培育</t>
        </is>
      </c>
      <c r="C8" s="32" t="n"/>
      <c r="D8" s="32" t="n"/>
      <c r="E8" s="32" t="n"/>
      <c r="F8" s="32" t="n"/>
      <c r="G8" s="246">
        <f>G9+G30+G50+G57+G66+G67+G103+G109+G125+G168+G189+G208+G235+G245+G261+G288+G306+G328+G349+G374+G395+G416+G417+G418+G443+G511+G514+G515+G516+G517+G518+G523+G524+G545+G608+G629+G650+G671+G748+G769+G809+G812+G833+G834+G855+G878+G879+G880+G901+G922</f>
        <v/>
      </c>
      <c r="H8" s="246" t="n"/>
      <c r="I8" s="32" t="n"/>
      <c r="J8" s="249" t="n"/>
      <c r="K8" s="249" t="n"/>
      <c r="L8" s="32" t="n"/>
      <c r="M8" s="32" t="n"/>
      <c r="N8" s="32" t="n"/>
      <c r="O8" s="32" t="n"/>
    </row>
    <row r="9" ht="44" customFormat="1" customHeight="1" s="4">
      <c r="A9" s="33" t="inlineStr">
        <is>
          <t>（一）</t>
        </is>
      </c>
      <c r="B9" s="34" t="inlineStr">
        <is>
          <t>地膜种粮（草）</t>
        </is>
      </c>
      <c r="C9" s="34" t="inlineStr">
        <is>
          <t>新建</t>
        </is>
      </c>
      <c r="D9" s="34" t="inlineStr">
        <is>
          <t>2020.03-2020.12</t>
        </is>
      </c>
      <c r="E9" s="34" t="inlineStr">
        <is>
          <t>全县20个乡镇</t>
        </is>
      </c>
      <c r="F9" s="35" t="inlineStr">
        <is>
          <t>扶持27066户建档立卡贫困户实施地膜种粮31.35万亩，每亩补助78元</t>
        </is>
      </c>
      <c r="G9" s="34" t="n">
        <v>2445.6</v>
      </c>
      <c r="H9" s="36" t="inlineStr">
        <is>
          <t>提高粮食产量，促进农民增收，亩均纯收入450元</t>
        </is>
      </c>
      <c r="I9" s="34">
        <f>SUM(I10:I29)</f>
        <v/>
      </c>
      <c r="J9" s="34">
        <f>SUM(J10:J29)</f>
        <v/>
      </c>
      <c r="K9" s="34">
        <f>SUM(K10:K29)</f>
        <v/>
      </c>
      <c r="L9" s="34" t="inlineStr">
        <is>
          <t>县农业
农村局</t>
        </is>
      </c>
      <c r="M9" s="34" t="inlineStr">
        <is>
          <t>乡镇村</t>
        </is>
      </c>
      <c r="N9" s="233" t="n">
        <v>2019.11</v>
      </c>
      <c r="O9" s="52" t="n"/>
    </row>
    <row r="10" ht="75" customFormat="1" customHeight="1" s="4">
      <c r="A10" s="136" t="n">
        <v>1</v>
      </c>
      <c r="B10" s="136" t="inlineStr">
        <is>
          <t>地膜种粮（草）</t>
        </is>
      </c>
      <c r="C10" s="136" t="inlineStr">
        <is>
          <t>新建</t>
        </is>
      </c>
      <c r="D10" s="136" t="inlineStr">
        <is>
          <t>2020.03-2020.12</t>
        </is>
      </c>
      <c r="E10" s="136" t="inlineStr">
        <is>
          <t>木钵镇</t>
        </is>
      </c>
      <c r="F10" s="108" t="inlineStr">
        <is>
          <t>扶持1657户建档立卡贫困户实施地膜种粮12816亩，其中：坪子塬村737亩、周湾村611亩、水坝滩村447亩、邓寨子村532亩、曹旗村1802亩、韩洼子村926亩、关营村895亩、二合塬村607亩、白家掌村760亩、井儿岔村375亩、刘家塬村536亩、高楼塬村915亩、高寨村958亩、木钵街村395亩、罗家沟村1014亩、郭西掌村737亩、殷家桥村569亩</t>
        </is>
      </c>
      <c r="G10" s="250" t="n">
        <v>99.9648</v>
      </c>
      <c r="H10" s="40" t="inlineStr">
        <is>
          <t>提高粮食产量，促进农民增收，亩均纯收入450元</t>
        </is>
      </c>
      <c r="I10" s="136" t="n">
        <v>17</v>
      </c>
      <c r="J10" s="136" t="n">
        <v>0.1657</v>
      </c>
      <c r="K10" s="136">
        <f>J10*4</f>
        <v/>
      </c>
      <c r="L10" s="136" t="inlineStr">
        <is>
          <t>县农业
农村局</t>
        </is>
      </c>
      <c r="M10" s="136" t="inlineStr">
        <is>
          <t>镇、村</t>
        </is>
      </c>
      <c r="N10" s="152" t="n">
        <v>2019.11</v>
      </c>
      <c r="O10" s="52" t="n"/>
    </row>
    <row r="11" ht="61" customFormat="1" customHeight="1" s="5">
      <c r="A11" s="136" t="n">
        <v>2</v>
      </c>
      <c r="B11" s="136" t="inlineStr">
        <is>
          <t>地膜种粮（草）</t>
        </is>
      </c>
      <c r="C11" s="136" t="inlineStr">
        <is>
          <t>新建</t>
        </is>
      </c>
      <c r="D11" s="136" t="inlineStr">
        <is>
          <t>2020.03-2020.12</t>
        </is>
      </c>
      <c r="E11" s="136" t="inlineStr">
        <is>
          <t>甜水镇</t>
        </is>
      </c>
      <c r="F11" s="108" t="inlineStr">
        <is>
          <t>扶持822户建档立卡贫困户实施地膜种粮12400亩，其中：甜水街村800亩、张铁村1726亩、何塬村1196亩、大良洼村1613亩、七里墩村67亩、狼儿滩村907亩、邱滩村925亩、鲁掌村1174亩、赵掌村2287亩、高崾岘村1705亩</t>
        </is>
      </c>
      <c r="G11" s="250" t="n">
        <v>96.72</v>
      </c>
      <c r="H11" s="40" t="inlineStr">
        <is>
          <t>提高粮食产量，促进农民增收，亩均纯收入450元</t>
        </is>
      </c>
      <c r="I11" s="136" t="n">
        <v>10</v>
      </c>
      <c r="J11" s="136" t="n">
        <v>0.0822</v>
      </c>
      <c r="K11" s="136">
        <f>J11*4</f>
        <v/>
      </c>
      <c r="L11" s="136" t="inlineStr">
        <is>
          <t>县农业
农村局</t>
        </is>
      </c>
      <c r="M11" s="136" t="inlineStr">
        <is>
          <t>镇、村</t>
        </is>
      </c>
      <c r="N11" s="152" t="n">
        <v>2019.11</v>
      </c>
      <c r="O11" s="54" t="n"/>
    </row>
    <row r="12" ht="80" customFormat="1" customHeight="1" s="5">
      <c r="A12" s="136" t="n">
        <v>3</v>
      </c>
      <c r="B12" s="136" t="inlineStr">
        <is>
          <t>地膜种粮（草）</t>
        </is>
      </c>
      <c r="C12" s="136" t="inlineStr">
        <is>
          <t>新建</t>
        </is>
      </c>
      <c r="D12" s="136" t="inlineStr">
        <is>
          <t>2020.03-2020.12</t>
        </is>
      </c>
      <c r="E12" s="136" t="inlineStr">
        <is>
          <t>合道镇</t>
        </is>
      </c>
      <c r="F12" s="108" t="inlineStr">
        <is>
          <t>扶持2211户建档立卡贫困户实施地膜种粮25065亩，其中：陈旗塬村1280亩、尚西坪村1687亩、陶洼子村1568亩、梁坪村1360亩、唐台子村1277亩、红崖洼村1000亩、朱家塬村2129亩、赵塬村1365亩、辛坪村1605亩、杨坪沟村1193亩、大路洼村1055亩、常崾岘村1094亩、寨子坪村1655亩、沈家岭村2024亩、赵台村2119亩、瓦天沟村1311亩、何坪村1343亩</t>
        </is>
      </c>
      <c r="G12" s="250" t="n">
        <v>195.507</v>
      </c>
      <c r="H12" s="40" t="inlineStr">
        <is>
          <t>提高粮食产量，促进农民增收，亩均纯收入450元</t>
        </is>
      </c>
      <c r="I12" s="136" t="n">
        <v>17</v>
      </c>
      <c r="J12" s="136" t="n">
        <v>0.2211</v>
      </c>
      <c r="K12" s="136">
        <f>J12*4</f>
        <v/>
      </c>
      <c r="L12" s="136" t="inlineStr">
        <is>
          <t>县农业
农村局</t>
        </is>
      </c>
      <c r="M12" s="136" t="inlineStr">
        <is>
          <t>镇、村</t>
        </is>
      </c>
      <c r="N12" s="152" t="n">
        <v>2019.11</v>
      </c>
      <c r="O12" s="54" t="n"/>
    </row>
    <row r="13" ht="63" customFormat="1" customHeight="1" s="5">
      <c r="A13" s="136" t="n">
        <v>4</v>
      </c>
      <c r="B13" s="136" t="inlineStr">
        <is>
          <t>地膜种粮（草）</t>
        </is>
      </c>
      <c r="C13" s="136" t="inlineStr">
        <is>
          <t>新建</t>
        </is>
      </c>
      <c r="D13" s="136" t="inlineStr">
        <is>
          <t>2020.03-2020.12</t>
        </is>
      </c>
      <c r="E13" s="136" t="inlineStr">
        <is>
          <t>虎洞镇</t>
        </is>
      </c>
      <c r="F13" s="108" t="inlineStr">
        <is>
          <t>扶持1377户建档立卡贫困户实施地膜种粮17737亩，其中：贾驿村2281亩、高庙湾村2620亩、魏家河村2239亩、砂井子村1114亩、刘解掌村1500亩、金庄原村1315亩、常兆台村1678亩、张家湾村2381亩、张大掌村1609亩、半个城村1000亩</t>
        </is>
      </c>
      <c r="G13" s="250" t="n">
        <v>138.3486</v>
      </c>
      <c r="H13" s="40" t="inlineStr">
        <is>
          <t>提高粮食产量，促进农民增收，亩均纯收入450元</t>
        </is>
      </c>
      <c r="I13" s="136" t="n">
        <v>10</v>
      </c>
      <c r="J13" s="136" t="n">
        <v>0.1377</v>
      </c>
      <c r="K13" s="136" t="n">
        <v>0.6057</v>
      </c>
      <c r="L13" s="136" t="inlineStr">
        <is>
          <t>县农业
农村局</t>
        </is>
      </c>
      <c r="M13" s="136" t="inlineStr">
        <is>
          <t>镇、村</t>
        </is>
      </c>
      <c r="N13" s="152" t="n">
        <v>2019.11</v>
      </c>
      <c r="O13" s="54" t="n"/>
    </row>
    <row r="14" ht="61" customFormat="1" customHeight="1" s="5">
      <c r="A14" s="136" t="n">
        <v>5</v>
      </c>
      <c r="B14" s="136" t="inlineStr">
        <is>
          <t>地膜种粮（草）</t>
        </is>
      </c>
      <c r="C14" s="136" t="inlineStr">
        <is>
          <t>新建</t>
        </is>
      </c>
      <c r="D14" s="136" t="inlineStr">
        <is>
          <t>2020.03-2020.12</t>
        </is>
      </c>
      <c r="E14" s="136" t="inlineStr">
        <is>
          <t>芦家湾乡</t>
        </is>
      </c>
      <c r="F14" s="108" t="inlineStr">
        <is>
          <t>扶持1008户建档立卡贫困户实施地膜种粮16440亩，其中：杨新庄村1331亩、花儿掌村1484亩、庙儿掌村1810亩、宋家掌村1158亩、井川村927亩、桃李湾村1182亩、王庄村2426亩、大堡条村1961亩、盘龙村2250亩、小堡条村1911亩</t>
        </is>
      </c>
      <c r="G14" s="250" t="n">
        <v>128.232</v>
      </c>
      <c r="H14" s="40" t="inlineStr">
        <is>
          <t>提高粮食产量，促进农民增收，亩均纯收入450元</t>
        </is>
      </c>
      <c r="I14" s="136" t="n">
        <v>10</v>
      </c>
      <c r="J14" s="136" t="n">
        <v>0.1008</v>
      </c>
      <c r="K14" s="136">
        <f>J14*4</f>
        <v/>
      </c>
      <c r="L14" s="136" t="inlineStr">
        <is>
          <t>县农业
农村局</t>
        </is>
      </c>
      <c r="M14" s="136" t="inlineStr">
        <is>
          <t>乡、村</t>
        </is>
      </c>
      <c r="N14" s="152" t="n">
        <v>2019.11</v>
      </c>
      <c r="O14" s="54" t="n"/>
    </row>
    <row r="15" ht="68" customFormat="1" customHeight="1" s="5">
      <c r="A15" s="136" t="n">
        <v>6</v>
      </c>
      <c r="B15" s="136" t="inlineStr">
        <is>
          <t>地膜种粮（草）</t>
        </is>
      </c>
      <c r="C15" s="136" t="inlineStr">
        <is>
          <t>新建</t>
        </is>
      </c>
      <c r="D15" s="136" t="inlineStr">
        <is>
          <t>2020.03-2020.12</t>
        </is>
      </c>
      <c r="E15" s="136" t="inlineStr">
        <is>
          <t>小南沟乡</t>
        </is>
      </c>
      <c r="F15" s="108" t="inlineStr">
        <is>
          <t>扶持1235户建档立卡贫困户实施地膜种粮14354亩，其中：小南沟村1370亩、陈掌村1098亩、许掌812亩、李塬村933亩、汪天子村834亩、李上山村1085亩、粉子山村1638亩、燕麦掌村976亩、丁寨柯村2137亩、杨胡套子村1390亩、连川村1526亩、天子渠村555亩</t>
        </is>
      </c>
      <c r="G15" s="250" t="n">
        <v>111.9612</v>
      </c>
      <c r="H15" s="40" t="inlineStr">
        <is>
          <t>提高粮食产量，促进农民增收，亩均纯收入450元</t>
        </is>
      </c>
      <c r="I15" s="136" t="n">
        <v>12</v>
      </c>
      <c r="J15" s="136" t="n">
        <v>0.1235</v>
      </c>
      <c r="K15" s="136">
        <f>J15*4</f>
        <v/>
      </c>
      <c r="L15" s="136" t="inlineStr">
        <is>
          <t>县农业
农村局</t>
        </is>
      </c>
      <c r="M15" s="136" t="inlineStr">
        <is>
          <t>乡、村</t>
        </is>
      </c>
      <c r="N15" s="152" t="n">
        <v>2019.11</v>
      </c>
      <c r="O15" s="54" t="n"/>
    </row>
    <row r="16" ht="69" customFormat="1" customHeight="1" s="5">
      <c r="A16" s="136" t="n">
        <v>7</v>
      </c>
      <c r="B16" s="136" t="inlineStr">
        <is>
          <t>地膜种粮（草）</t>
        </is>
      </c>
      <c r="C16" s="136" t="inlineStr">
        <is>
          <t>新建</t>
        </is>
      </c>
      <c r="D16" s="136" t="inlineStr">
        <is>
          <t>2020.03-2020.12</t>
        </is>
      </c>
      <c r="E16" s="136" t="inlineStr">
        <is>
          <t>耿湾乡</t>
        </is>
      </c>
      <c r="F16" s="108" t="inlineStr">
        <is>
          <t>扶持1672户建档立卡贫困户实施地膜种粮23588亩，其中：张台村2340亩、潘掌村1880亩、万湾村1933亩、郝东掌村3040亩、许掌村1882亩、郜庄村1508亩、四合原村1767亩、桃树掌村1476亩、韩老庄村1084亩、天桥村1640亩、早流渠村1693亩、耿河村2045亩、黑城岔村1300亩</t>
        </is>
      </c>
      <c r="G16" s="250" t="n">
        <v>183.9864</v>
      </c>
      <c r="H16" s="40" t="inlineStr">
        <is>
          <t>提高粮食产量，促进农民增收，亩均纯收入450元</t>
        </is>
      </c>
      <c r="I16" s="136" t="n">
        <v>13</v>
      </c>
      <c r="J16" s="136" t="n">
        <v>0.1672</v>
      </c>
      <c r="K16" s="136">
        <f>J16*4</f>
        <v/>
      </c>
      <c r="L16" s="136" t="inlineStr">
        <is>
          <t>县农业
农村局</t>
        </is>
      </c>
      <c r="M16" s="136" t="inlineStr">
        <is>
          <t>乡、村</t>
        </is>
      </c>
      <c r="N16" s="152" t="n">
        <v>2019.11</v>
      </c>
      <c r="O16" s="54" t="n"/>
    </row>
    <row r="17" ht="63" customFormat="1" customHeight="1" s="5">
      <c r="A17" s="136" t="n">
        <v>8</v>
      </c>
      <c r="B17" s="136" t="inlineStr">
        <is>
          <t>地膜种粮（草）</t>
        </is>
      </c>
      <c r="C17" s="136" t="inlineStr">
        <is>
          <t>新建</t>
        </is>
      </c>
      <c r="D17" s="136" t="inlineStr">
        <is>
          <t>2020.03-2020.12</t>
        </is>
      </c>
      <c r="E17" s="136" t="inlineStr">
        <is>
          <t>八珠乡</t>
        </is>
      </c>
      <c r="F17" s="108" t="inlineStr">
        <is>
          <t>扶持1309户建档立卡贫困户实施地膜种粮12029亩，其中：八珠塬村1680亩、曹塬村765亩、瓦崾岘村1075亩、杏树沟村1342亩、塔尔咀村1459亩、马连掌村1104亩、冯家湾村863亩、苟塬村1579亩、湫坝沟村1001亩、白塬村1161亩</t>
        </is>
      </c>
      <c r="G17" s="250" t="n">
        <v>93.8262</v>
      </c>
      <c r="H17" s="40" t="inlineStr">
        <is>
          <t>提高粮食产量，促进农民增收，亩均纯收入450元</t>
        </is>
      </c>
      <c r="I17" s="136" t="n">
        <v>10</v>
      </c>
      <c r="J17" s="136" t="n">
        <v>0.1309</v>
      </c>
      <c r="K17" s="136">
        <f>J17*4</f>
        <v/>
      </c>
      <c r="L17" s="136" t="inlineStr">
        <is>
          <t>县农业
农村局</t>
        </is>
      </c>
      <c r="M17" s="136" t="inlineStr">
        <is>
          <t>乡、村</t>
        </is>
      </c>
      <c r="N17" s="152" t="n">
        <v>2019.11</v>
      </c>
      <c r="O17" s="54" t="n"/>
    </row>
    <row r="18" ht="73" customFormat="1" customHeight="1" s="5">
      <c r="A18" s="136" t="n">
        <v>9</v>
      </c>
      <c r="B18" s="136" t="inlineStr">
        <is>
          <t>地膜种粮（草）</t>
        </is>
      </c>
      <c r="C18" s="136" t="inlineStr">
        <is>
          <t>新建</t>
        </is>
      </c>
      <c r="D18" s="136" t="inlineStr">
        <is>
          <t>2020.03-2020.12</t>
        </is>
      </c>
      <c r="E18" s="136" t="inlineStr">
        <is>
          <t>车道镇</t>
        </is>
      </c>
      <c r="F18" s="108" t="inlineStr">
        <is>
          <t>扶持2202户建档立卡贫困户实施地膜种粮33647亩，其中：元峁村1333亩、苦水掌村1919亩、双庙村3146亩、王西掌村2450亩、吊渠村1188亩、三角城村2140亩、杨掌村2804亩、万安村2957亩、魏洼村6095亩、陈掌村1750亩、红台村1549亩、樱桃掌村1381亩、安掌村1571亩、代掌村1480亩、刘渠村1116亩、刘园子村768亩</t>
        </is>
      </c>
      <c r="G18" s="250" t="n">
        <v>262.4466</v>
      </c>
      <c r="H18" s="40" t="inlineStr">
        <is>
          <t>提高粮食产量，促进农民增收，亩均纯收入450元</t>
        </is>
      </c>
      <c r="I18" s="136" t="n">
        <v>16</v>
      </c>
      <c r="J18" s="136" t="n">
        <v>0.2202</v>
      </c>
      <c r="K18" s="136">
        <f>J18*4</f>
        <v/>
      </c>
      <c r="L18" s="136" t="inlineStr">
        <is>
          <t>县农业
农村局</t>
        </is>
      </c>
      <c r="M18" s="136" t="inlineStr">
        <is>
          <t>镇、村</t>
        </is>
      </c>
      <c r="N18" s="152" t="n">
        <v>2019.11</v>
      </c>
      <c r="O18" s="54" t="n"/>
    </row>
    <row r="19" ht="74" customFormat="1" customHeight="1" s="5">
      <c r="A19" s="136" t="n">
        <v>10</v>
      </c>
      <c r="B19" s="136" t="inlineStr">
        <is>
          <t>地膜种粮（草）</t>
        </is>
      </c>
      <c r="C19" s="136" t="inlineStr">
        <is>
          <t>新建</t>
        </is>
      </c>
      <c r="D19" s="136" t="inlineStr">
        <is>
          <t>2020.03-2020.12</t>
        </is>
      </c>
      <c r="E19" s="136" t="inlineStr">
        <is>
          <t>毛井镇</t>
        </is>
      </c>
      <c r="F19" s="108" t="inlineStr">
        <is>
          <t>扶持1644户建档立卡贫困户实施地膜种粮20042亩，其中：二条俭村4390亩、砖城子村1754亩、山西掌村1913亩、杨东掌村2152亩、红糜湾村259亩、施家滩村915亩、乔崾岘村1238亩、黄寨柯村715亩、高家洼村405亩、丁连掌村1381亩、大户掌村1897亩、红土咀村2008亩、马趟村1015亩</t>
        </is>
      </c>
      <c r="G19" s="250" t="n">
        <v>156.3276</v>
      </c>
      <c r="H19" s="40" t="inlineStr">
        <is>
          <t>提高粮食产量，促进农民增收，亩均纯收入450元</t>
        </is>
      </c>
      <c r="I19" s="136" t="n">
        <v>13</v>
      </c>
      <c r="J19" s="136" t="n">
        <v>0.1644</v>
      </c>
      <c r="K19" s="136">
        <f>J19*4</f>
        <v/>
      </c>
      <c r="L19" s="136" t="inlineStr">
        <is>
          <t>县农业
农村局</t>
        </is>
      </c>
      <c r="M19" s="136" t="inlineStr">
        <is>
          <t>镇、村</t>
        </is>
      </c>
      <c r="N19" s="152" t="n">
        <v>2019.11</v>
      </c>
      <c r="O19" s="54" t="n"/>
    </row>
    <row r="20" ht="86" customFormat="1" customHeight="1" s="5">
      <c r="A20" s="136" t="n">
        <v>11</v>
      </c>
      <c r="B20" s="136" t="inlineStr">
        <is>
          <t>地膜种粮（草）</t>
        </is>
      </c>
      <c r="C20" s="136" t="inlineStr">
        <is>
          <t>新建</t>
        </is>
      </c>
      <c r="D20" s="136" t="inlineStr">
        <is>
          <t>2020.03-2020.12</t>
        </is>
      </c>
      <c r="E20" s="136" t="inlineStr">
        <is>
          <t>洪德镇</t>
        </is>
      </c>
      <c r="F20" s="108" t="inlineStr">
        <is>
          <t>扶持2710户建档立卡贫困户实施地膜种粮26202亩，其中：河连湾村2279亩、苗河村982亩、苏长沟村1465亩、张塬村2083亩、丁阳渠子村682亩、耿塬畔村1062亩、洪德街村1495亩、寇河村1184亩、李达掌村675亩、梁岔村2112亩、马塬村825亩、大户塬村383亩、赵洼村1428亩、私盐路村1335亩、新集子村1589亩、张崾岘村1043亩、许旗村2813亩、李塬村1253亩、肖关村1514亩</t>
        </is>
      </c>
      <c r="G20" s="250" t="n">
        <v>204.3756</v>
      </c>
      <c r="H20" s="40" t="inlineStr">
        <is>
          <t>提高粮食产量，促进农民增收，亩均纯收入450元</t>
        </is>
      </c>
      <c r="I20" s="136" t="n">
        <v>19</v>
      </c>
      <c r="J20" s="136" t="n">
        <v>0.271</v>
      </c>
      <c r="K20" s="136">
        <f>J20*4</f>
        <v/>
      </c>
      <c r="L20" s="136" t="inlineStr">
        <is>
          <t>县农业
农村局</t>
        </is>
      </c>
      <c r="M20" s="136" t="inlineStr">
        <is>
          <t>镇、村</t>
        </is>
      </c>
      <c r="N20" s="152" t="n">
        <v>2019.11</v>
      </c>
      <c r="O20" s="54" t="n"/>
    </row>
    <row r="21" ht="54" customFormat="1" customHeight="1" s="5">
      <c r="A21" s="136" t="n">
        <v>12</v>
      </c>
      <c r="B21" s="136" t="inlineStr">
        <is>
          <t>地膜种粮（草）</t>
        </is>
      </c>
      <c r="C21" s="136" t="inlineStr">
        <is>
          <t>新建</t>
        </is>
      </c>
      <c r="D21" s="136" t="inlineStr">
        <is>
          <t>2020.03-2020.12</t>
        </is>
      </c>
      <c r="E21" s="136" t="inlineStr">
        <is>
          <t>樊家川镇</t>
        </is>
      </c>
      <c r="F21" s="108" t="inlineStr">
        <is>
          <t>扶持1141户建档立卡贫困户实施地膜种粮11191亩，其中：樊家川村1941亩、马驿沟村1985亩、郝集村1332亩、长城村834亩、慕家河村1629亩、闫塬村961亩、李崾岘村1463亩、马骏滩村1046亩</t>
        </is>
      </c>
      <c r="G21" s="250" t="n">
        <v>87.2898</v>
      </c>
      <c r="H21" s="40" t="inlineStr">
        <is>
          <t>提高粮食产量，促进农民增收，亩均纯收入450元</t>
        </is>
      </c>
      <c r="I21" s="136" t="n">
        <v>8</v>
      </c>
      <c r="J21" s="136" t="n">
        <v>0.1144</v>
      </c>
      <c r="K21" s="136">
        <f>J21*4</f>
        <v/>
      </c>
      <c r="L21" s="136" t="inlineStr">
        <is>
          <t>县农业
农村局</t>
        </is>
      </c>
      <c r="M21" s="136" t="inlineStr">
        <is>
          <t>镇、村</t>
        </is>
      </c>
      <c r="N21" s="152" t="n">
        <v>2019.11</v>
      </c>
      <c r="O21" s="54" t="n"/>
    </row>
    <row r="22" ht="63" customFormat="1" customHeight="1" s="5">
      <c r="A22" s="136" t="n">
        <v>13</v>
      </c>
      <c r="B22" s="136" t="inlineStr">
        <is>
          <t>地膜种粮（草）</t>
        </is>
      </c>
      <c r="C22" s="136" t="inlineStr">
        <is>
          <t>新建</t>
        </is>
      </c>
      <c r="D22" s="136" t="inlineStr">
        <is>
          <t>2020.03-2020.12</t>
        </is>
      </c>
      <c r="E22" s="136" t="inlineStr">
        <is>
          <t>罗山川乡</t>
        </is>
      </c>
      <c r="F22" s="108" t="inlineStr">
        <is>
          <t>扶持905户建档立卡贫困户实施地膜种粮12290亩，其中：西阳洼村1223亩、苇之城村1654亩、龙柏山村2000亩、兰家掌村1062亩、大树塬村2575亩、陈渠子村1616亩、山水湾村1195亩、光明村965亩</t>
        </is>
      </c>
      <c r="G22" s="250" t="n">
        <v>95.86199999999999</v>
      </c>
      <c r="H22" s="40" t="inlineStr">
        <is>
          <t>提高粮食产量，促进农民增收，亩均纯收入450元</t>
        </is>
      </c>
      <c r="I22" s="136" t="n">
        <v>8</v>
      </c>
      <c r="J22" s="136" t="n">
        <v>0.0905</v>
      </c>
      <c r="K22" s="136">
        <f>J22*4</f>
        <v/>
      </c>
      <c r="L22" s="136" t="inlineStr">
        <is>
          <t>县农业
农村局</t>
        </is>
      </c>
      <c r="M22" s="136" t="inlineStr">
        <is>
          <t>乡、村</t>
        </is>
      </c>
      <c r="N22" s="152" t="n">
        <v>2019.11</v>
      </c>
      <c r="O22" s="54" t="n"/>
    </row>
    <row r="23" ht="65" customFormat="1" customHeight="1" s="5">
      <c r="A23" s="136" t="n">
        <v>14</v>
      </c>
      <c r="B23" s="136" t="inlineStr">
        <is>
          <t>地膜种粮（草）</t>
        </is>
      </c>
      <c r="C23" s="136" t="inlineStr">
        <is>
          <t>新建</t>
        </is>
      </c>
      <c r="D23" s="136" t="inlineStr">
        <is>
          <t>2020.03-2020.12</t>
        </is>
      </c>
      <c r="E23" s="136" t="inlineStr">
        <is>
          <t>秦团庄乡</t>
        </is>
      </c>
      <c r="F23" s="108" t="inlineStr">
        <is>
          <t>扶持701户建档立卡贫困户实施地膜种粮12078亩，其中：秦团庄村1177亩、白塬畔村1179亩、大天子村2007亩、贾塬村2173亩、南掌堡子村1391亩、王团庄村1231亩、新集子村941亩、新峁村1979亩</t>
        </is>
      </c>
      <c r="G23" s="250" t="n">
        <v>94.2084</v>
      </c>
      <c r="H23" s="40" t="inlineStr">
        <is>
          <t>提高粮食产量，促进农民增收，亩均纯收入450元</t>
        </is>
      </c>
      <c r="I23" s="136" t="n">
        <v>8</v>
      </c>
      <c r="J23" s="136" t="n">
        <v>0.0701</v>
      </c>
      <c r="K23" s="136">
        <f>J23*4</f>
        <v/>
      </c>
      <c r="L23" s="136" t="inlineStr">
        <is>
          <t>县农业
农村局</t>
        </is>
      </c>
      <c r="M23" s="136" t="inlineStr">
        <is>
          <t>乡、村</t>
        </is>
      </c>
      <c r="N23" s="152" t="n">
        <v>2019.11</v>
      </c>
      <c r="O23" s="54" t="n"/>
    </row>
    <row r="24" ht="72" customFormat="1" customHeight="1" s="5">
      <c r="A24" s="136" t="n">
        <v>15</v>
      </c>
      <c r="B24" s="136" t="inlineStr">
        <is>
          <t>地膜种粮（草）</t>
        </is>
      </c>
      <c r="C24" s="136" t="inlineStr">
        <is>
          <t>新建</t>
        </is>
      </c>
      <c r="D24" s="136" t="inlineStr">
        <is>
          <t>2020.03-2020.12</t>
        </is>
      </c>
      <c r="E24" s="136" t="inlineStr">
        <is>
          <t>山城乡</t>
        </is>
      </c>
      <c r="F24" s="108" t="inlineStr">
        <is>
          <t>扶持990户建档立卡贫困户实施地膜种粮10443亩，其中：山城堡村1053亩、八里铺村1420亩、赵庄村603亩、谢庄村1184亩、薛塬村895亩、王山口子村1879亩、寨柯村968亩、冯家沟村1553亩、郝掌村888亩</t>
        </is>
      </c>
      <c r="G24" s="250" t="n">
        <v>81.4554</v>
      </c>
      <c r="H24" s="40" t="inlineStr">
        <is>
          <t>提高粮食产量，促进农民增收，亩均纯收入450元</t>
        </is>
      </c>
      <c r="I24" s="136" t="n">
        <v>9</v>
      </c>
      <c r="J24" s="136" t="n">
        <v>0.099</v>
      </c>
      <c r="K24" s="136">
        <f>J24*4</f>
        <v/>
      </c>
      <c r="L24" s="136" t="inlineStr">
        <is>
          <t>县农业
农村局</t>
        </is>
      </c>
      <c r="M24" s="136" t="inlineStr">
        <is>
          <t>乡、村</t>
        </is>
      </c>
      <c r="N24" s="152" t="n">
        <v>2019.11</v>
      </c>
      <c r="O24" s="54" t="n"/>
    </row>
    <row r="25" ht="96" customFormat="1" customHeight="1" s="5">
      <c r="A25" s="136" t="n">
        <v>16</v>
      </c>
      <c r="B25" s="136" t="inlineStr">
        <is>
          <t>地膜种粮（草）</t>
        </is>
      </c>
      <c r="C25" s="136" t="inlineStr">
        <is>
          <t>新建</t>
        </is>
      </c>
      <c r="D25" s="136" t="inlineStr">
        <is>
          <t>2020.03-2020.12</t>
        </is>
      </c>
      <c r="E25" s="136" t="inlineStr">
        <is>
          <t>环城镇</t>
        </is>
      </c>
      <c r="F25" s="108" t="inlineStr">
        <is>
          <t>扶持1121户建档立卡贫困户实施地膜种粮10074亩，其中：冉旗寨村629亩、北郭塬村230亩、陈汤塬村190亩、龚趟村760亩、马坊塬村231亩、宁老庄村453亩、十八里村74亩、十五里沟村247亩、漫塬村448亩、唐塬村620亩、西川村200亩、肖川村690亩、杨庙掌村197亩、张滩滩村165亩、张淌村184亩、赵小掌村1762亩、周塬村190亩、百草塬村240亩、五里屯村106亩、鸳鸯沟村61亩、红星村59亩、高龚塬村410亩、城东塬村174亩、耿家沟村1754亩</t>
        </is>
      </c>
      <c r="G25" s="250" t="n">
        <v>78.5772</v>
      </c>
      <c r="H25" s="40" t="inlineStr">
        <is>
          <t>提高粮食产量，促进农民增收，亩均纯收入450元</t>
        </is>
      </c>
      <c r="I25" s="136" t="n">
        <v>24</v>
      </c>
      <c r="J25" s="136" t="n">
        <v>0.1121</v>
      </c>
      <c r="K25" s="136">
        <f>J25*4</f>
        <v/>
      </c>
      <c r="L25" s="136" t="inlineStr">
        <is>
          <t>县农业
农村局</t>
        </is>
      </c>
      <c r="M25" s="136" t="inlineStr">
        <is>
          <t>镇、村</t>
        </is>
      </c>
      <c r="N25" s="152" t="n">
        <v>2019.11</v>
      </c>
      <c r="O25" s="54" t="n"/>
    </row>
    <row r="26" ht="81" customFormat="1" customHeight="1" s="5">
      <c r="A26" s="136" t="n">
        <v>17</v>
      </c>
      <c r="B26" s="136" t="inlineStr">
        <is>
          <t>地膜种粮（草）</t>
        </is>
      </c>
      <c r="C26" s="136" t="inlineStr">
        <is>
          <t>新建</t>
        </is>
      </c>
      <c r="D26" s="136" t="inlineStr">
        <is>
          <t>2020.03-2020.12</t>
        </is>
      </c>
      <c r="E26" s="136" t="inlineStr">
        <is>
          <t>天池乡</t>
        </is>
      </c>
      <c r="F26" s="108" t="inlineStr">
        <is>
          <t>扶持2081户建档立卡贫困户实施地膜种粮19110亩，其中：天池村1050亩、张邓塬村1215亩、梁河村1055亩、殷屈河村2018亩、苏北岔村1376亩、潘老庄村1194亩、大庄台村840亩、四合掌村1137亩、老庄湾村1973亩、井渠淌村1318亩、鲜岔村945亩、碾盘岭村1250亩、大方山村838亩、喜家坪村903亩、曹李川村915亩、吴城子村1083亩</t>
        </is>
      </c>
      <c r="G26" s="250" t="n">
        <v>149.058</v>
      </c>
      <c r="H26" s="40" t="inlineStr">
        <is>
          <t>提高粮食产量，促进农民增收，亩均纯收入450元</t>
        </is>
      </c>
      <c r="I26" s="136" t="n">
        <v>16</v>
      </c>
      <c r="J26" s="136" t="n">
        <v>0.2081</v>
      </c>
      <c r="K26" s="136">
        <f>J26*4</f>
        <v/>
      </c>
      <c r="L26" s="136" t="inlineStr">
        <is>
          <t>县农业
农村局</t>
        </is>
      </c>
      <c r="M26" s="136" t="inlineStr">
        <is>
          <t>乡、村</t>
        </is>
      </c>
      <c r="N26" s="152" t="n">
        <v>2019.11</v>
      </c>
      <c r="O26" s="54" t="n"/>
    </row>
    <row r="27" ht="51" customFormat="1" customHeight="1" s="5">
      <c r="A27" s="136" t="n">
        <v>18</v>
      </c>
      <c r="B27" s="136" t="inlineStr">
        <is>
          <t>地膜种粮（草）</t>
        </is>
      </c>
      <c r="C27" s="136" t="inlineStr">
        <is>
          <t>新建</t>
        </is>
      </c>
      <c r="D27" s="136" t="inlineStr">
        <is>
          <t>2020.03-2020.12</t>
        </is>
      </c>
      <c r="E27" s="136" t="inlineStr">
        <is>
          <t>南湫乡</t>
        </is>
      </c>
      <c r="F27" s="108" t="inlineStr">
        <is>
          <t>扶持508户建档立卡贫困户实施地膜种粮4552亩，其中：代家洼村475亩、党家洼村915亩、双井子村584亩、岳后渠村589亩、杨兴堡村604亩、洪涝池村810亩、花儿山村575亩</t>
        </is>
      </c>
      <c r="G27" s="250" t="n">
        <v>35.5056</v>
      </c>
      <c r="H27" s="40" t="inlineStr">
        <is>
          <t>提高粮食产量，促进农民增收，亩均纯收入450元</t>
        </is>
      </c>
      <c r="I27" s="136" t="n">
        <v>7</v>
      </c>
      <c r="J27" s="136" t="n">
        <v>0.0508</v>
      </c>
      <c r="K27" s="136">
        <f>J27*4</f>
        <v/>
      </c>
      <c r="L27" s="136" t="inlineStr">
        <is>
          <t>县农业
农村局</t>
        </is>
      </c>
      <c r="M27" s="136" t="inlineStr">
        <is>
          <t>乡、村</t>
        </is>
      </c>
      <c r="N27" s="152" t="n">
        <v>2019.11</v>
      </c>
      <c r="O27" s="54" t="n"/>
    </row>
    <row r="28" ht="57" customFormat="1" customHeight="1" s="5">
      <c r="A28" s="136" t="n">
        <v>19</v>
      </c>
      <c r="B28" s="136" t="inlineStr">
        <is>
          <t>地膜种粮（草）</t>
        </is>
      </c>
      <c r="C28" s="136" t="inlineStr">
        <is>
          <t>新建</t>
        </is>
      </c>
      <c r="D28" s="136" t="inlineStr">
        <is>
          <t>2020.03-2020.12</t>
        </is>
      </c>
      <c r="E28" s="136" t="inlineStr">
        <is>
          <t>演武乡</t>
        </is>
      </c>
      <c r="F28" s="108" t="inlineStr">
        <is>
          <t>扶持1180户建档立卡贫困户实施地膜种粮14631亩，其中：走马硷村1493亩、吴家塬村1482亩、曳郭咀村1233亩、刘坪村965亩、黑泉河村1320亩、黄山村1652亩、佛岔村2283亩、杨家洼村1530亩、路家塬村2673亩</t>
        </is>
      </c>
      <c r="G28" s="250" t="n">
        <v>114.1218</v>
      </c>
      <c r="H28" s="40" t="inlineStr">
        <is>
          <t>提高粮食产量，促进农民增收，亩均纯收入450元</t>
        </is>
      </c>
      <c r="I28" s="136" t="n">
        <v>9</v>
      </c>
      <c r="J28" s="136" t="n">
        <v>0.118</v>
      </c>
      <c r="K28" s="136">
        <f>J28*4</f>
        <v/>
      </c>
      <c r="L28" s="136" t="inlineStr">
        <is>
          <t>县农业
农村局</t>
        </is>
      </c>
      <c r="M28" s="136" t="inlineStr">
        <is>
          <t>乡、村</t>
        </is>
      </c>
      <c r="N28" s="152" t="n">
        <v>2019.11</v>
      </c>
      <c r="O28" s="54" t="n"/>
    </row>
    <row r="29" ht="72" customFormat="1" customHeight="1" s="5">
      <c r="A29" s="136" t="n">
        <v>20</v>
      </c>
      <c r="B29" s="136" t="inlineStr">
        <is>
          <t>地膜种粮（草）</t>
        </is>
      </c>
      <c r="C29" s="136" t="inlineStr">
        <is>
          <t>新建</t>
        </is>
      </c>
      <c r="D29" s="136" t="inlineStr">
        <is>
          <t>2020.03-2020.12</t>
        </is>
      </c>
      <c r="E29" s="136" t="inlineStr">
        <is>
          <t>曲子镇</t>
        </is>
      </c>
      <c r="F29" s="108" t="inlineStr">
        <is>
          <t>扶持589户建档立卡贫困户实施地膜种粮4849亩，其中：五里桥村172亩、双城村158亩、刘旗村653亩、孟家寨村385亩、高李湾村486亩、楼房子村360亩、西沟村407亩、宋家塬村161亩、许家塬村231亩、金村寺村238亩、油坊塬村287亩、金盆掌村320亩、小庄子村245亩、马家河村577亩、董家塬村169亩</t>
        </is>
      </c>
      <c r="G29" s="250" t="n">
        <v>37.8258</v>
      </c>
      <c r="H29" s="40" t="inlineStr">
        <is>
          <t>提高粮食产量，促进农民增收，亩均纯收入450元</t>
        </is>
      </c>
      <c r="I29" s="136" t="n">
        <v>15</v>
      </c>
      <c r="J29" s="136" t="n">
        <v>0.0589</v>
      </c>
      <c r="K29" s="136">
        <f>J29*4</f>
        <v/>
      </c>
      <c r="L29" s="136" t="inlineStr">
        <is>
          <t>县农业
农村局</t>
        </is>
      </c>
      <c r="M29" s="136" t="inlineStr">
        <is>
          <t>镇、村</t>
        </is>
      </c>
      <c r="N29" s="152" t="n">
        <v>2019.11</v>
      </c>
      <c r="O29" s="54" t="n"/>
    </row>
    <row r="30" ht="51" customFormat="1" customHeight="1" s="9">
      <c r="A30" s="34" t="inlineStr">
        <is>
          <t>(二）</t>
        </is>
      </c>
      <c r="B30" s="34" t="inlineStr">
        <is>
          <t>中药材种植</t>
        </is>
      </c>
      <c r="C30" s="34" t="inlineStr">
        <is>
          <t>新建</t>
        </is>
      </c>
      <c r="D30" s="233" t="inlineStr">
        <is>
          <t>2020.03-2020.12</t>
        </is>
      </c>
      <c r="E30" s="34" t="inlineStr">
        <is>
          <t>全县19个乡镇</t>
        </is>
      </c>
      <c r="F30" s="35" t="inlineStr">
        <is>
          <t>扶持742户建档立卡贫困户中药材种植13555.9亩，每亩补助30-400元（根据品种补助）</t>
        </is>
      </c>
      <c r="G30" s="34" t="n">
        <v>196.5</v>
      </c>
      <c r="H30" s="36" t="inlineStr">
        <is>
          <t>促进农民增收，亩均纯收入800元</t>
        </is>
      </c>
      <c r="I30" s="34" t="n">
        <v>67</v>
      </c>
      <c r="J30" s="34" t="n">
        <v>0.0742</v>
      </c>
      <c r="K30" s="34">
        <f>SUM(K31:K49)</f>
        <v/>
      </c>
      <c r="L30" s="34" t="inlineStr">
        <is>
          <t>县农业
农村局</t>
        </is>
      </c>
      <c r="M30" s="34" t="inlineStr">
        <is>
          <t>乡镇村</t>
        </is>
      </c>
      <c r="N30" s="233" t="n">
        <v>2019.11</v>
      </c>
      <c r="O30" s="55" t="n"/>
    </row>
    <row r="31" ht="39" customHeight="1" s="13">
      <c r="A31" s="136" t="n">
        <v>1</v>
      </c>
      <c r="B31" s="136" t="inlineStr">
        <is>
          <t>中药材种植</t>
        </is>
      </c>
      <c r="C31" s="136" t="inlineStr">
        <is>
          <t>新建</t>
        </is>
      </c>
      <c r="D31" s="152" t="inlineStr">
        <is>
          <t>2020.03-2020.12</t>
        </is>
      </c>
      <c r="E31" s="136" t="inlineStr">
        <is>
          <t>木钵镇</t>
        </is>
      </c>
      <c r="F31" s="108" t="inlineStr">
        <is>
          <t>扶持高寨村2户建档立卡贫困户中药材种植40亩</t>
        </is>
      </c>
      <c r="G31" s="250" t="n">
        <v>0.12</v>
      </c>
      <c r="H31" s="40" t="inlineStr">
        <is>
          <t>促进农民增收，亩均纯收入800元</t>
        </is>
      </c>
      <c r="I31" s="136" t="n">
        <v>1</v>
      </c>
      <c r="J31" s="136" t="n">
        <v>0.0002</v>
      </c>
      <c r="K31" s="136">
        <f>J31*4</f>
        <v/>
      </c>
      <c r="L31" s="136" t="inlineStr">
        <is>
          <t>县农业
农村局</t>
        </is>
      </c>
      <c r="M31" s="136" t="inlineStr">
        <is>
          <t>镇、村</t>
        </is>
      </c>
      <c r="N31" s="152" t="n">
        <v>2019.11</v>
      </c>
      <c r="O31" s="56" t="n"/>
    </row>
    <row r="32" ht="39" customHeight="1" s="13">
      <c r="A32" s="136" t="n">
        <v>2</v>
      </c>
      <c r="B32" s="136" t="inlineStr">
        <is>
          <t>中药材种植</t>
        </is>
      </c>
      <c r="C32" s="136" t="inlineStr">
        <is>
          <t>新建</t>
        </is>
      </c>
      <c r="D32" s="152" t="inlineStr">
        <is>
          <t>2020.03-2020.12</t>
        </is>
      </c>
      <c r="E32" s="136" t="inlineStr">
        <is>
          <t>合道镇</t>
        </is>
      </c>
      <c r="F32" s="108" t="inlineStr">
        <is>
          <t>扶持13户建档立卡贫困户中药材种植83亩，其中：赵台村43亩、寨子坪40亩</t>
        </is>
      </c>
      <c r="G32" s="250" t="n">
        <v>0.328</v>
      </c>
      <c r="H32" s="40" t="inlineStr">
        <is>
          <t>促进农民增收，亩均纯收入800元</t>
        </is>
      </c>
      <c r="I32" s="136" t="n">
        <v>2</v>
      </c>
      <c r="J32" s="136" t="n">
        <v>0.0013</v>
      </c>
      <c r="K32" s="136">
        <f>J32*4</f>
        <v/>
      </c>
      <c r="L32" s="136" t="inlineStr">
        <is>
          <t>县农业
农村局</t>
        </is>
      </c>
      <c r="M32" s="136" t="inlineStr">
        <is>
          <t>镇、村</t>
        </is>
      </c>
      <c r="N32" s="152" t="n">
        <v>2019.11</v>
      </c>
      <c r="O32" s="56" t="n"/>
    </row>
    <row r="33" ht="58" customHeight="1" s="13">
      <c r="A33" s="136" t="n">
        <v>3</v>
      </c>
      <c r="B33" s="136" t="inlineStr">
        <is>
          <t>中药材种植</t>
        </is>
      </c>
      <c r="C33" s="136" t="inlineStr">
        <is>
          <t>新建</t>
        </is>
      </c>
      <c r="D33" s="152" t="inlineStr">
        <is>
          <t>2020.03-2020.12</t>
        </is>
      </c>
      <c r="E33" s="136" t="inlineStr">
        <is>
          <t>虎洞镇</t>
        </is>
      </c>
      <c r="F33" s="108" t="inlineStr">
        <is>
          <t>扶持209户建档立卡贫困户中药材种植2502亩，其中：贾驿村890亩、高庙湾村288亩、砂井子村128亩、刘解掌村382亩、金庄原村181亩、常兆台村309亩、张家湾村124亩、张大掌村200亩、半个城村1000亩</t>
        </is>
      </c>
      <c r="G33" s="250" t="n">
        <v>10.8625</v>
      </c>
      <c r="H33" s="40" t="inlineStr">
        <is>
          <t>促进农民增收，亩均纯收入800元</t>
        </is>
      </c>
      <c r="I33" s="136" t="n">
        <v>8</v>
      </c>
      <c r="J33" s="136" t="n">
        <v>0.0209</v>
      </c>
      <c r="K33" s="136">
        <f>J33*4</f>
        <v/>
      </c>
      <c r="L33" s="136" t="inlineStr">
        <is>
          <t>县农业
农村局</t>
        </is>
      </c>
      <c r="M33" s="136" t="inlineStr">
        <is>
          <t>镇、村</t>
        </is>
      </c>
      <c r="N33" s="152" t="n">
        <v>2019.11</v>
      </c>
      <c r="O33" s="56" t="n"/>
    </row>
    <row r="34" ht="33" customHeight="1" s="13">
      <c r="A34" s="136" t="n">
        <v>4</v>
      </c>
      <c r="B34" s="136" t="inlineStr">
        <is>
          <t>中药材种植</t>
        </is>
      </c>
      <c r="C34" s="136" t="inlineStr">
        <is>
          <t>新建</t>
        </is>
      </c>
      <c r="D34" s="152" t="inlineStr">
        <is>
          <t>2020.03-2020.12</t>
        </is>
      </c>
      <c r="E34" s="136" t="inlineStr">
        <is>
          <t>芦家湾乡</t>
        </is>
      </c>
      <c r="F34" s="108" t="inlineStr">
        <is>
          <t>扶持庙儿掌村21户建档立卡贫困户中药材种植255亩</t>
        </is>
      </c>
      <c r="G34" s="250" t="n">
        <v>0.765</v>
      </c>
      <c r="H34" s="40" t="inlineStr">
        <is>
          <t>促进农民增收，亩均纯收入800元</t>
        </is>
      </c>
      <c r="I34" s="136" t="n">
        <v>1</v>
      </c>
      <c r="J34" s="136" t="n">
        <v>0.0021</v>
      </c>
      <c r="K34" s="136">
        <f>J34*4</f>
        <v/>
      </c>
      <c r="L34" s="136" t="inlineStr">
        <is>
          <t>县农业
农村局</t>
        </is>
      </c>
      <c r="M34" s="136" t="inlineStr">
        <is>
          <t>乡、村</t>
        </is>
      </c>
      <c r="N34" s="152" t="n">
        <v>2019.11</v>
      </c>
      <c r="O34" s="56" t="n"/>
    </row>
    <row r="35" ht="55" customHeight="1" s="13">
      <c r="A35" s="136" t="n">
        <v>5</v>
      </c>
      <c r="B35" s="136" t="inlineStr">
        <is>
          <t>中药材种植</t>
        </is>
      </c>
      <c r="C35" s="136" t="inlineStr">
        <is>
          <t>新建</t>
        </is>
      </c>
      <c r="D35" s="152" t="inlineStr">
        <is>
          <t>2020.03-2020.12</t>
        </is>
      </c>
      <c r="E35" s="136" t="inlineStr">
        <is>
          <t>小南沟乡</t>
        </is>
      </c>
      <c r="F35" s="108" t="inlineStr">
        <is>
          <t>扶持193户建档立卡贫困户中药材种植2941.5亩，其中：小南沟村445亩、陈掌村31亩、许掌1116亩、李塬村107亩、李上山村20亩、粉子山村60.5亩、燕麦掌村260亩、杨胡套子村10亩、连川村655亩、天子渠村237亩</t>
        </is>
      </c>
      <c r="G35" s="250" t="n">
        <v>10.7135</v>
      </c>
      <c r="H35" s="40" t="inlineStr">
        <is>
          <t>促进农民增收，亩均纯收入800元</t>
        </is>
      </c>
      <c r="I35" s="136" t="n">
        <v>10</v>
      </c>
      <c r="J35" s="136" t="n">
        <v>0.0193</v>
      </c>
      <c r="K35" s="136">
        <f>J35*4</f>
        <v/>
      </c>
      <c r="L35" s="136" t="inlineStr">
        <is>
          <t>县农业
农村局</t>
        </is>
      </c>
      <c r="M35" s="136" t="inlineStr">
        <is>
          <t>乡、村</t>
        </is>
      </c>
      <c r="N35" s="152" t="n">
        <v>2019.11</v>
      </c>
      <c r="O35" s="56" t="n"/>
    </row>
    <row r="36" ht="37" customHeight="1" s="13">
      <c r="A36" s="136" t="n">
        <v>6</v>
      </c>
      <c r="B36" s="136" t="inlineStr">
        <is>
          <t>中药材种植</t>
        </is>
      </c>
      <c r="C36" s="136" t="inlineStr">
        <is>
          <t>新建</t>
        </is>
      </c>
      <c r="D36" s="152" t="inlineStr">
        <is>
          <t>2020.03-2020.12</t>
        </is>
      </c>
      <c r="E36" s="136" t="inlineStr">
        <is>
          <t>耿湾乡</t>
        </is>
      </c>
      <c r="F36" s="108" t="inlineStr">
        <is>
          <t>扶持5户建档立卡贫困户中药材种植75亩，其中：桃树掌村:45亩、天桥村30亩</t>
        </is>
      </c>
      <c r="G36" s="250" t="n">
        <v>1.035</v>
      </c>
      <c r="H36" s="40" t="inlineStr">
        <is>
          <t>促进农民增收，亩均纯收入800元</t>
        </is>
      </c>
      <c r="I36" s="136" t="n">
        <v>2</v>
      </c>
      <c r="J36" s="136" t="n">
        <v>0.0005</v>
      </c>
      <c r="K36" s="136">
        <f>J36*4</f>
        <v/>
      </c>
      <c r="L36" s="136" t="inlineStr">
        <is>
          <t>县农业
农村局</t>
        </is>
      </c>
      <c r="M36" s="136" t="inlineStr">
        <is>
          <t>乡、村</t>
        </is>
      </c>
      <c r="N36" s="152" t="n">
        <v>2019.11</v>
      </c>
      <c r="O36" s="56" t="n"/>
    </row>
    <row r="37" ht="36" customHeight="1" s="13">
      <c r="A37" s="136" t="n">
        <v>7</v>
      </c>
      <c r="B37" s="136" t="inlineStr">
        <is>
          <t>中药材种植</t>
        </is>
      </c>
      <c r="C37" s="136" t="inlineStr">
        <is>
          <t>新建</t>
        </is>
      </c>
      <c r="D37" s="152" t="inlineStr">
        <is>
          <t>2020.03-2020.12</t>
        </is>
      </c>
      <c r="E37" s="136" t="inlineStr">
        <is>
          <t>八珠乡</t>
        </is>
      </c>
      <c r="F37" s="108" t="inlineStr">
        <is>
          <t>扶持马连掌村1户建档立卡贫困户中药材种植5亩</t>
        </is>
      </c>
      <c r="G37" s="250" t="n">
        <v>0.015</v>
      </c>
      <c r="H37" s="40" t="inlineStr">
        <is>
          <t>促进农民增收，亩均纯收入800元</t>
        </is>
      </c>
      <c r="I37" s="136" t="n">
        <v>1</v>
      </c>
      <c r="J37" s="136" t="n">
        <v>0.0001</v>
      </c>
      <c r="K37" s="136">
        <f>J37*4</f>
        <v/>
      </c>
      <c r="L37" s="136" t="inlineStr">
        <is>
          <t>县农业
农村局</t>
        </is>
      </c>
      <c r="M37" s="136" t="inlineStr">
        <is>
          <t>乡、村</t>
        </is>
      </c>
      <c r="N37" s="152" t="n">
        <v>2019.11</v>
      </c>
      <c r="O37" s="56" t="n"/>
    </row>
    <row r="38" ht="44" customHeight="1" s="13">
      <c r="A38" s="136" t="n">
        <v>8</v>
      </c>
      <c r="B38" s="136" t="inlineStr">
        <is>
          <t>中药材种植</t>
        </is>
      </c>
      <c r="C38" s="136" t="inlineStr">
        <is>
          <t>新建</t>
        </is>
      </c>
      <c r="D38" s="152" t="inlineStr">
        <is>
          <t>2020.03-2020.12</t>
        </is>
      </c>
      <c r="E38" s="136" t="inlineStr">
        <is>
          <t>车道镇</t>
        </is>
      </c>
      <c r="F38" s="108" t="inlineStr">
        <is>
          <t>扶持7户建档立卡贫困户中药材种植75亩，其中：王西掌村40亩、樱桃掌村15亩、刘渠村20亩</t>
        </is>
      </c>
      <c r="G38" s="250" t="n">
        <v>0.255</v>
      </c>
      <c r="H38" s="40" t="inlineStr">
        <is>
          <t>促进农民增收，亩均纯收入800元</t>
        </is>
      </c>
      <c r="I38" s="136" t="n">
        <v>3</v>
      </c>
      <c r="J38" s="136" t="n">
        <v>0.0007</v>
      </c>
      <c r="K38" s="136">
        <f>J38*4</f>
        <v/>
      </c>
      <c r="L38" s="136" t="inlineStr">
        <is>
          <t>县农业
农村局</t>
        </is>
      </c>
      <c r="M38" s="136" t="inlineStr">
        <is>
          <t>镇、村</t>
        </is>
      </c>
      <c r="N38" s="152" t="n">
        <v>2019.11</v>
      </c>
      <c r="O38" s="56" t="n"/>
    </row>
    <row r="39" ht="44" customHeight="1" s="13">
      <c r="A39" s="136" t="n">
        <v>9</v>
      </c>
      <c r="B39" s="136" t="inlineStr">
        <is>
          <t>中药材种植</t>
        </is>
      </c>
      <c r="C39" s="136" t="inlineStr">
        <is>
          <t>新建</t>
        </is>
      </c>
      <c r="D39" s="152" t="inlineStr">
        <is>
          <t>2020.03-2020.12</t>
        </is>
      </c>
      <c r="E39" s="136" t="inlineStr">
        <is>
          <t>毛井镇</t>
        </is>
      </c>
      <c r="F39" s="108" t="inlineStr">
        <is>
          <t>扶持95户建档立卡贫困户中药材种植2057.5亩，其中：山西掌村1924.5亩、乔崾岘村595亩、丁连掌村234亩、大户掌村854亩、红土咀村300亩、马趟村160亩</t>
        </is>
      </c>
      <c r="G39" s="250" t="n">
        <v>78.9755</v>
      </c>
      <c r="H39" s="40" t="inlineStr">
        <is>
          <t>促进农民增收，亩均纯收入800元</t>
        </is>
      </c>
      <c r="I39" s="136" t="n">
        <v>6</v>
      </c>
      <c r="J39" s="136" t="n">
        <v>0.0095</v>
      </c>
      <c r="K39" s="136">
        <f>J39*4</f>
        <v/>
      </c>
      <c r="L39" s="136" t="inlineStr">
        <is>
          <t>县农业
农村局</t>
        </is>
      </c>
      <c r="M39" s="136" t="inlineStr">
        <is>
          <t>镇、村</t>
        </is>
      </c>
      <c r="N39" s="152" t="n">
        <v>2019.11</v>
      </c>
      <c r="O39" s="56" t="n"/>
    </row>
    <row r="40" ht="44" customHeight="1" s="13">
      <c r="A40" s="136" t="n">
        <v>10</v>
      </c>
      <c r="B40" s="136" t="inlineStr">
        <is>
          <t>中药材种植</t>
        </is>
      </c>
      <c r="C40" s="136" t="inlineStr">
        <is>
          <t>新建</t>
        </is>
      </c>
      <c r="D40" s="152" t="inlineStr">
        <is>
          <t>2020.03-2020.12</t>
        </is>
      </c>
      <c r="E40" s="136" t="inlineStr">
        <is>
          <t>洪德镇</t>
        </is>
      </c>
      <c r="F40" s="108" t="inlineStr">
        <is>
          <t>扶持39户建档立卡贫困户中药材种植528亩，其中：张塬村130亩、寇河村35亩、梁岔村69亩、大户塬村13亩、私盐路村231亩、张崾岘村5亩、李塬村45亩</t>
        </is>
      </c>
      <c r="G40" s="250" t="n">
        <v>4.503</v>
      </c>
      <c r="H40" s="40" t="inlineStr">
        <is>
          <t>促进农民增收，亩均纯收入800元</t>
        </is>
      </c>
      <c r="I40" s="136" t="n">
        <v>7</v>
      </c>
      <c r="J40" s="136" t="n">
        <v>0.0039</v>
      </c>
      <c r="K40" s="136">
        <f>J40*4</f>
        <v/>
      </c>
      <c r="L40" s="136" t="inlineStr">
        <is>
          <t>县农业
农村局</t>
        </is>
      </c>
      <c r="M40" s="136" t="inlineStr">
        <is>
          <t>镇、村</t>
        </is>
      </c>
      <c r="N40" s="152" t="n">
        <v>2019.11</v>
      </c>
      <c r="O40" s="56" t="n"/>
    </row>
    <row r="41" ht="44" customHeight="1" s="13">
      <c r="A41" s="136" t="n">
        <v>11</v>
      </c>
      <c r="B41" s="136" t="inlineStr">
        <is>
          <t>中药材种植</t>
        </is>
      </c>
      <c r="C41" s="136" t="inlineStr">
        <is>
          <t>新建</t>
        </is>
      </c>
      <c r="D41" s="152" t="inlineStr">
        <is>
          <t>2020.03-2020.12</t>
        </is>
      </c>
      <c r="E41" s="136" t="inlineStr">
        <is>
          <t>樊家川镇</t>
        </is>
      </c>
      <c r="F41" s="108" t="inlineStr">
        <is>
          <t>扶持40户建档立卡贫困户中药材种植482亩，其中：马驿沟村72亩、长城村226亩、慕家河村184亩</t>
        </is>
      </c>
      <c r="G41" s="250" t="n">
        <v>11.102</v>
      </c>
      <c r="H41" s="40" t="inlineStr">
        <is>
          <t>促进农民增收，亩均纯收入800元</t>
        </is>
      </c>
      <c r="I41" s="136" t="n">
        <v>3</v>
      </c>
      <c r="J41" s="136" t="n">
        <v>0.004</v>
      </c>
      <c r="K41" s="136">
        <f>J41*4</f>
        <v/>
      </c>
      <c r="L41" s="136" t="inlineStr">
        <is>
          <t>县农业
农村局</t>
        </is>
      </c>
      <c r="M41" s="136" t="inlineStr">
        <is>
          <t>镇、村</t>
        </is>
      </c>
      <c r="N41" s="152" t="n">
        <v>2019.11</v>
      </c>
      <c r="O41" s="56" t="n"/>
    </row>
    <row r="42" ht="44" customHeight="1" s="13">
      <c r="A42" s="136" t="n">
        <v>12</v>
      </c>
      <c r="B42" s="136" t="inlineStr">
        <is>
          <t>中药材种植</t>
        </is>
      </c>
      <c r="C42" s="136" t="inlineStr">
        <is>
          <t>新建</t>
        </is>
      </c>
      <c r="D42" s="152" t="inlineStr">
        <is>
          <t>2020.03-2020.12</t>
        </is>
      </c>
      <c r="E42" s="136" t="inlineStr">
        <is>
          <t>罗山川乡</t>
        </is>
      </c>
      <c r="F42" s="108" t="inlineStr">
        <is>
          <t>扶持37户建档立卡贫困户中药材种植1684亩，其中：苇之城村1000亩、龙柏山村200亩、兰家掌村420亩、光明村64亩</t>
        </is>
      </c>
      <c r="G42" s="250" t="n">
        <v>31.62</v>
      </c>
      <c r="H42" s="40" t="inlineStr">
        <is>
          <t>促进农民增收，亩均纯收入800元</t>
        </is>
      </c>
      <c r="I42" s="136" t="n">
        <v>4</v>
      </c>
      <c r="J42" s="136" t="n">
        <v>0.0037</v>
      </c>
      <c r="K42" s="136">
        <f>J42*4</f>
        <v/>
      </c>
      <c r="L42" s="136" t="inlineStr">
        <is>
          <t>县农业
农村局</t>
        </is>
      </c>
      <c r="M42" s="136" t="inlineStr">
        <is>
          <t>乡、村</t>
        </is>
      </c>
      <c r="N42" s="152" t="n">
        <v>2019.11</v>
      </c>
      <c r="O42" s="56" t="n"/>
    </row>
    <row r="43" ht="44" customHeight="1" s="13">
      <c r="A43" s="136" t="n">
        <v>13</v>
      </c>
      <c r="B43" s="136" t="inlineStr">
        <is>
          <t>中药材种植</t>
        </is>
      </c>
      <c r="C43" s="136" t="inlineStr">
        <is>
          <t>新建</t>
        </is>
      </c>
      <c r="D43" s="152" t="inlineStr">
        <is>
          <t>2020.03-2020.12</t>
        </is>
      </c>
      <c r="E43" s="136" t="inlineStr">
        <is>
          <t>秦团庄乡</t>
        </is>
      </c>
      <c r="F43" s="108" t="inlineStr">
        <is>
          <t>扶持新集子村33户建档立卡贫困户中药材种植1210.4亩</t>
        </is>
      </c>
      <c r="G43" s="250" t="n">
        <v>36.312</v>
      </c>
      <c r="H43" s="40" t="inlineStr">
        <is>
          <t>促进农民增收，亩均纯收入800元</t>
        </is>
      </c>
      <c r="I43" s="136" t="n">
        <v>1</v>
      </c>
      <c r="J43" s="136" t="n">
        <v>0.0033</v>
      </c>
      <c r="K43" s="136">
        <f>J43*4</f>
        <v/>
      </c>
      <c r="L43" s="136" t="inlineStr">
        <is>
          <t>县农业
农村局</t>
        </is>
      </c>
      <c r="M43" s="136" t="inlineStr">
        <is>
          <t>乡、村</t>
        </is>
      </c>
      <c r="N43" s="152" t="n">
        <v>2019.11</v>
      </c>
      <c r="O43" s="56" t="n"/>
    </row>
    <row r="44" ht="44" customHeight="1" s="13">
      <c r="A44" s="136" t="n">
        <v>14</v>
      </c>
      <c r="B44" s="136" t="inlineStr">
        <is>
          <t>中药材种植</t>
        </is>
      </c>
      <c r="C44" s="136" t="inlineStr">
        <is>
          <t>新建</t>
        </is>
      </c>
      <c r="D44" s="152" t="inlineStr">
        <is>
          <t>2020.03-2020.12</t>
        </is>
      </c>
      <c r="E44" s="136" t="inlineStr">
        <is>
          <t>山城乡</t>
        </is>
      </c>
      <c r="F44" s="108" t="inlineStr">
        <is>
          <t>扶持2户建档立卡贫困户中药材种植228亩，其中：八里铺村88亩、薛塬村140亩</t>
        </is>
      </c>
      <c r="G44" s="250" t="n">
        <v>4.899</v>
      </c>
      <c r="H44" s="40" t="inlineStr">
        <is>
          <t>促进农民增收，亩均纯收入800元</t>
        </is>
      </c>
      <c r="I44" s="136" t="n">
        <v>2</v>
      </c>
      <c r="J44" s="136" t="n">
        <v>0.0002</v>
      </c>
      <c r="K44" s="136">
        <f>J44*4</f>
        <v/>
      </c>
      <c r="L44" s="136" t="inlineStr">
        <is>
          <t>县农业
农村局</t>
        </is>
      </c>
      <c r="M44" s="136" t="inlineStr">
        <is>
          <t>乡、村</t>
        </is>
      </c>
      <c r="N44" s="152" t="n">
        <v>2019.11</v>
      </c>
      <c r="O44" s="56" t="n"/>
    </row>
    <row r="45" ht="44" customHeight="1" s="13">
      <c r="A45" s="136" t="n">
        <v>15</v>
      </c>
      <c r="B45" s="136" t="inlineStr">
        <is>
          <t>中药材种植</t>
        </is>
      </c>
      <c r="C45" s="136" t="inlineStr">
        <is>
          <t>新建</t>
        </is>
      </c>
      <c r="D45" s="152" t="inlineStr">
        <is>
          <t>2020.03-2020.12</t>
        </is>
      </c>
      <c r="E45" s="136" t="inlineStr">
        <is>
          <t>环城镇</t>
        </is>
      </c>
      <c r="F45" s="108" t="inlineStr">
        <is>
          <t>扶持5户建档立卡贫困户中药材种植45亩，其中：龚趟村26亩、马坊塬村19亩</t>
        </is>
      </c>
      <c r="G45" s="250" t="n">
        <v>0.135</v>
      </c>
      <c r="H45" s="40" t="inlineStr">
        <is>
          <t>促进农民增收，亩均纯收入800元</t>
        </is>
      </c>
      <c r="I45" s="136" t="n">
        <v>2</v>
      </c>
      <c r="J45" s="136" t="n">
        <v>0.0005</v>
      </c>
      <c r="K45" s="136">
        <f>J45*4</f>
        <v/>
      </c>
      <c r="L45" s="136" t="inlineStr">
        <is>
          <t>县农业
农村局</t>
        </is>
      </c>
      <c r="M45" s="136" t="inlineStr">
        <is>
          <t>镇、村</t>
        </is>
      </c>
      <c r="N45" s="152" t="n">
        <v>2019.11</v>
      </c>
      <c r="O45" s="56" t="n"/>
    </row>
    <row r="46" ht="44" customHeight="1" s="13">
      <c r="A46" s="136" t="n">
        <v>16</v>
      </c>
      <c r="B46" s="136" t="inlineStr">
        <is>
          <t>中药材种植</t>
        </is>
      </c>
      <c r="C46" s="136" t="inlineStr">
        <is>
          <t>新建</t>
        </is>
      </c>
      <c r="D46" s="152" t="inlineStr">
        <is>
          <t>2020.03-2020.12</t>
        </is>
      </c>
      <c r="E46" s="136" t="inlineStr">
        <is>
          <t>天池乡</t>
        </is>
      </c>
      <c r="F46" s="108" t="inlineStr">
        <is>
          <t>扶持23户建档立卡贫困户中药材种植194.5亩，其中：殷屈河村72.5亩、苏北岔村95亩、四合掌村13亩、鲜岔村14亩</t>
        </is>
      </c>
      <c r="G46" s="250" t="n">
        <v>1.128</v>
      </c>
      <c r="H46" s="40" t="inlineStr">
        <is>
          <t>促进农民增收，亩均纯收入800元</t>
        </is>
      </c>
      <c r="I46" s="136" t="n">
        <v>4</v>
      </c>
      <c r="J46" s="136" t="n">
        <v>0.0023</v>
      </c>
      <c r="K46" s="136">
        <f>J46*4</f>
        <v/>
      </c>
      <c r="L46" s="136" t="inlineStr">
        <is>
          <t>县农业
农村局</t>
        </is>
      </c>
      <c r="M46" s="136" t="inlineStr">
        <is>
          <t>乡、村</t>
        </is>
      </c>
      <c r="N46" s="152" t="n">
        <v>2019.11</v>
      </c>
      <c r="O46" s="56" t="n"/>
    </row>
    <row r="47" ht="44" customHeight="1" s="13">
      <c r="A47" s="136" t="n">
        <v>17</v>
      </c>
      <c r="B47" s="136" t="inlineStr">
        <is>
          <t>中药材种植</t>
        </is>
      </c>
      <c r="C47" s="136" t="inlineStr">
        <is>
          <t>新建</t>
        </is>
      </c>
      <c r="D47" s="152" t="inlineStr">
        <is>
          <t>2020.03-2020.12</t>
        </is>
      </c>
      <c r="E47" s="136" t="inlineStr">
        <is>
          <t>南湫乡</t>
        </is>
      </c>
      <c r="F47" s="108" t="inlineStr">
        <is>
          <t>扶持6户建档立卡贫困户中药材种植977亩，其中：代家洼村70亩、党家洼村50亩、杨兴堡村857亩</t>
        </is>
      </c>
      <c r="G47" s="250" t="n">
        <v>2.931</v>
      </c>
      <c r="H47" s="40" t="inlineStr">
        <is>
          <t>促进农民增收，亩均纯收入800元</t>
        </is>
      </c>
      <c r="I47" s="136" t="n">
        <v>3</v>
      </c>
      <c r="J47" s="136" t="n">
        <v>0.0005999999999999999</v>
      </c>
      <c r="K47" s="136">
        <f>J47*4</f>
        <v/>
      </c>
      <c r="L47" s="136" t="inlineStr">
        <is>
          <t>县农业
农村局</t>
        </is>
      </c>
      <c r="M47" s="136" t="inlineStr">
        <is>
          <t>乡、村</t>
        </is>
      </c>
      <c r="N47" s="152" t="n">
        <v>2019.11</v>
      </c>
      <c r="O47" s="56" t="n"/>
    </row>
    <row r="48" ht="44" customHeight="1" s="13">
      <c r="A48" s="136" t="n">
        <v>18</v>
      </c>
      <c r="B48" s="136" t="inlineStr">
        <is>
          <t>中药材种植</t>
        </is>
      </c>
      <c r="C48" s="136" t="inlineStr">
        <is>
          <t>新建</t>
        </is>
      </c>
      <c r="D48" s="152" t="inlineStr">
        <is>
          <t>2020.03-2020.12</t>
        </is>
      </c>
      <c r="E48" s="136" t="inlineStr">
        <is>
          <t>演武乡</t>
        </is>
      </c>
      <c r="F48" s="108" t="inlineStr">
        <is>
          <t>扶持7户建档立卡贫困户中药材种植45亩，其中：吴家塬村4亩、佛岔村6亩、路家塬村35亩</t>
        </is>
      </c>
      <c r="G48" s="250" t="n">
        <v>0.297</v>
      </c>
      <c r="H48" s="40" t="inlineStr">
        <is>
          <t>促进农民增收，亩均纯收入800元</t>
        </is>
      </c>
      <c r="I48" s="136" t="n">
        <v>3</v>
      </c>
      <c r="J48" s="136" t="n">
        <v>0.0007</v>
      </c>
      <c r="K48" s="136">
        <f>J48*4</f>
        <v/>
      </c>
      <c r="L48" s="136" t="inlineStr">
        <is>
          <t>县农业
农村局</t>
        </is>
      </c>
      <c r="M48" s="136" t="inlineStr">
        <is>
          <t>乡、村</t>
        </is>
      </c>
      <c r="N48" s="152" t="n">
        <v>2019.11</v>
      </c>
      <c r="O48" s="56" t="n"/>
    </row>
    <row r="49" ht="44" customHeight="1" s="13">
      <c r="A49" s="136" t="n">
        <v>19</v>
      </c>
      <c r="B49" s="136" t="inlineStr">
        <is>
          <t>中药材种植</t>
        </is>
      </c>
      <c r="C49" s="136" t="inlineStr">
        <is>
          <t>新建</t>
        </is>
      </c>
      <c r="D49" s="152" t="inlineStr">
        <is>
          <t>2020.03-2020.12</t>
        </is>
      </c>
      <c r="E49" s="136" t="inlineStr">
        <is>
          <t>曲子镇</t>
        </is>
      </c>
      <c r="F49" s="108" t="inlineStr">
        <is>
          <t>扶持4户建档立卡贫困户中药材种植128亩，其中：楼房子村50亩、宋家塬村2亩、小庄子村6亩、马家河村70亩</t>
        </is>
      </c>
      <c r="G49" s="250" t="n">
        <v>0.498</v>
      </c>
      <c r="H49" s="40" t="inlineStr">
        <is>
          <t>促进农民增收，亩均纯收入800元</t>
        </is>
      </c>
      <c r="I49" s="136" t="n">
        <v>4</v>
      </c>
      <c r="J49" s="136" t="n">
        <v>0.0004</v>
      </c>
      <c r="K49" s="136">
        <f>J49*4</f>
        <v/>
      </c>
      <c r="L49" s="136" t="inlineStr">
        <is>
          <t>县农业
农村局</t>
        </is>
      </c>
      <c r="M49" s="136" t="inlineStr">
        <is>
          <t>镇、村</t>
        </is>
      </c>
      <c r="N49" s="152" t="n">
        <v>2019.11</v>
      </c>
      <c r="O49" s="56" t="n"/>
    </row>
    <row r="50" ht="39" customFormat="1" customHeight="1" s="9">
      <c r="A50" s="34" t="inlineStr">
        <is>
          <t>（三）</t>
        </is>
      </c>
      <c r="B50" s="34" t="inlineStr">
        <is>
          <t>小杂粮订单种植</t>
        </is>
      </c>
      <c r="C50" s="34" t="inlineStr">
        <is>
          <t>新建</t>
        </is>
      </c>
      <c r="D50" s="233" t="inlineStr">
        <is>
          <t>2020.03-2020.12</t>
        </is>
      </c>
      <c r="E50" s="34" t="inlineStr">
        <is>
          <t>车道等6乡镇</t>
        </is>
      </c>
      <c r="F50" s="35" t="inlineStr">
        <is>
          <t>扶持2028户贫困户订单种植小杂粮1.9337万亩，每亩补助30元（实物奖补：良种）</t>
        </is>
      </c>
      <c r="G50" s="34" t="n">
        <v>58.01</v>
      </c>
      <c r="H50" s="36" t="inlineStr">
        <is>
          <t>增加贫困户人均纯收入，增加收入300元以上</t>
        </is>
      </c>
      <c r="I50" s="34" t="n">
        <v>55</v>
      </c>
      <c r="J50" s="34" t="n">
        <v>0.2028</v>
      </c>
      <c r="K50" s="34" t="n">
        <v>0.8488</v>
      </c>
      <c r="L50" s="57" t="inlineStr">
        <is>
          <t>县农业
农村局</t>
        </is>
      </c>
      <c r="M50" s="233" t="inlineStr">
        <is>
          <t>乡镇村</t>
        </is>
      </c>
      <c r="N50" s="233" t="n">
        <v>2019.11</v>
      </c>
      <c r="O50" s="55" t="n"/>
    </row>
    <row r="51" ht="74" customHeight="1" s="13">
      <c r="A51" s="136" t="n">
        <v>1</v>
      </c>
      <c r="B51" s="152" t="inlineStr">
        <is>
          <t>小杂粮订单种植</t>
        </is>
      </c>
      <c r="C51" s="152" t="inlineStr">
        <is>
          <t>新建</t>
        </is>
      </c>
      <c r="D51" s="152" t="inlineStr">
        <is>
          <t>2020.03-2020.12</t>
        </is>
      </c>
      <c r="E51" s="152" t="inlineStr">
        <is>
          <t>车道镇</t>
        </is>
      </c>
      <c r="F51" s="54" t="inlineStr">
        <is>
          <t>扶持贫困户订单种植小杂粮7018亩，其中刘园子村389亩，刘渠村1042亩，代掌村791亩，安掌村394亩，王西掌村928亩，樱桃掌村229亩，苦水掌村417亩，吊渠村300亩，红台344亩，元峁村220亩，陈掌村513亩，万安村150亩，杨掌村327亩，魏洼村538亩，三角城村436亩</t>
        </is>
      </c>
      <c r="G51" s="251" t="n">
        <v>21.054</v>
      </c>
      <c r="H51" s="151" t="inlineStr">
        <is>
          <t>增加贫困户人均纯收入，增加收入300元以上</t>
        </is>
      </c>
      <c r="I51" s="152" t="n">
        <v>14</v>
      </c>
      <c r="J51" s="152" t="n">
        <v>0.0625</v>
      </c>
      <c r="K51" s="152" t="n">
        <v>0.2588</v>
      </c>
      <c r="L51" s="152" t="inlineStr">
        <is>
          <t>县农业
农村局</t>
        </is>
      </c>
      <c r="M51" s="152" t="inlineStr">
        <is>
          <t>乡镇村</t>
        </is>
      </c>
      <c r="N51" s="152" t="n">
        <v>2019.11</v>
      </c>
      <c r="O51" s="56" t="n"/>
    </row>
    <row r="52" ht="65" customHeight="1" s="13">
      <c r="A52" s="136" t="n">
        <v>2</v>
      </c>
      <c r="B52" s="152" t="inlineStr">
        <is>
          <t>小杂粮订单种植</t>
        </is>
      </c>
      <c r="C52" s="152" t="inlineStr">
        <is>
          <t>新建</t>
        </is>
      </c>
      <c r="D52" s="152" t="inlineStr">
        <is>
          <t>2020.03-2020.12</t>
        </is>
      </c>
      <c r="E52" s="152" t="inlineStr">
        <is>
          <t>洪德镇</t>
        </is>
      </c>
      <c r="F52" s="54" t="inlineStr">
        <is>
          <t>扶持贫困户订单种植小杂粮3997亩，其中苏长沟村181亩，丁阳渠村623亩，新集子村709亩，李塬村271亩，梁岔村263亩，李达掌村62亩，马塬村169亩，耿塬畔村124亩，洪德街村63亩，肖关村111亩，许旗村144亩，张崾岘村57亩，大户塬村35亩，苗河村543亩，寇河村239亩，私盐路村90亩，河连湾村298亩，赵洼15亩</t>
        </is>
      </c>
      <c r="G52" s="251" t="n">
        <v>11.991</v>
      </c>
      <c r="H52" s="151" t="inlineStr">
        <is>
          <t>增加贫困户人均纯收入，增加收入300元以上</t>
        </is>
      </c>
      <c r="I52" s="152" t="n">
        <v>18</v>
      </c>
      <c r="J52" s="152" t="n">
        <v>0.0576</v>
      </c>
      <c r="K52" s="152" t="n">
        <v>0.243</v>
      </c>
      <c r="L52" s="152" t="inlineStr">
        <is>
          <t>县农业
农村局</t>
        </is>
      </c>
      <c r="M52" s="152" t="inlineStr">
        <is>
          <t>乡镇村</t>
        </is>
      </c>
      <c r="N52" s="152" t="n">
        <v>2019.11</v>
      </c>
      <c r="O52" s="56" t="n"/>
    </row>
    <row r="53" ht="39" customHeight="1" s="13">
      <c r="A53" s="136" t="n">
        <v>3</v>
      </c>
      <c r="B53" s="152" t="inlineStr">
        <is>
          <t>小杂粮订单种植</t>
        </is>
      </c>
      <c r="C53" s="152" t="inlineStr">
        <is>
          <t>新建</t>
        </is>
      </c>
      <c r="D53" s="152" t="inlineStr">
        <is>
          <t>2020.03-2020.12</t>
        </is>
      </c>
      <c r="E53" s="152" t="inlineStr">
        <is>
          <t>四合原</t>
        </is>
      </c>
      <c r="F53" s="54" t="inlineStr">
        <is>
          <t>扶持贫困户订单种植小杂粮1876亩，其中四合塬村246亩，桃树掌村284亩，韩老庄村229亩，天桥村507亩，早流渠村170亩，耿河村440亩</t>
        </is>
      </c>
      <c r="G53" s="251" t="n">
        <v>5.628</v>
      </c>
      <c r="H53" s="151" t="inlineStr">
        <is>
          <t>增加贫困户人均纯收入，增加收入300元以上</t>
        </is>
      </c>
      <c r="I53" s="152" t="n">
        <v>6</v>
      </c>
      <c r="J53" s="152" t="n">
        <v>0.0241</v>
      </c>
      <c r="K53" s="152" t="n">
        <v>0.1012</v>
      </c>
      <c r="L53" s="152" t="inlineStr">
        <is>
          <t>县农业
农村局</t>
        </is>
      </c>
      <c r="M53" s="152" t="inlineStr">
        <is>
          <t>乡镇村</t>
        </is>
      </c>
      <c r="N53" s="152" t="n">
        <v>2019.11</v>
      </c>
      <c r="O53" s="56" t="n"/>
    </row>
    <row r="54" ht="42" customHeight="1" s="13">
      <c r="A54" s="136" t="n">
        <v>4</v>
      </c>
      <c r="B54" s="152" t="inlineStr">
        <is>
          <t>小杂粮订单种植</t>
        </is>
      </c>
      <c r="C54" s="152" t="inlineStr">
        <is>
          <t>新建</t>
        </is>
      </c>
      <c r="D54" s="152" t="inlineStr">
        <is>
          <t>2020.03-2020.12</t>
        </is>
      </c>
      <c r="E54" s="152" t="inlineStr">
        <is>
          <t>罗山川</t>
        </is>
      </c>
      <c r="F54" s="54" t="inlineStr">
        <is>
          <t>扶持贫困户订单种植小杂粮2983亩，其中大树塬村1172亩，龙柏山村56亩，苇芝城村347亩，山水湾村293亩，光明162亩，西阳洼308亩，兰家掌村160亩，陈渠子村485亩</t>
        </is>
      </c>
      <c r="G54" s="251" t="n">
        <v>8.949</v>
      </c>
      <c r="H54" s="151" t="inlineStr">
        <is>
          <t>增加贫困户人均纯收入，增加收入300元以上</t>
        </is>
      </c>
      <c r="I54" s="152" t="n">
        <v>8</v>
      </c>
      <c r="J54" s="152" t="n">
        <v>0.0233</v>
      </c>
      <c r="K54" s="152" t="n">
        <v>0.0979</v>
      </c>
      <c r="L54" s="152" t="inlineStr">
        <is>
          <t>县农业
农村局</t>
        </is>
      </c>
      <c r="M54" s="152" t="inlineStr">
        <is>
          <t>乡镇村</t>
        </is>
      </c>
      <c r="N54" s="152" t="n">
        <v>2019.11</v>
      </c>
      <c r="O54" s="56" t="n"/>
    </row>
    <row r="55" ht="47" customHeight="1" s="13">
      <c r="A55" s="136" t="n">
        <v>5</v>
      </c>
      <c r="B55" s="152" t="inlineStr">
        <is>
          <t>小杂粮订单种植</t>
        </is>
      </c>
      <c r="C55" s="152" t="inlineStr">
        <is>
          <t>新建</t>
        </is>
      </c>
      <c r="D55" s="152" t="inlineStr">
        <is>
          <t>2020.03-2020.12</t>
        </is>
      </c>
      <c r="E55" s="152" t="inlineStr">
        <is>
          <t>耿湾</t>
        </is>
      </c>
      <c r="F55" s="54" t="inlineStr">
        <is>
          <t>扶持贫困户订单种植小杂粮2728亩，其中郜庄村443亩，潘掌村403亩，许掌村682亩，黑城岔村363亩，万湾村24亩，张台村127亩，郝东掌村686亩</t>
        </is>
      </c>
      <c r="G55" s="251" t="n">
        <v>8.183999999999999</v>
      </c>
      <c r="H55" s="151" t="inlineStr">
        <is>
          <t>增加贫困户人均纯收入，增加收入300元以上</t>
        </is>
      </c>
      <c r="I55" s="152" t="n">
        <v>7</v>
      </c>
      <c r="J55" s="152" t="n">
        <v>0.0333</v>
      </c>
      <c r="K55" s="152" t="n">
        <v>0.1395</v>
      </c>
      <c r="L55" s="152" t="inlineStr">
        <is>
          <t>县农业
农村局</t>
        </is>
      </c>
      <c r="M55" s="152" t="inlineStr">
        <is>
          <t>乡镇村</t>
        </is>
      </c>
      <c r="N55" s="152" t="n">
        <v>2019.11</v>
      </c>
      <c r="O55" s="56" t="n"/>
    </row>
    <row r="56" ht="38" customHeight="1" s="13">
      <c r="A56" s="136" t="n">
        <v>6</v>
      </c>
      <c r="B56" s="152" t="inlineStr">
        <is>
          <t>小杂粮订单种植</t>
        </is>
      </c>
      <c r="C56" s="152" t="inlineStr">
        <is>
          <t>新建</t>
        </is>
      </c>
      <c r="D56" s="152" t="inlineStr">
        <is>
          <t>2020.03-2020.12</t>
        </is>
      </c>
      <c r="E56" s="152" t="inlineStr">
        <is>
          <t>甜水</t>
        </is>
      </c>
      <c r="F56" s="54" t="inlineStr">
        <is>
          <t>扶持贫困户订单种植小杂粮735亩，其中鲁掌村688亩，张铁村47亩</t>
        </is>
      </c>
      <c r="G56" s="251" t="n">
        <v>2.205</v>
      </c>
      <c r="H56" s="151" t="inlineStr">
        <is>
          <t>增加贫困户人均纯收入，增加收入300元以上</t>
        </is>
      </c>
      <c r="I56" s="152" t="n">
        <v>2</v>
      </c>
      <c r="J56" s="152" t="n">
        <v>0.002</v>
      </c>
      <c r="K56" s="152" t="n">
        <v>0.008399999999999999</v>
      </c>
      <c r="L56" s="152" t="inlineStr">
        <is>
          <t>县农业
农村局</t>
        </is>
      </c>
      <c r="M56" s="152" t="inlineStr">
        <is>
          <t>乡镇村</t>
        </is>
      </c>
      <c r="N56" s="152" t="n">
        <v>2019.11</v>
      </c>
      <c r="O56" s="56" t="n"/>
    </row>
    <row r="57" ht="38" customFormat="1" customHeight="1" s="9">
      <c r="A57" s="34" t="inlineStr">
        <is>
          <t>（四）</t>
        </is>
      </c>
      <c r="B57" s="233" t="inlineStr">
        <is>
          <t>苹果树栽植</t>
        </is>
      </c>
      <c r="C57" s="233" t="inlineStr">
        <is>
          <t>新建</t>
        </is>
      </c>
      <c r="D57" s="233" t="inlineStr">
        <is>
          <t>2020.03-2020.12</t>
        </is>
      </c>
      <c r="E57" s="233" t="inlineStr">
        <is>
          <t>环县</t>
        </is>
      </c>
      <c r="F57" s="52" t="inlineStr">
        <is>
          <t>扶持全县258户贫困户新栽果树955.4亩，每亩补助300元</t>
        </is>
      </c>
      <c r="G57" s="233" t="n">
        <v>28.662</v>
      </c>
      <c r="H57" s="124" t="inlineStr">
        <is>
          <t>提高贫困户家庭经济收入</t>
        </is>
      </c>
      <c r="I57" s="233" t="n">
        <v>23</v>
      </c>
      <c r="J57" s="233" t="n">
        <v>0.0258</v>
      </c>
      <c r="K57" s="233" t="n">
        <v>0.1108</v>
      </c>
      <c r="L57" s="233" t="inlineStr">
        <is>
          <t>县果业发展中心</t>
        </is>
      </c>
      <c r="M57" s="233" t="inlineStr">
        <is>
          <t>各乡镇</t>
        </is>
      </c>
      <c r="N57" s="233" t="n">
        <v>2019.11</v>
      </c>
      <c r="O57" s="55" t="n"/>
    </row>
    <row r="58" ht="38" customFormat="1" customHeight="1" s="7">
      <c r="A58" s="136" t="n">
        <v>1</v>
      </c>
      <c r="B58" s="152" t="inlineStr">
        <is>
          <t>苹果树栽植</t>
        </is>
      </c>
      <c r="C58" s="152" t="inlineStr">
        <is>
          <t>新建</t>
        </is>
      </c>
      <c r="D58" s="152" t="inlineStr">
        <is>
          <t>2020.03-2020.12</t>
        </is>
      </c>
      <c r="E58" s="152" t="inlineStr">
        <is>
          <t>环城镇</t>
        </is>
      </c>
      <c r="F58" s="54" t="inlineStr">
        <is>
          <t>全镇新栽果树179亩，其中高龚塬村24亩，漫塬村9亩，唐塬村60亩，肖川村17亩，周塬村5亩，西川村64亩</t>
        </is>
      </c>
      <c r="G58" s="152" t="n">
        <v>5.37</v>
      </c>
      <c r="H58" s="151" t="inlineStr">
        <is>
          <t>增加贫困户收入，预计5年以后每亩收入5000元以上</t>
        </is>
      </c>
      <c r="I58" s="152" t="n">
        <v>6</v>
      </c>
      <c r="J58" s="152" t="n">
        <v>0.0043</v>
      </c>
      <c r="K58" s="152" t="n">
        <v>0.0185</v>
      </c>
      <c r="L58" s="152" t="inlineStr">
        <is>
          <t>县果业发展中心</t>
        </is>
      </c>
      <c r="M58" s="152" t="inlineStr">
        <is>
          <t>环城镇</t>
        </is>
      </c>
      <c r="N58" s="152" t="inlineStr">
        <is>
          <t>2019.11</t>
        </is>
      </c>
      <c r="O58" s="56" t="n"/>
    </row>
    <row r="59" ht="38" customFormat="1" customHeight="1" s="7">
      <c r="A59" s="136" t="n">
        <v>2</v>
      </c>
      <c r="B59" s="152" t="inlineStr">
        <is>
          <t>苹果树栽植</t>
        </is>
      </c>
      <c r="C59" s="152" t="inlineStr">
        <is>
          <t>新建</t>
        </is>
      </c>
      <c r="D59" s="152" t="inlineStr">
        <is>
          <t>2020.03-2020.12</t>
        </is>
      </c>
      <c r="E59" s="152" t="inlineStr">
        <is>
          <t>樊家川镇</t>
        </is>
      </c>
      <c r="F59" s="54" t="inlineStr">
        <is>
          <t>全镇新栽果树23亩，其中李崾岘村23亩</t>
        </is>
      </c>
      <c r="G59" s="152" t="n">
        <v>0.6899999999999999</v>
      </c>
      <c r="H59" s="151" t="inlineStr">
        <is>
          <t>增加贫困户收入，预计5年以后每亩收入5000元以上</t>
        </is>
      </c>
      <c r="I59" s="152" t="n">
        <v>1</v>
      </c>
      <c r="J59" s="152" t="n">
        <v>0.0012</v>
      </c>
      <c r="K59" s="152" t="n">
        <v>0.0051</v>
      </c>
      <c r="L59" s="152" t="inlineStr">
        <is>
          <t>县果业发展中心</t>
        </is>
      </c>
      <c r="M59" s="152" t="inlineStr">
        <is>
          <t>樊家川镇</t>
        </is>
      </c>
      <c r="N59" s="152" t="n">
        <v>2019.11</v>
      </c>
      <c r="O59" s="56" t="n"/>
    </row>
    <row r="60" ht="38" customFormat="1" customHeight="1" s="7">
      <c r="A60" s="136" t="n">
        <v>3</v>
      </c>
      <c r="B60" s="152" t="inlineStr">
        <is>
          <t>苹果树栽植</t>
        </is>
      </c>
      <c r="C60" s="152" t="inlineStr">
        <is>
          <t>新建</t>
        </is>
      </c>
      <c r="D60" s="152" t="inlineStr">
        <is>
          <t>2020.03-2020.12</t>
        </is>
      </c>
      <c r="E60" s="152" t="inlineStr">
        <is>
          <t>洪德镇</t>
        </is>
      </c>
      <c r="F60" s="54" t="inlineStr">
        <is>
          <t>全镇新栽果树90亩，其中新集子村90亩</t>
        </is>
      </c>
      <c r="G60" s="152" t="n">
        <v>2.7</v>
      </c>
      <c r="H60" s="151" t="inlineStr">
        <is>
          <t>增加贫困户收入，预计5年以后每亩收入5000元以上</t>
        </is>
      </c>
      <c r="I60" s="152" t="n">
        <v>1</v>
      </c>
      <c r="J60" s="152" t="n">
        <v>0.0026</v>
      </c>
      <c r="K60" s="152" t="n">
        <v>0.0137</v>
      </c>
      <c r="L60" s="152" t="inlineStr">
        <is>
          <t>县果业发展中心</t>
        </is>
      </c>
      <c r="M60" s="152" t="inlineStr">
        <is>
          <t>洪德镇</t>
        </is>
      </c>
      <c r="N60" s="152" t="n">
        <v>2019.11</v>
      </c>
      <c r="O60" s="56" t="n"/>
    </row>
    <row r="61" ht="38" customFormat="1" customHeight="1" s="7">
      <c r="A61" s="136" t="n">
        <v>4</v>
      </c>
      <c r="B61" s="152" t="inlineStr">
        <is>
          <t>苹果树栽植</t>
        </is>
      </c>
      <c r="C61" s="152" t="inlineStr">
        <is>
          <t>新建</t>
        </is>
      </c>
      <c r="D61" s="152" t="inlineStr">
        <is>
          <t>2020.03-2020.12</t>
        </is>
      </c>
      <c r="E61" s="152" t="inlineStr">
        <is>
          <t>合道镇</t>
        </is>
      </c>
      <c r="F61" s="54" t="inlineStr">
        <is>
          <t>全镇新栽果树436.7亩，其中常崾岘村157亩，陈旗塬村19亩，何家坪村54.7亩，红崖洼村31亩，尚西坪村117亩，陶洼子村36亩，赵台村22亩</t>
        </is>
      </c>
      <c r="G61" s="152" t="n">
        <v>13.101</v>
      </c>
      <c r="H61" s="151" t="inlineStr">
        <is>
          <t>增加贫困户收入，预计5年以后每亩收入5000元以上</t>
        </is>
      </c>
      <c r="I61" s="152" t="n">
        <v>7</v>
      </c>
      <c r="J61" s="152" t="n">
        <v>0.0156</v>
      </c>
      <c r="K61" s="152" t="n">
        <v>0.0629</v>
      </c>
      <c r="L61" s="152" t="inlineStr">
        <is>
          <t>县果业发展中心</t>
        </is>
      </c>
      <c r="M61" s="152" t="inlineStr">
        <is>
          <t>合道镇</t>
        </is>
      </c>
      <c r="N61" s="152" t="n">
        <v>2019.11</v>
      </c>
      <c r="O61" s="56" t="n"/>
    </row>
    <row r="62" ht="38" customFormat="1" customHeight="1" s="7">
      <c r="A62" s="136" t="n">
        <v>5</v>
      </c>
      <c r="B62" s="152" t="inlineStr">
        <is>
          <t>苹果树栽植</t>
        </is>
      </c>
      <c r="C62" s="152" t="inlineStr">
        <is>
          <t>新建</t>
        </is>
      </c>
      <c r="D62" s="152" t="inlineStr">
        <is>
          <t>2020.03-2020.12</t>
        </is>
      </c>
      <c r="E62" s="152" t="inlineStr">
        <is>
          <t>八珠乡</t>
        </is>
      </c>
      <c r="F62" s="54" t="inlineStr">
        <is>
          <t>全乡新栽果树11亩，其中八珠塬村5亩 ，瓦崾岘1亩，塔儿咀村1亩，马连掌村3亩，苟塬村1亩，</t>
        </is>
      </c>
      <c r="G62" s="152" t="n">
        <v>0.33</v>
      </c>
      <c r="H62" s="151" t="inlineStr">
        <is>
          <t>增加贫困户收入，预计5年以后每亩收入5000元以上</t>
        </is>
      </c>
      <c r="I62" s="152" t="n">
        <v>5</v>
      </c>
      <c r="J62" s="152" t="n">
        <v>0.0009</v>
      </c>
      <c r="K62" s="152" t="n">
        <v>0.0044</v>
      </c>
      <c r="L62" s="152" t="inlineStr">
        <is>
          <t>县果业发展中心</t>
        </is>
      </c>
      <c r="M62" s="152" t="inlineStr">
        <is>
          <t>八珠乡</t>
        </is>
      </c>
      <c r="N62" s="152" t="inlineStr">
        <is>
          <t>2019.11</t>
        </is>
      </c>
      <c r="O62" s="56" t="n"/>
    </row>
    <row r="63" ht="38" customFormat="1" customHeight="1" s="7">
      <c r="A63" s="136" t="n">
        <v>6</v>
      </c>
      <c r="B63" s="152" t="inlineStr">
        <is>
          <t>苹果树栽植</t>
        </is>
      </c>
      <c r="C63" s="152" t="inlineStr">
        <is>
          <t>新建</t>
        </is>
      </c>
      <c r="D63" s="152" t="inlineStr">
        <is>
          <t>2020.03-2020.12</t>
        </is>
      </c>
      <c r="E63" s="152" t="inlineStr">
        <is>
          <t>木钵镇</t>
        </is>
      </c>
      <c r="F63" s="54" t="inlineStr">
        <is>
          <t>全镇新栽果树7亩，其中关营村7亩</t>
        </is>
      </c>
      <c r="G63" s="152" t="n">
        <v>0.21</v>
      </c>
      <c r="H63" s="151" t="inlineStr">
        <is>
          <t>增加贫困户收入，预计5年以后每亩收入5000元以上</t>
        </is>
      </c>
      <c r="I63" s="152" t="n">
        <v>1</v>
      </c>
      <c r="J63" s="152" t="n">
        <v>0.0001</v>
      </c>
      <c r="K63" s="152" t="n">
        <v>0.0007</v>
      </c>
      <c r="L63" s="152" t="inlineStr">
        <is>
          <t>县果业发展中心</t>
        </is>
      </c>
      <c r="M63" s="152" t="inlineStr">
        <is>
          <t>木钵镇</t>
        </is>
      </c>
      <c r="N63" s="152" t="n">
        <v>2019.11</v>
      </c>
      <c r="O63" s="56" t="n"/>
    </row>
    <row r="64" ht="38" customFormat="1" customHeight="1" s="7">
      <c r="A64" s="136" t="n">
        <v>7</v>
      </c>
      <c r="B64" s="152" t="inlineStr">
        <is>
          <t>苹果树栽植</t>
        </is>
      </c>
      <c r="C64" s="152" t="inlineStr">
        <is>
          <t>新建</t>
        </is>
      </c>
      <c r="D64" s="152" t="inlineStr">
        <is>
          <t>2020.03-2020.12</t>
        </is>
      </c>
      <c r="E64" s="152" t="inlineStr">
        <is>
          <t>虎洞镇</t>
        </is>
      </c>
      <c r="F64" s="54" t="inlineStr">
        <is>
          <t>全镇新栽果树207亩，其中张家湾村207亩</t>
        </is>
      </c>
      <c r="G64" s="152" t="n">
        <v>6.21</v>
      </c>
      <c r="H64" s="151" t="inlineStr">
        <is>
          <t>增加贫困户收入，预计5年以后每亩收入5000元以上</t>
        </is>
      </c>
      <c r="I64" s="152" t="n">
        <v>1</v>
      </c>
      <c r="J64" s="152" t="n">
        <v>0.0008</v>
      </c>
      <c r="K64" s="152" t="n">
        <v>0.0045</v>
      </c>
      <c r="L64" s="152" t="inlineStr">
        <is>
          <t>县果业发展中心</t>
        </is>
      </c>
      <c r="M64" s="152" t="inlineStr">
        <is>
          <t>虎洞镇</t>
        </is>
      </c>
      <c r="N64" s="152" t="inlineStr">
        <is>
          <t>2019.11</t>
        </is>
      </c>
      <c r="O64" s="56" t="n"/>
    </row>
    <row r="65" ht="38" customFormat="1" customHeight="1" s="7">
      <c r="A65" s="136" t="n">
        <v>8</v>
      </c>
      <c r="B65" s="152" t="inlineStr">
        <is>
          <t>苹果树栽植</t>
        </is>
      </c>
      <c r="C65" s="152" t="inlineStr">
        <is>
          <t>新建</t>
        </is>
      </c>
      <c r="D65" s="152" t="inlineStr">
        <is>
          <t>2020.03-2020.12</t>
        </is>
      </c>
      <c r="E65" s="152" t="inlineStr">
        <is>
          <t>秦团庄乡</t>
        </is>
      </c>
      <c r="F65" s="54" t="inlineStr">
        <is>
          <t>全镇新栽果树1.7亩，其中白塬畔村1.7亩</t>
        </is>
      </c>
      <c r="G65" s="152" t="n">
        <v>0.051</v>
      </c>
      <c r="H65" s="151" t="inlineStr">
        <is>
          <t>增加贫困户收入，预计5年以后每亩收入5000元以上</t>
        </is>
      </c>
      <c r="I65" s="152" t="n">
        <v>1</v>
      </c>
      <c r="J65" s="152" t="n">
        <v>0.0003</v>
      </c>
      <c r="K65" s="152" t="n">
        <v>0.001</v>
      </c>
      <c r="L65" s="152" t="inlineStr">
        <is>
          <t>县果业发展中心</t>
        </is>
      </c>
      <c r="M65" s="152" t="inlineStr">
        <is>
          <t>秦团庄乡</t>
        </is>
      </c>
      <c r="N65" s="152" t="n">
        <v>2019.11</v>
      </c>
      <c r="O65" s="56" t="n"/>
    </row>
    <row r="66" ht="39" customFormat="1" customHeight="1" s="9">
      <c r="A66" s="233" t="inlineStr">
        <is>
          <t>（五）</t>
        </is>
      </c>
      <c r="B66" s="34" t="inlineStr">
        <is>
          <t>马铃薯种植</t>
        </is>
      </c>
      <c r="C66" s="233" t="inlineStr">
        <is>
          <t>新建</t>
        </is>
      </c>
      <c r="D66" s="233" t="inlineStr">
        <is>
          <t>2020.03-2020.12</t>
        </is>
      </c>
      <c r="E66" s="233" t="inlineStr">
        <is>
          <t>车道镇</t>
        </is>
      </c>
      <c r="F66" s="35" t="inlineStr">
        <is>
          <t>种植优质马铃薯2397亩（杨掌村1808亩，魏洼村589亩），每亩投放优质马铃薯籽种120公斤，每公斤补助3元</t>
        </is>
      </c>
      <c r="G66" s="34" t="n">
        <v>86</v>
      </c>
      <c r="H66" s="36" t="inlineStr">
        <is>
          <t>增加贫困户人均纯收入，亩均纯收入400元</t>
        </is>
      </c>
      <c r="I66" s="34" t="n">
        <v>2</v>
      </c>
      <c r="J66" s="34" t="n">
        <v>0.0372</v>
      </c>
      <c r="K66" s="34" t="n">
        <v>0.1598</v>
      </c>
      <c r="L66" s="34" t="inlineStr">
        <is>
          <t>县农业
农村局</t>
        </is>
      </c>
      <c r="M66" s="233" t="inlineStr">
        <is>
          <t>镇、村</t>
        </is>
      </c>
      <c r="N66" s="233" t="n">
        <v>2019.11</v>
      </c>
      <c r="O66" s="55" t="n"/>
    </row>
    <row r="67" ht="48" customFormat="1" customHeight="1" s="9">
      <c r="A67" s="123" t="inlineStr">
        <is>
          <t>（六）</t>
        </is>
      </c>
      <c r="B67" s="123" t="inlineStr">
        <is>
          <t>大燕麦草
种植合计</t>
        </is>
      </c>
      <c r="C67" s="123" t="inlineStr">
        <is>
          <t>新建</t>
        </is>
      </c>
      <c r="D67" s="123" t="inlineStr">
        <is>
          <t>2020.01
-
2020.06</t>
        </is>
      </c>
      <c r="E67" s="123" t="inlineStr">
        <is>
          <t>天池等19个乡镇</t>
        </is>
      </c>
      <c r="F67" s="177" t="inlineStr">
        <is>
          <t>扶持1.04万户建档立卡贫困户种植大燕麦15万亩，每亩补助45元</t>
        </is>
      </c>
      <c r="G67" s="233">
        <f>SUBTOTAL(9,G68:G102)</f>
        <v/>
      </c>
      <c r="H67" s="252" t="inlineStr">
        <is>
          <t>培育壮大草畜产业，增加贫困户收入，助推脱贫攻坚</t>
        </is>
      </c>
      <c r="I67" s="123" t="n">
        <v>188</v>
      </c>
      <c r="J67" s="123" t="n">
        <v>1.0437</v>
      </c>
      <c r="K67" s="253" t="n">
        <v>4.3991</v>
      </c>
      <c r="L67" s="123" t="inlineStr">
        <is>
          <t>县畜牧局</t>
        </is>
      </c>
      <c r="M67" s="123" t="inlineStr">
        <is>
          <t>各乡镇</t>
        </is>
      </c>
      <c r="N67" s="190" t="n">
        <v>2019.11</v>
      </c>
      <c r="O67" s="55" t="n"/>
    </row>
    <row r="68" ht="68" customFormat="1" customHeight="1" s="9">
      <c r="A68" s="155" t="n">
        <v>1</v>
      </c>
      <c r="B68" s="155" t="inlineStr">
        <is>
          <t>大燕麦草
种植</t>
        </is>
      </c>
      <c r="C68" s="155" t="inlineStr">
        <is>
          <t>新建</t>
        </is>
      </c>
      <c r="D68" s="155" t="inlineStr">
        <is>
          <t>2020.01
-
2020.06</t>
        </is>
      </c>
      <c r="E68" s="155" t="inlineStr">
        <is>
          <t>天池乡</t>
        </is>
      </c>
      <c r="F68" s="62" t="inlineStr">
        <is>
          <t>贫困户种植大燕麦3427亩，其中：天池村142亩，张邓塬村192亩，梁河村475亩，殷屈河村198亩，苏北岔村192亩，潘老庄村228亩，大庄台村540亩，四合掌村162亩，老庄湾村192亩，井渠淌村198亩，鲜岔村142亩，碾盘岭村162亩，大方山村122亩， 喜家坪村122亩，曹李川村168亩，吴城子村192亩</t>
        </is>
      </c>
      <c r="G68" s="152" t="n">
        <v>15.4215</v>
      </c>
      <c r="H68" s="254" t="inlineStr">
        <is>
          <t>培育壮大草畜产业，增加贫困户收入，助推脱贫攻坚</t>
        </is>
      </c>
      <c r="I68" s="155" t="n">
        <v>16</v>
      </c>
      <c r="J68" s="155" t="n">
        <v>0.0342</v>
      </c>
      <c r="K68" s="255" t="n">
        <v>0.1436</v>
      </c>
      <c r="L68" s="155" t="inlineStr">
        <is>
          <t>县畜牧局</t>
        </is>
      </c>
      <c r="M68" s="155" t="inlineStr">
        <is>
          <t>天池乡</t>
        </is>
      </c>
      <c r="N68" s="191" t="n">
        <v>2019.11</v>
      </c>
      <c r="O68" s="55" t="n"/>
    </row>
    <row r="69" ht="48" customFormat="1" customHeight="1" s="9">
      <c r="A69" s="155" t="n">
        <v>2</v>
      </c>
      <c r="B69" s="155" t="inlineStr">
        <is>
          <t>大燕麦草
种植</t>
        </is>
      </c>
      <c r="C69" s="155" t="inlineStr">
        <is>
          <t>新建</t>
        </is>
      </c>
      <c r="D69" s="155" t="inlineStr">
        <is>
          <t>2020.01
-
2020.06</t>
        </is>
      </c>
      <c r="E69" s="155" t="inlineStr">
        <is>
          <t>演武乡</t>
        </is>
      </c>
      <c r="F69" s="62" t="inlineStr">
        <is>
          <t>贫困户种植大燕麦1537亩，其中：杨家洼村113亩，吴家塬村242亩，佛岔村347亩，黄山村21亩，黑泉河村278亩，曳郭咀村168亩，刘坪村61亩，路家塬村195亩，走马硷村112亩</t>
        </is>
      </c>
      <c r="G69" s="152" t="n">
        <v>6.9165</v>
      </c>
      <c r="H69" s="254" t="inlineStr">
        <is>
          <t>培育壮大草畜产业，增加贫困户收入，助推脱贫攻坚</t>
        </is>
      </c>
      <c r="I69" s="155" t="n">
        <v>9</v>
      </c>
      <c r="J69" s="155" t="n">
        <v>0.0307</v>
      </c>
      <c r="K69" s="255" t="n">
        <v>0.1289</v>
      </c>
      <c r="L69" s="155" t="inlineStr">
        <is>
          <t>县畜牧局</t>
        </is>
      </c>
      <c r="M69" s="155" t="inlineStr">
        <is>
          <t>演武乡</t>
        </is>
      </c>
      <c r="N69" s="191" t="n">
        <v>2019.11</v>
      </c>
      <c r="O69" s="55" t="n"/>
    </row>
    <row r="70" ht="43" customFormat="1" customHeight="1" s="9">
      <c r="A70" s="155" t="n">
        <v>3</v>
      </c>
      <c r="B70" s="155" t="inlineStr">
        <is>
          <t>大燕麦草
种植</t>
        </is>
      </c>
      <c r="C70" s="155" t="inlineStr">
        <is>
          <t>新建</t>
        </is>
      </c>
      <c r="D70" s="155" t="inlineStr">
        <is>
          <t>2020.01
-
2020.06</t>
        </is>
      </c>
      <c r="E70" s="155" t="inlineStr">
        <is>
          <t>合道镇</t>
        </is>
      </c>
      <c r="F70" s="62" t="inlineStr">
        <is>
          <t>贫困户种植大燕麦1010亩，其中：尚西坪村140亩，杨坪沟村200亩，大路洼村100亩，常崾岘村100亩，寨子坪村240亩，沈家岭村200亩，赵台村30亩</t>
        </is>
      </c>
      <c r="G70" s="152" t="n">
        <v>4.545</v>
      </c>
      <c r="H70" s="254" t="inlineStr">
        <is>
          <t>培育壮大草畜产业，增加贫困户收入，助推脱贫攻坚</t>
        </is>
      </c>
      <c r="I70" s="155" t="n">
        <v>7</v>
      </c>
      <c r="J70" s="155" t="n">
        <v>0.0202</v>
      </c>
      <c r="K70" s="255" t="n">
        <v>0.0848</v>
      </c>
      <c r="L70" s="155" t="inlineStr">
        <is>
          <t>县畜牧局</t>
        </is>
      </c>
      <c r="M70" s="155" t="inlineStr">
        <is>
          <t>合道镇</t>
        </is>
      </c>
      <c r="N70" s="191" t="n">
        <v>2019.11</v>
      </c>
      <c r="O70" s="55" t="n"/>
    </row>
    <row r="71" ht="39" customFormat="1" customHeight="1" s="9">
      <c r="A71" s="155" t="n">
        <v>4</v>
      </c>
      <c r="B71" s="155" t="inlineStr">
        <is>
          <t>大燕麦草
种植</t>
        </is>
      </c>
      <c r="C71" s="155" t="inlineStr">
        <is>
          <t>新建</t>
        </is>
      </c>
      <c r="D71" s="155" t="inlineStr">
        <is>
          <t>2020.01
-
2020.06</t>
        </is>
      </c>
      <c r="E71" s="155" t="inlineStr">
        <is>
          <t>曲子镇</t>
        </is>
      </c>
      <c r="F71" s="62" t="inlineStr">
        <is>
          <t>贫困户种植大燕麦43亩，其中：金村寺村4亩，马家河村24亩，董家塬村15亩</t>
        </is>
      </c>
      <c r="G71" s="152" t="n">
        <v>0.1935</v>
      </c>
      <c r="H71" s="254" t="inlineStr">
        <is>
          <t>培育壮大草畜产业，增加贫困户收入，助推脱贫攻坚</t>
        </is>
      </c>
      <c r="I71" s="155" t="n">
        <v>3</v>
      </c>
      <c r="J71" s="155" t="n">
        <v>0.0021</v>
      </c>
      <c r="K71" s="255" t="n">
        <v>0.008800000000000001</v>
      </c>
      <c r="L71" s="155" t="inlineStr">
        <is>
          <t>县畜牧局</t>
        </is>
      </c>
      <c r="M71" s="155" t="inlineStr">
        <is>
          <t>曲子镇</t>
        </is>
      </c>
      <c r="N71" s="191" t="n">
        <v>2019.11</v>
      </c>
      <c r="O71" s="55" t="n"/>
    </row>
    <row r="72" ht="39" customFormat="1" customHeight="1" s="9">
      <c r="A72" s="155" t="n">
        <v>5</v>
      </c>
      <c r="B72" s="155" t="inlineStr">
        <is>
          <t>大燕麦草
种植</t>
        </is>
      </c>
      <c r="C72" s="155" t="inlineStr">
        <is>
          <t>新建</t>
        </is>
      </c>
      <c r="D72" s="155" t="inlineStr">
        <is>
          <t>2020.01
-
2020.06</t>
        </is>
      </c>
      <c r="E72" s="155" t="inlineStr">
        <is>
          <t>樊家川镇</t>
        </is>
      </c>
      <c r="F72" s="62" t="inlineStr">
        <is>
          <t>贫困户种植大燕麦200亩，其中：慕家河村20亩，樊家川村20亩，马驿沟村20亩，郝集村60亩，长城村20亩，李崾岘村60亩</t>
        </is>
      </c>
      <c r="G72" s="152" t="n">
        <v>0.9</v>
      </c>
      <c r="H72" s="254" t="inlineStr">
        <is>
          <t>培育壮大草畜产业，增加贫困户收入，助推脱贫攻坚</t>
        </is>
      </c>
      <c r="I72" s="155" t="n">
        <v>6</v>
      </c>
      <c r="J72" s="155" t="n">
        <v>0.0098</v>
      </c>
      <c r="K72" s="255" t="n">
        <v>0.0412</v>
      </c>
      <c r="L72" s="155" t="inlineStr">
        <is>
          <t>县畜牧局</t>
        </is>
      </c>
      <c r="M72" s="155" t="inlineStr">
        <is>
          <t>樊家川镇</t>
        </is>
      </c>
      <c r="N72" s="191" t="n">
        <v>2019.11</v>
      </c>
      <c r="O72" s="55" t="n"/>
    </row>
    <row r="73" ht="39" customFormat="1" customHeight="1" s="9">
      <c r="A73" s="155" t="n">
        <v>6</v>
      </c>
      <c r="B73" s="155" t="inlineStr">
        <is>
          <t>大燕麦草
种植</t>
        </is>
      </c>
      <c r="C73" s="155" t="inlineStr">
        <is>
          <t>新建</t>
        </is>
      </c>
      <c r="D73" s="155" t="inlineStr">
        <is>
          <t>2020.01
-
2020.06</t>
        </is>
      </c>
      <c r="E73" s="155" t="inlineStr">
        <is>
          <t>八珠乡</t>
        </is>
      </c>
      <c r="F73" s="62" t="inlineStr">
        <is>
          <t>贫困户种植大燕麦3400亩，其中：八珠塬村176亩，曹塬村1375亩，瓦崾岘村575亩，杏树沟村172亩，塔尔咀村226亩，马连掌村176亩，冯家湾村176亩，苟塬村173亩，湫坝沟村176亩，白塬村175亩</t>
        </is>
      </c>
      <c r="G73" s="152" t="n">
        <v>15.3</v>
      </c>
      <c r="H73" s="254" t="inlineStr">
        <is>
          <t>培育壮大草畜产业，增加贫困户收入，助推脱贫攻坚</t>
        </is>
      </c>
      <c r="I73" s="155" t="n">
        <v>10</v>
      </c>
      <c r="J73" s="155" t="n">
        <v>0.08500000000000001</v>
      </c>
      <c r="K73" s="255" t="n">
        <v>0.357</v>
      </c>
      <c r="L73" s="155" t="inlineStr">
        <is>
          <t>县畜牧局</t>
        </is>
      </c>
      <c r="M73" s="155" t="inlineStr">
        <is>
          <t>八珠乡</t>
        </is>
      </c>
      <c r="N73" s="191" t="n">
        <v>2019.11</v>
      </c>
      <c r="O73" s="55" t="n"/>
    </row>
    <row r="74" ht="39" customFormat="1" customHeight="1" s="9">
      <c r="A74" s="155" t="n">
        <v>7</v>
      </c>
      <c r="B74" s="155" t="inlineStr">
        <is>
          <t>大燕麦草
种植</t>
        </is>
      </c>
      <c r="C74" s="155" t="inlineStr">
        <is>
          <t>新建</t>
        </is>
      </c>
      <c r="D74" s="155" t="inlineStr">
        <is>
          <t>2020.01
-
2020.06</t>
        </is>
      </c>
      <c r="E74" s="155" t="inlineStr">
        <is>
          <t>环城镇</t>
        </is>
      </c>
      <c r="F74" s="62" t="inlineStr">
        <is>
          <t>贫困户种植大燕麦210亩，其中：北郭塬村20亩，冉旗寨村2亩，肖川村19亩，马坊塬村5亩，周塬村50亩，龚淌村4亩，唐塬村80亩，高龚塬村30亩</t>
        </is>
      </c>
      <c r="G74" s="152" t="n">
        <v>0.945</v>
      </c>
      <c r="H74" s="254" t="inlineStr">
        <is>
          <t>培育壮大草畜产业，增加贫困户收入，助推脱贫攻坚</t>
        </is>
      </c>
      <c r="I74" s="155" t="n">
        <v>8</v>
      </c>
      <c r="J74" s="155" t="n">
        <v>0.0042</v>
      </c>
      <c r="K74" s="255" t="n">
        <v>0.0176</v>
      </c>
      <c r="L74" s="155" t="inlineStr">
        <is>
          <t>县畜牧局</t>
        </is>
      </c>
      <c r="M74" s="155" t="inlineStr">
        <is>
          <t>环城镇</t>
        </is>
      </c>
      <c r="N74" s="191" t="n">
        <v>2019.11</v>
      </c>
      <c r="O74" s="55" t="n"/>
    </row>
    <row r="75" ht="84" customFormat="1" customHeight="1" s="9">
      <c r="A75" s="155" t="n">
        <v>8</v>
      </c>
      <c r="B75" s="155" t="inlineStr">
        <is>
          <t>大燕麦草
种植</t>
        </is>
      </c>
      <c r="C75" s="155" t="inlineStr">
        <is>
          <t>新建</t>
        </is>
      </c>
      <c r="D75" s="155" t="inlineStr">
        <is>
          <t>2020.01
-
2020.06</t>
        </is>
      </c>
      <c r="E75" s="155" t="inlineStr">
        <is>
          <t>洪德镇</t>
        </is>
      </c>
      <c r="F75" s="62" t="inlineStr">
        <is>
          <t>贫困户种植大燕麦5600亩，其中：张塬村150亩，新集子村600亩，丁阳渠子村620亩，洪德街村110亩，赵洼村70亩，河连湾村70亩，许旗村110亩，肖关村50亩，苏长沟村200亩，苗河村400亩，耿塬畔村180亩，张崾岘村80亩，李塬村110亩，大户塬村290亩，私盐路村1260亩，梁岔村270亩，马塬村180亩，寇河村280亩，李达掌村570亩</t>
        </is>
      </c>
      <c r="G75" s="152" t="n">
        <v>25.2</v>
      </c>
      <c r="H75" s="254" t="inlineStr">
        <is>
          <t>培育壮大草畜产业，增加贫困户收入，助推脱贫攻坚</t>
        </is>
      </c>
      <c r="I75" s="155" t="n">
        <v>19</v>
      </c>
      <c r="J75" s="155" t="n">
        <v>0.056</v>
      </c>
      <c r="K75" s="255" t="n">
        <v>0.2352</v>
      </c>
      <c r="L75" s="155" t="inlineStr">
        <is>
          <t>县畜牧局</t>
        </is>
      </c>
      <c r="M75" s="155" t="inlineStr">
        <is>
          <t>洪德镇</t>
        </is>
      </c>
      <c r="N75" s="191" t="n">
        <v>2019.11</v>
      </c>
      <c r="O75" s="55" t="n"/>
    </row>
    <row r="76" ht="64" customFormat="1" customHeight="1" s="9">
      <c r="A76" s="155" t="n">
        <v>9</v>
      </c>
      <c r="B76" s="155" t="inlineStr">
        <is>
          <t>大燕麦草
种植</t>
        </is>
      </c>
      <c r="C76" s="155" t="inlineStr">
        <is>
          <t>新建</t>
        </is>
      </c>
      <c r="D76" s="155" t="inlineStr">
        <is>
          <t>2020.01
-
2020.06</t>
        </is>
      </c>
      <c r="E76" s="155" t="inlineStr">
        <is>
          <t>甜水镇</t>
        </is>
      </c>
      <c r="F76" s="62" t="inlineStr">
        <is>
          <t>贫困户种植大燕麦11706亩，其中：甜水街村980亩，张铁村1328亩，鲁掌村1230亩，何塬村2288亩，邱滩村1190亩，赵掌村745亩，高崾岘村1345亩，狼儿滩村930亩，大良洼村1620亩，七里墩村50亩</t>
        </is>
      </c>
      <c r="G76" s="152" t="n">
        <v>52.677</v>
      </c>
      <c r="H76" s="254" t="inlineStr">
        <is>
          <t>培育壮大草畜产业，增加贫困户收入，助推脱贫攻坚</t>
        </is>
      </c>
      <c r="I76" s="155" t="n">
        <v>10</v>
      </c>
      <c r="J76" s="155" t="n">
        <v>0.0585</v>
      </c>
      <c r="K76" s="255" t="n">
        <v>0.2457</v>
      </c>
      <c r="L76" s="155" t="inlineStr">
        <is>
          <t>县畜牧局</t>
        </is>
      </c>
      <c r="M76" s="155" t="inlineStr">
        <is>
          <t>甜水镇</t>
        </is>
      </c>
      <c r="N76" s="191" t="n">
        <v>2019.11</v>
      </c>
      <c r="O76" s="55" t="n"/>
    </row>
    <row r="77" ht="47" customFormat="1" customHeight="1" s="9">
      <c r="A77" s="155" t="n">
        <v>10</v>
      </c>
      <c r="B77" s="155" t="inlineStr">
        <is>
          <t>大燕麦草
种植</t>
        </is>
      </c>
      <c r="C77" s="155" t="inlineStr">
        <is>
          <t>新建</t>
        </is>
      </c>
      <c r="D77" s="155" t="inlineStr">
        <is>
          <t>2020.01
-
2020.06</t>
        </is>
      </c>
      <c r="E77" s="155" t="inlineStr">
        <is>
          <t>山城乡</t>
        </is>
      </c>
      <c r="F77" s="62" t="inlineStr">
        <is>
          <t>贫困户种植大燕麦4344亩，其中：山城堡村340亩，八里铺村405亩，薛塬村1345亩，王山口子村374亩，寨柯村336亩，冯家沟村532亩，郝掌村323亩，赵庄村台200亩，谢庄村489亩</t>
        </is>
      </c>
      <c r="G77" s="152" t="n">
        <v>19.548</v>
      </c>
      <c r="H77" s="254" t="inlineStr">
        <is>
          <t>培育壮大草畜产业，增加贫困户收入，助推脱贫攻坚</t>
        </is>
      </c>
      <c r="I77" s="155" t="n">
        <v>9</v>
      </c>
      <c r="J77" s="155" t="n">
        <v>0.0434</v>
      </c>
      <c r="K77" s="255" t="n">
        <v>0.1823</v>
      </c>
      <c r="L77" s="155" t="inlineStr">
        <is>
          <t>县畜牧局</t>
        </is>
      </c>
      <c r="M77" s="155" t="inlineStr">
        <is>
          <t>山城乡</t>
        </is>
      </c>
      <c r="N77" s="191" t="n">
        <v>2019.11</v>
      </c>
      <c r="O77" s="55" t="n"/>
    </row>
    <row r="78" ht="47" customFormat="1" customHeight="1" s="9">
      <c r="A78" s="155" t="n">
        <v>11</v>
      </c>
      <c r="B78" s="155" t="inlineStr">
        <is>
          <t>大燕麦草
种植</t>
        </is>
      </c>
      <c r="C78" s="155" t="inlineStr">
        <is>
          <t>新建</t>
        </is>
      </c>
      <c r="D78" s="155" t="inlineStr">
        <is>
          <t>2020.01
-
2020.06</t>
        </is>
      </c>
      <c r="E78" s="155" t="inlineStr">
        <is>
          <t>罗山川乡</t>
        </is>
      </c>
      <c r="F78" s="62" t="inlineStr">
        <is>
          <t>贫困户种植大燕麦11460亩，其中：西阳洼村3282亩，苇芝城村2132亩，龙柏山村2132亩，兰家掌村2133亩，大树塬村582亩，陈渠子村683亩，山水湾村133亩，光明村383亩</t>
        </is>
      </c>
      <c r="G78" s="152" t="n">
        <v>51.57</v>
      </c>
      <c r="H78" s="254" t="inlineStr">
        <is>
          <t>培育壮大草畜产业，增加贫困户收入，助推脱贫攻坚</t>
        </is>
      </c>
      <c r="I78" s="155" t="n">
        <v>8</v>
      </c>
      <c r="J78" s="155" t="n">
        <v>0.0764</v>
      </c>
      <c r="K78" s="255" t="n">
        <v>0.3209</v>
      </c>
      <c r="L78" s="155" t="inlineStr">
        <is>
          <t>县畜牧局</t>
        </is>
      </c>
      <c r="M78" s="155" t="inlineStr">
        <is>
          <t>罗山乡</t>
        </is>
      </c>
      <c r="N78" s="191" t="n">
        <v>2019.11</v>
      </c>
      <c r="O78" s="55" t="n"/>
    </row>
    <row r="79" ht="47" customFormat="1" customHeight="1" s="9">
      <c r="A79" s="155" t="n">
        <v>12</v>
      </c>
      <c r="B79" s="155" t="inlineStr">
        <is>
          <t>大燕麦草
种植</t>
        </is>
      </c>
      <c r="C79" s="155" t="inlineStr">
        <is>
          <t>新建</t>
        </is>
      </c>
      <c r="D79" s="155" t="inlineStr">
        <is>
          <t>2020.01
-
2020.06</t>
        </is>
      </c>
      <c r="E79" s="155" t="inlineStr">
        <is>
          <t>南湫乡</t>
        </is>
      </c>
      <c r="F79" s="62" t="inlineStr">
        <is>
          <t>贫困户种植大燕麦23382亩，其中：代家洼村6722亩，党家洼村3520亩，双井子村4100亩，岳后渠村5100亩，杨兴堡村1540亩，洪涝池村1600亩，花儿山村800亩</t>
        </is>
      </c>
      <c r="G79" s="152" t="n">
        <v>105.219</v>
      </c>
      <c r="H79" s="254" t="inlineStr">
        <is>
          <t>培育壮大草畜产业，增加贫困户收入，助推脱贫攻坚</t>
        </is>
      </c>
      <c r="I79" s="155" t="n">
        <v>7</v>
      </c>
      <c r="J79" s="155" t="n">
        <v>0.114</v>
      </c>
      <c r="K79" s="255" t="n">
        <v>0.4788</v>
      </c>
      <c r="L79" s="155" t="inlineStr">
        <is>
          <t>县畜牧局</t>
        </is>
      </c>
      <c r="M79" s="155" t="inlineStr">
        <is>
          <t>南湫乡</t>
        </is>
      </c>
      <c r="N79" s="191" t="n">
        <v>2019.11</v>
      </c>
      <c r="O79" s="55" t="n"/>
    </row>
    <row r="80" ht="56" customFormat="1" customHeight="1" s="9">
      <c r="A80" s="155" t="n">
        <v>13</v>
      </c>
      <c r="B80" s="155" t="inlineStr">
        <is>
          <t>大燕麦草
种植</t>
        </is>
      </c>
      <c r="C80" s="155" t="inlineStr">
        <is>
          <t>新建</t>
        </is>
      </c>
      <c r="D80" s="155" t="inlineStr">
        <is>
          <t>2020.01
-
2020.06</t>
        </is>
      </c>
      <c r="E80" s="155" t="inlineStr">
        <is>
          <t>虎洞镇</t>
        </is>
      </c>
      <c r="F80" s="62" t="inlineStr">
        <is>
          <t>贫困户种植大燕麦8332亩，其中：半个城村627亩，常兆台村671亩，高庙湾村599亩，贾驿村561亩，金庄塬村1099亩，刘解掌村1092亩，砂井子村1222亩，魏家河村577亩，张大掌村693亩，张家湾村1191亩</t>
        </is>
      </c>
      <c r="G80" s="152" t="n">
        <v>37.494</v>
      </c>
      <c r="H80" s="254" t="inlineStr">
        <is>
          <t>培育壮大草畜产业，增加贫困户收入，助推脱贫攻坚</t>
        </is>
      </c>
      <c r="I80" s="155" t="n">
        <v>10</v>
      </c>
      <c r="J80" s="155" t="n">
        <v>0.0832</v>
      </c>
      <c r="K80" s="255" t="n">
        <v>0.3494</v>
      </c>
      <c r="L80" s="155" t="inlineStr">
        <is>
          <t>县畜牧局</t>
        </is>
      </c>
      <c r="M80" s="155" t="inlineStr">
        <is>
          <t>虎洞镇</t>
        </is>
      </c>
      <c r="N80" s="191" t="n">
        <v>2019.11</v>
      </c>
      <c r="O80" s="55" t="n"/>
    </row>
    <row r="81" ht="57" customFormat="1" customHeight="1" s="9">
      <c r="A81" s="155" t="n">
        <v>14</v>
      </c>
      <c r="B81" s="155" t="inlineStr">
        <is>
          <t>大燕麦草
种植</t>
        </is>
      </c>
      <c r="C81" s="155" t="inlineStr">
        <is>
          <t>新建</t>
        </is>
      </c>
      <c r="D81" s="155" t="inlineStr">
        <is>
          <t>2020.01
-
2020.06</t>
        </is>
      </c>
      <c r="E81" s="155" t="inlineStr">
        <is>
          <t>小南沟乡</t>
        </is>
      </c>
      <c r="F81" s="62" t="inlineStr">
        <is>
          <t>贫困户种植大燕麦16619亩，其中：粉子山3965亩，杨胡套子村2020亩，李塬村村471亩，陈掌村村740亩，小南沟村483亩，李上山村1367亩，汪天子村271亩，许掌村村1181亩，天子渠村664亩，连川村村1668亩，燕麦掌村2232亩，丁寨柯村1557亩</t>
        </is>
      </c>
      <c r="G81" s="152" t="n">
        <v>74.7855</v>
      </c>
      <c r="H81" s="254" t="inlineStr">
        <is>
          <t>培育壮大草畜产业，增加贫困户收入，助推脱贫攻坚</t>
        </is>
      </c>
      <c r="I81" s="155" t="n">
        <v>12</v>
      </c>
      <c r="J81" s="155" t="n">
        <v>0.083</v>
      </c>
      <c r="K81" s="255" t="n">
        <v>0.3486</v>
      </c>
      <c r="L81" s="155" t="inlineStr">
        <is>
          <t>县畜牧局</t>
        </is>
      </c>
      <c r="M81" s="155" t="inlineStr">
        <is>
          <t>小南沟乡</t>
        </is>
      </c>
      <c r="N81" s="191" t="n">
        <v>2019.11</v>
      </c>
      <c r="O81" s="55" t="n"/>
    </row>
    <row r="82" ht="71" customFormat="1" customHeight="1" s="9">
      <c r="A82" s="155" t="n">
        <v>15</v>
      </c>
      <c r="B82" s="155" t="inlineStr">
        <is>
          <t>大燕麦草
种植</t>
        </is>
      </c>
      <c r="C82" s="155" t="inlineStr">
        <is>
          <t>新建</t>
        </is>
      </c>
      <c r="D82" s="155" t="inlineStr">
        <is>
          <t>2020.01
-
2020.06</t>
        </is>
      </c>
      <c r="E82" s="155" t="inlineStr">
        <is>
          <t>车道镇</t>
        </is>
      </c>
      <c r="F82" s="62" t="inlineStr">
        <is>
          <t>贫困户种植大燕麦12945亩，其中：元峁村1600亩，苦水掌村2000亩，双庙村780亩，王西掌村900亩，吊渠村570亩，三角城村515亩，杨掌村1000亩，万安村1200亩，魏洼村1000亩，陈掌村200亩，红台村260亩，樱桃掌村400亩，安掌村900亩，代掌村510亩，刘渠村790亩，刘园子村320亩</t>
        </is>
      </c>
      <c r="G82" s="152" t="n">
        <v>58.2525</v>
      </c>
      <c r="H82" s="254" t="inlineStr">
        <is>
          <t>培育壮大草畜产业，增加贫困户收入，助推脱贫攻坚</t>
        </is>
      </c>
      <c r="I82" s="155" t="n">
        <v>16</v>
      </c>
      <c r="J82" s="155" t="n">
        <v>0.0863</v>
      </c>
      <c r="K82" s="255" t="n">
        <v>0.3781</v>
      </c>
      <c r="L82" s="155" t="inlineStr">
        <is>
          <t>县畜牧局</t>
        </is>
      </c>
      <c r="M82" s="155" t="inlineStr">
        <is>
          <t>车道镇</t>
        </is>
      </c>
      <c r="N82" s="191" t="n">
        <v>2019.11</v>
      </c>
      <c r="O82" s="55" t="n"/>
    </row>
    <row r="83" ht="60" customFormat="1" customHeight="1" s="9">
      <c r="A83" s="155" t="n">
        <v>16</v>
      </c>
      <c r="B83" s="155" t="inlineStr">
        <is>
          <t>大燕麦草
种植</t>
        </is>
      </c>
      <c r="C83" s="155" t="inlineStr">
        <is>
          <t>新建</t>
        </is>
      </c>
      <c r="D83" s="155" t="inlineStr">
        <is>
          <t>2020.01
-
2020.06</t>
        </is>
      </c>
      <c r="E83" s="155" t="inlineStr">
        <is>
          <t>毛井镇</t>
        </is>
      </c>
      <c r="F83" s="62" t="inlineStr">
        <is>
          <t>贫困户种植大燕麦23715亩，其中：二条硷村1667亩，砖城子村1200亩，山西掌村2000亩，杨东掌村471亩，红糜湾村324亩，施家滩村3000亩，乔崾岘村3728亩，黄寨柯村2197亩，丁连掌村1394亩，大户掌村2734亩，红土咀村2000亩，马趟村3000亩</t>
        </is>
      </c>
      <c r="G83" s="152" t="n">
        <v>106.7175</v>
      </c>
      <c r="H83" s="254" t="inlineStr">
        <is>
          <t>培育壮大草畜产业，增加贫困户收入，助推脱贫攻坚</t>
        </is>
      </c>
      <c r="I83" s="155" t="n">
        <v>12</v>
      </c>
      <c r="J83" s="155" t="n">
        <v>0.1185</v>
      </c>
      <c r="K83" s="255" t="n">
        <v>0.4977</v>
      </c>
      <c r="L83" s="155" t="inlineStr">
        <is>
          <t>县畜牧局</t>
        </is>
      </c>
      <c r="M83" s="155" t="inlineStr">
        <is>
          <t>毛井镇</t>
        </is>
      </c>
      <c r="N83" s="191" t="n">
        <v>2019.11</v>
      </c>
      <c r="O83" s="55" t="n"/>
    </row>
    <row r="84" ht="52" customFormat="1" customHeight="1" s="9">
      <c r="A84" s="155" t="n">
        <v>17</v>
      </c>
      <c r="B84" s="155" t="inlineStr">
        <is>
          <t>大燕麦草
种植</t>
        </is>
      </c>
      <c r="C84" s="155" t="inlineStr">
        <is>
          <t>新建</t>
        </is>
      </c>
      <c r="D84" s="155" t="inlineStr">
        <is>
          <t>2020.01
-
2020.06</t>
        </is>
      </c>
      <c r="E84" s="155" t="inlineStr">
        <is>
          <t>芦家湾乡</t>
        </is>
      </c>
      <c r="F84" s="62" t="inlineStr">
        <is>
          <t>贫困户种植大燕麦7324亩，其中：杨新庄村500亩，花儿掌村1000亩，庙儿掌村590亩，井川村586亩，宋家掌村484亩，桃李湾村360亩，王庄村1500亩，大堡条村1000亩，盘龙村720亩，小堡条村584亩</t>
        </is>
      </c>
      <c r="G84" s="152" t="n">
        <v>32.958</v>
      </c>
      <c r="H84" s="254" t="inlineStr">
        <is>
          <t>培育壮大草畜产业，增加贫困户收入，助推脱贫攻坚</t>
        </is>
      </c>
      <c r="I84" s="155" t="n">
        <v>10</v>
      </c>
      <c r="J84" s="155" t="n">
        <v>0.0488</v>
      </c>
      <c r="K84" s="255" t="n">
        <v>0.205</v>
      </c>
      <c r="L84" s="155" t="inlineStr">
        <is>
          <t>县畜牧局</t>
        </is>
      </c>
      <c r="M84" s="155" t="inlineStr">
        <is>
          <t>芦家湾乡</t>
        </is>
      </c>
      <c r="N84" s="191" t="n">
        <v>2019.11</v>
      </c>
      <c r="O84" s="55" t="n"/>
    </row>
    <row r="85" ht="51" customFormat="1" customHeight="1" s="9">
      <c r="A85" s="155" t="n">
        <v>17</v>
      </c>
      <c r="B85" s="155" t="inlineStr">
        <is>
          <t>大燕麦草
种植</t>
        </is>
      </c>
      <c r="C85" s="155" t="inlineStr">
        <is>
          <t>新建</t>
        </is>
      </c>
      <c r="D85" s="155" t="inlineStr">
        <is>
          <t>2020.01
-
2020.06</t>
        </is>
      </c>
      <c r="E85" s="155" t="inlineStr">
        <is>
          <t>耿湾乡</t>
        </is>
      </c>
      <c r="F85" s="62" t="inlineStr">
        <is>
          <t>贫困户种植大燕麦1046亩，其中：张台村92亩，潘掌村129亩，郝东掌村183亩，黑城岔村155亩，万湾村15亩，许掌村227亩，韩老庄村45亩，早流渠村200亩</t>
        </is>
      </c>
      <c r="G85" s="152" t="n">
        <v>4.707</v>
      </c>
      <c r="H85" s="254" t="inlineStr">
        <is>
          <t>培育壮大草畜产业，增加贫困户收入，助推脱贫攻坚</t>
        </is>
      </c>
      <c r="I85" s="155" t="n">
        <v>8</v>
      </c>
      <c r="J85" s="155" t="n">
        <v>0.0209</v>
      </c>
      <c r="K85" s="255" t="n">
        <v>0.0878</v>
      </c>
      <c r="L85" s="155" t="inlineStr">
        <is>
          <t>县畜牧局</t>
        </is>
      </c>
      <c r="M85" s="155" t="inlineStr">
        <is>
          <t>耿湾乡</t>
        </is>
      </c>
      <c r="N85" s="191" t="n">
        <v>2019.11</v>
      </c>
      <c r="O85" s="55" t="n"/>
    </row>
    <row r="86" ht="48" customFormat="1" customHeight="1" s="9">
      <c r="A86" s="155" t="n">
        <v>17</v>
      </c>
      <c r="B86" s="155" t="inlineStr">
        <is>
          <t>大燕麦草
种植</t>
        </is>
      </c>
      <c r="C86" s="155" t="inlineStr">
        <is>
          <t>新建</t>
        </is>
      </c>
      <c r="D86" s="155" t="inlineStr">
        <is>
          <t>2020.01
-
2020.06</t>
        </is>
      </c>
      <c r="E86" s="155" t="inlineStr">
        <is>
          <t>秦团庄乡</t>
        </is>
      </c>
      <c r="F86" s="62" t="inlineStr">
        <is>
          <t>全县贫困户种植大燕麦13700亩，其中：贾塬村1450亩，秦团庄村1580亩，新集子村1640亩，白塬畔村2600亩，新茆村1150亩，王团庄村2120亩，大天子村2000亩，南掌堡子村1160亩</t>
        </is>
      </c>
      <c r="G86" s="152" t="n">
        <v>61.65</v>
      </c>
      <c r="H86" s="254" t="inlineStr">
        <is>
          <t>培育壮大草畜产业，增加贫困户收入，助推脱贫攻坚</t>
        </is>
      </c>
      <c r="I86" s="155" t="n">
        <v>8</v>
      </c>
      <c r="J86" s="155" t="n">
        <v>0.06850000000000001</v>
      </c>
      <c r="K86" s="255" t="n">
        <v>0.2877</v>
      </c>
      <c r="L86" s="155" t="inlineStr">
        <is>
          <t>县畜牧局</t>
        </is>
      </c>
      <c r="M86" s="155" t="inlineStr">
        <is>
          <t>秦团庄乡</t>
        </is>
      </c>
      <c r="N86" s="191" t="n">
        <v>2019.11</v>
      </c>
      <c r="O86" s="55" t="n"/>
    </row>
    <row r="87" ht="48" customFormat="1" customHeight="1" s="9">
      <c r="A87" s="152" t="n">
        <v>18</v>
      </c>
      <c r="B87" s="155" t="inlineStr">
        <is>
          <t>大燕麦草
种植</t>
        </is>
      </c>
      <c r="C87" s="155" t="inlineStr">
        <is>
          <t>新建</t>
        </is>
      </c>
      <c r="D87" s="155" t="inlineStr">
        <is>
          <t>2020.01
-
2020.06</t>
        </is>
      </c>
      <c r="E87" s="64" t="inlineStr">
        <is>
          <t>天池乡</t>
        </is>
      </c>
      <c r="F87" s="65" t="inlineStr">
        <is>
          <t>扶持贫困户种植大燕麦1128亩，其中：天池村150亩，张邓塬村250亩，梁河村150亩，殷屈河村200亩，苏北岔村215亩，潘老庄村163亩。</t>
        </is>
      </c>
      <c r="G87" s="191" t="n">
        <v>4.512</v>
      </c>
      <c r="H87" s="256" t="inlineStr">
        <is>
          <t>改善养殖配套设施，提升养殖效益，增加养殖收入</t>
        </is>
      </c>
      <c r="I87" s="64" t="n">
        <v>6</v>
      </c>
      <c r="J87" s="64" t="n">
        <v>0.0112</v>
      </c>
      <c r="K87" s="257" t="n">
        <v>0.04704</v>
      </c>
      <c r="L87" s="64" t="inlineStr">
        <is>
          <t>畜牧局</t>
        </is>
      </c>
      <c r="M87" s="64" t="inlineStr">
        <is>
          <t>乡、村</t>
        </is>
      </c>
      <c r="N87" s="191" t="n">
        <v>2019.11</v>
      </c>
      <c r="O87" s="55" t="n"/>
    </row>
    <row r="88" ht="48" customFormat="1" customHeight="1" s="9">
      <c r="A88" s="152" t="n">
        <v>19</v>
      </c>
      <c r="B88" s="155" t="inlineStr">
        <is>
          <t>大燕麦草
种植</t>
        </is>
      </c>
      <c r="C88" s="155" t="inlineStr">
        <is>
          <t>新建</t>
        </is>
      </c>
      <c r="D88" s="155" t="inlineStr">
        <is>
          <t>2020.01
-
2020.06</t>
        </is>
      </c>
      <c r="E88" s="64" t="inlineStr">
        <is>
          <t>演武乡</t>
        </is>
      </c>
      <c r="F88" s="65" t="inlineStr">
        <is>
          <t>扶持贫困户种植大燕麦2509亩，其中：杨家洼村135亩，吴家塬村260亩，佛岔村300亩，黄山村240亩，黑泉河村210亩，曳郭咀村163亩，刘坪村560亩，路家塬村480亩，走马硷村161亩。</t>
        </is>
      </c>
      <c r="G88" s="191" t="n">
        <v>10.036</v>
      </c>
      <c r="H88" s="256" t="inlineStr">
        <is>
          <t>改善养殖配套设施，提升养殖效益，增加养殖收入</t>
        </is>
      </c>
      <c r="I88" s="64" t="n">
        <v>9</v>
      </c>
      <c r="J88" s="64" t="n">
        <v>0.025</v>
      </c>
      <c r="K88" s="257" t="n">
        <v>0.105</v>
      </c>
      <c r="L88" s="64" t="inlineStr">
        <is>
          <t>畜牧局</t>
        </is>
      </c>
      <c r="M88" s="64" t="inlineStr">
        <is>
          <t>乡、村</t>
        </is>
      </c>
      <c r="N88" s="191" t="n">
        <v>2019.11</v>
      </c>
      <c r="O88" s="55" t="n"/>
    </row>
    <row r="89" ht="48" customFormat="1" customHeight="1" s="9">
      <c r="A89" s="152" t="n">
        <v>20</v>
      </c>
      <c r="B89" s="155" t="inlineStr">
        <is>
          <t>大燕麦草
种植</t>
        </is>
      </c>
      <c r="C89" s="155" t="inlineStr">
        <is>
          <t>新建</t>
        </is>
      </c>
      <c r="D89" s="155" t="inlineStr">
        <is>
          <t>2020.01
-
2020.06</t>
        </is>
      </c>
      <c r="E89" s="64" t="inlineStr">
        <is>
          <t>合道镇</t>
        </is>
      </c>
      <c r="F89" s="65" t="inlineStr">
        <is>
          <t>扶持贫困户种植大燕麦4900亩，其中：尚西坪村360亩，杨坪沟村280亩，大路洼村160亩，常崾岘村350亩，寨子坪村220亩，沈家岭村540亩，赵台村320亩，沈岭村620亩，陈旗塬村360亩，陶洼子村290亩，唐台子村420亩，红崖洼村260亩，赵塬村530亩，瓦天沟村190亩。</t>
        </is>
      </c>
      <c r="G89" s="191" t="n">
        <v>19.6</v>
      </c>
      <c r="H89" s="256" t="inlineStr">
        <is>
          <t>改善养殖配套设施，提升养殖效益，增加养殖收入</t>
        </is>
      </c>
      <c r="I89" s="64" t="n">
        <v>14</v>
      </c>
      <c r="J89" s="64" t="n">
        <v>0.049</v>
      </c>
      <c r="K89" s="257" t="n">
        <v>0.2058</v>
      </c>
      <c r="L89" s="64" t="inlineStr">
        <is>
          <t>畜牧局</t>
        </is>
      </c>
      <c r="M89" s="64" t="inlineStr">
        <is>
          <t>镇、村</t>
        </is>
      </c>
      <c r="N89" s="191" t="n">
        <v>2019.11</v>
      </c>
      <c r="O89" s="55" t="n"/>
    </row>
    <row r="90" ht="48" customFormat="1" customHeight="1" s="9">
      <c r="A90" s="152" t="n">
        <v>21</v>
      </c>
      <c r="B90" s="155" t="inlineStr">
        <is>
          <t>大燕麦草
种植</t>
        </is>
      </c>
      <c r="C90" s="155" t="inlineStr">
        <is>
          <t>新建</t>
        </is>
      </c>
      <c r="D90" s="155" t="inlineStr">
        <is>
          <t>2020.01
-
2020.06</t>
        </is>
      </c>
      <c r="E90" s="64" t="inlineStr">
        <is>
          <t>曲子镇</t>
        </is>
      </c>
      <c r="F90" s="65" t="inlineStr">
        <is>
          <t>扶持贫困户种植大燕麦1760亩，其中：高李湾81亩，楼房子116亩，西沟870亩，许家塬110亩，金村寺31亩，油坊塬108亩，金盆掌268亩，小庄子63亩，马家河61亩，董家塬52亩。</t>
        </is>
      </c>
      <c r="G90" s="191" t="n">
        <v>7.04</v>
      </c>
      <c r="H90" s="256" t="inlineStr">
        <is>
          <t>改善养殖配套设施，提升养殖效益，增加养殖收入</t>
        </is>
      </c>
      <c r="I90" s="64" t="n">
        <v>10</v>
      </c>
      <c r="J90" s="64" t="n">
        <v>0.0176</v>
      </c>
      <c r="K90" s="257" t="n">
        <v>0.07392</v>
      </c>
      <c r="L90" s="64" t="inlineStr">
        <is>
          <t>畜牧局</t>
        </is>
      </c>
      <c r="M90" s="64" t="inlineStr">
        <is>
          <t>镇、村</t>
        </is>
      </c>
      <c r="N90" s="191" t="n">
        <v>2019.11</v>
      </c>
      <c r="O90" s="55" t="n"/>
    </row>
    <row r="91" ht="48" customFormat="1" customHeight="1" s="9">
      <c r="A91" s="152" t="n">
        <v>22</v>
      </c>
      <c r="B91" s="155" t="inlineStr">
        <is>
          <t>大燕麦草
种植</t>
        </is>
      </c>
      <c r="C91" s="155" t="inlineStr">
        <is>
          <t>新建</t>
        </is>
      </c>
      <c r="D91" s="155" t="inlineStr">
        <is>
          <t>2020.01
-
2020.06</t>
        </is>
      </c>
      <c r="E91" s="64" t="inlineStr">
        <is>
          <t>樊家川镇</t>
        </is>
      </c>
      <c r="F91" s="65" t="inlineStr">
        <is>
          <t>扶持贫困户种植大燕麦4800亩，其中：慕家河村440亩，樊家川村680亩，马驿沟村580亩，郝集村920亩，长城村410亩，李崾岘村360亩，闫塬村450亩，马俊滩村960亩。</t>
        </is>
      </c>
      <c r="G91" s="191" t="n">
        <v>19.2</v>
      </c>
      <c r="H91" s="256" t="inlineStr">
        <is>
          <t>改善养殖配套设施，提升养殖效益，增加养殖收入</t>
        </is>
      </c>
      <c r="I91" s="64" t="n">
        <v>8</v>
      </c>
      <c r="J91" s="64" t="n">
        <v>0.032</v>
      </c>
      <c r="K91" s="257" t="n">
        <v>0.1344</v>
      </c>
      <c r="L91" s="64" t="inlineStr">
        <is>
          <t>畜牧局</t>
        </is>
      </c>
      <c r="M91" s="64" t="inlineStr">
        <is>
          <t>镇、村</t>
        </is>
      </c>
      <c r="N91" s="191" t="n">
        <v>2019.11</v>
      </c>
      <c r="O91" s="55" t="n"/>
    </row>
    <row r="92" ht="48" customFormat="1" customHeight="1" s="9">
      <c r="A92" s="152" t="n">
        <v>23</v>
      </c>
      <c r="B92" s="155" t="inlineStr">
        <is>
          <t>大燕麦草
种植</t>
        </is>
      </c>
      <c r="C92" s="155" t="inlineStr">
        <is>
          <t>新建</t>
        </is>
      </c>
      <c r="D92" s="155" t="inlineStr">
        <is>
          <t>2020.01
-
2020.06</t>
        </is>
      </c>
      <c r="E92" s="64" t="inlineStr">
        <is>
          <t>八珠乡</t>
        </is>
      </c>
      <c r="F92" s="65" t="inlineStr">
        <is>
          <t>扶持贫困户种植大燕麦800亩，其中：八珠塬村100亩，曹塬村150亩，瓦崾岘村210亩，杏树沟村86亩，塔尔咀村150亩，马连掌村104亩。</t>
        </is>
      </c>
      <c r="G92" s="191" t="n">
        <v>3.2</v>
      </c>
      <c r="H92" s="256" t="inlineStr">
        <is>
          <t>改善养殖配套设施，提升养殖效益，增加养殖收入</t>
        </is>
      </c>
      <c r="I92" s="64" t="n">
        <v>6</v>
      </c>
      <c r="J92" s="64" t="n">
        <v>0.008</v>
      </c>
      <c r="K92" s="257" t="n">
        <v>0.0336</v>
      </c>
      <c r="L92" s="64" t="inlineStr">
        <is>
          <t>畜牧局</t>
        </is>
      </c>
      <c r="M92" s="64" t="inlineStr">
        <is>
          <t>镇、村</t>
        </is>
      </c>
      <c r="N92" s="191" t="n">
        <v>2019.11</v>
      </c>
      <c r="O92" s="55" t="n"/>
    </row>
    <row r="93" ht="48" customFormat="1" customHeight="1" s="9">
      <c r="A93" s="152" t="n">
        <v>24</v>
      </c>
      <c r="B93" s="155" t="inlineStr">
        <is>
          <t>大燕麦草
种植</t>
        </is>
      </c>
      <c r="C93" s="155" t="inlineStr">
        <is>
          <t>新建</t>
        </is>
      </c>
      <c r="D93" s="155" t="inlineStr">
        <is>
          <t>2020.01
-
2020.06</t>
        </is>
      </c>
      <c r="E93" s="64" t="inlineStr">
        <is>
          <t>环城镇</t>
        </is>
      </c>
      <c r="F93" s="65" t="inlineStr">
        <is>
          <t>扶持贫困户种植大燕麦1790亩，其中：陈汤塬50亩，北郭塬27亩，高龚塬204亩，耿家沟104亩，宁老庄365亩，唐塬474亩，赵小掌118亩，张淌78亩，杨庙掌170亩，肖川81亩，冉旗寨77亩，漫塬42亩。</t>
        </is>
      </c>
      <c r="G93" s="191" t="n">
        <v>7.16</v>
      </c>
      <c r="H93" s="256" t="inlineStr">
        <is>
          <t>改善养殖配套设施，提升养殖效益，增加养殖收入</t>
        </is>
      </c>
      <c r="I93" s="64" t="n">
        <v>12</v>
      </c>
      <c r="J93" s="64" t="n">
        <v>0.0179</v>
      </c>
      <c r="K93" s="257" t="n">
        <v>0.07518</v>
      </c>
      <c r="L93" s="64" t="inlineStr">
        <is>
          <t>畜牧局</t>
        </is>
      </c>
      <c r="M93" s="64" t="inlineStr">
        <is>
          <t>镇、村</t>
        </is>
      </c>
      <c r="N93" s="191" t="n">
        <v>2019.11</v>
      </c>
      <c r="O93" s="55" t="n"/>
    </row>
    <row r="94" ht="48" customFormat="1" customHeight="1" s="9">
      <c r="A94" s="152" t="n">
        <v>25</v>
      </c>
      <c r="B94" s="155" t="inlineStr">
        <is>
          <t>大燕麦草
种植</t>
        </is>
      </c>
      <c r="C94" s="155" t="inlineStr">
        <is>
          <t>新建</t>
        </is>
      </c>
      <c r="D94" s="155" t="inlineStr">
        <is>
          <t>2020.01
-
2020.06</t>
        </is>
      </c>
      <c r="E94" s="64" t="inlineStr">
        <is>
          <t>洪德镇</t>
        </is>
      </c>
      <c r="F94" s="65" t="inlineStr">
        <is>
          <t>扶持贫困户种植大燕麦1180亩，其中：张塬村150亩，新集子村210亩，丁阳渠子村158亩，洪德街村110亩，赵洼村170亩，河连湾村160亩，许旗村110亩，肖关村112亩。</t>
        </is>
      </c>
      <c r="G94" s="191" t="n">
        <v>4.72</v>
      </c>
      <c r="H94" s="256" t="inlineStr">
        <is>
          <t>改善养殖配套设施，提升养殖效益，增加养殖收入</t>
        </is>
      </c>
      <c r="I94" s="64" t="n">
        <v>8</v>
      </c>
      <c r="J94" s="64" t="n">
        <v>0.008</v>
      </c>
      <c r="K94" s="257" t="n">
        <v>0.0336</v>
      </c>
      <c r="L94" s="64" t="inlineStr">
        <is>
          <t>畜牧局</t>
        </is>
      </c>
      <c r="M94" s="64" t="inlineStr">
        <is>
          <t>镇、村</t>
        </is>
      </c>
      <c r="N94" s="191" t="n">
        <v>2019.11</v>
      </c>
      <c r="O94" s="55" t="n"/>
    </row>
    <row r="95" ht="48" customFormat="1" customHeight="1" s="9">
      <c r="A95" s="152" t="n">
        <v>26</v>
      </c>
      <c r="B95" s="155" t="inlineStr">
        <is>
          <t>大燕麦草
种植</t>
        </is>
      </c>
      <c r="C95" s="155" t="inlineStr">
        <is>
          <t>新建</t>
        </is>
      </c>
      <c r="D95" s="155" t="inlineStr">
        <is>
          <t>2020.01
-
2020.06</t>
        </is>
      </c>
      <c r="E95" s="64" t="inlineStr">
        <is>
          <t>甜水镇</t>
        </is>
      </c>
      <c r="F95" s="65" t="inlineStr">
        <is>
          <t>扶持贫困户种植大燕麦6084亩，其中：甜水街村850亩，张铁村680亩，鲁掌村620亩，何塬村756亩，邱滩村1080亩，赵掌村780亩，高崾岘村480亩，狼儿滩村450亩，大良洼村300亩，七里墩村88亩。</t>
        </is>
      </c>
      <c r="G95" s="191" t="n">
        <v>24.336</v>
      </c>
      <c r="H95" s="256" t="inlineStr">
        <is>
          <t>改善养殖配套设施，提升养殖效益，增加养殖收入</t>
        </is>
      </c>
      <c r="I95" s="64" t="n">
        <v>10</v>
      </c>
      <c r="J95" s="64" t="n">
        <v>0.0304</v>
      </c>
      <c r="K95" s="257" t="n">
        <v>0.12768</v>
      </c>
      <c r="L95" s="64" t="inlineStr">
        <is>
          <t>畜牧局</t>
        </is>
      </c>
      <c r="M95" s="64" t="inlineStr">
        <is>
          <t>镇、村</t>
        </is>
      </c>
      <c r="N95" s="191" t="n">
        <v>2019.11</v>
      </c>
      <c r="O95" s="55" t="n"/>
    </row>
    <row r="96" ht="48" customFormat="1" customHeight="1" s="9">
      <c r="A96" s="152" t="n">
        <v>27</v>
      </c>
      <c r="B96" s="155" t="inlineStr">
        <is>
          <t>大燕麦草
种植</t>
        </is>
      </c>
      <c r="C96" s="155" t="inlineStr">
        <is>
          <t>新建</t>
        </is>
      </c>
      <c r="D96" s="155" t="inlineStr">
        <is>
          <t>2020.01
-
2020.06</t>
        </is>
      </c>
      <c r="E96" s="64" t="inlineStr">
        <is>
          <t>山城乡</t>
        </is>
      </c>
      <c r="F96" s="65" t="inlineStr">
        <is>
          <t>扶持贫困户种植大燕麦5856亩，其中：山城堡村640亩，八里铺村585亩，薛塬村680亩，王山口子村890亩，寨柯村650亩，冯家沟村780亩，郝掌村680亩，赵庄村台551亩，谢庄村400亩。</t>
        </is>
      </c>
      <c r="G96" s="191" t="n">
        <v>23.424</v>
      </c>
      <c r="H96" s="256" t="inlineStr">
        <is>
          <t>改善养殖配套设施，提升养殖效益，增加养殖收入</t>
        </is>
      </c>
      <c r="I96" s="64" t="n">
        <v>9</v>
      </c>
      <c r="J96" s="64" t="n">
        <v>0.003</v>
      </c>
      <c r="K96" s="257" t="n">
        <v>0.0126</v>
      </c>
      <c r="L96" s="64" t="inlineStr">
        <is>
          <t>畜牧局</t>
        </is>
      </c>
      <c r="M96" s="64" t="inlineStr">
        <is>
          <t>乡、村</t>
        </is>
      </c>
      <c r="N96" s="191" t="n">
        <v>2019.11</v>
      </c>
      <c r="O96" s="55" t="n"/>
    </row>
    <row r="97" ht="48" customFormat="1" customHeight="1" s="9">
      <c r="A97" s="152" t="n">
        <v>28</v>
      </c>
      <c r="B97" s="155" t="inlineStr">
        <is>
          <t>大燕麦草
种植</t>
        </is>
      </c>
      <c r="C97" s="155" t="inlineStr">
        <is>
          <t>新建</t>
        </is>
      </c>
      <c r="D97" s="155" t="inlineStr">
        <is>
          <t>2020.01
-
2020.06</t>
        </is>
      </c>
      <c r="E97" s="64" t="inlineStr">
        <is>
          <t>南湫乡</t>
        </is>
      </c>
      <c r="F97" s="65" t="inlineStr">
        <is>
          <t>扶持贫困户种植大燕麦8518亩，其中：代家洼村1500亩，党家洼村850亩，双井子村1600亩，岳后渠村1800亩，杨兴堡村1200亩，洪涝池村1050亩，花儿山村518亩。</t>
        </is>
      </c>
      <c r="G97" s="191" t="n">
        <v>34.072</v>
      </c>
      <c r="H97" s="256" t="inlineStr">
        <is>
          <t>改善养殖配套设施，提升养殖效益，增加养殖收入</t>
        </is>
      </c>
      <c r="I97" s="64" t="n">
        <v>7</v>
      </c>
      <c r="J97" s="64" t="n">
        <v>0.034</v>
      </c>
      <c r="K97" s="257" t="n">
        <v>0.1428</v>
      </c>
      <c r="L97" s="64" t="inlineStr">
        <is>
          <t>畜牧局</t>
        </is>
      </c>
      <c r="M97" s="64" t="inlineStr">
        <is>
          <t>乡、村</t>
        </is>
      </c>
      <c r="N97" s="191" t="n">
        <v>2019.11</v>
      </c>
      <c r="O97" s="55" t="n"/>
    </row>
    <row r="98" ht="48" customFormat="1" customHeight="1" s="9">
      <c r="A98" s="152" t="n">
        <v>29</v>
      </c>
      <c r="B98" s="155" t="inlineStr">
        <is>
          <t>大燕麦草
种植</t>
        </is>
      </c>
      <c r="C98" s="155" t="inlineStr">
        <is>
          <t>新建</t>
        </is>
      </c>
      <c r="D98" s="155" t="inlineStr">
        <is>
          <t>2020.01
-
2020.06</t>
        </is>
      </c>
      <c r="E98" s="64" t="inlineStr">
        <is>
          <t>小南沟乡</t>
        </is>
      </c>
      <c r="F98" s="65" t="inlineStr">
        <is>
          <t>扶持贫困户种植大燕麦18781亩，其中：粉子山1650亩，杨胡套子村1900亩，李塬村村980亩，陈掌村村1810亩，小南沟村2650亩，李上山村2800亩，汪天子村1500亩，许掌村村1010亩，天子渠村2015亩，连川村村860亩，燕麦掌村1020亩，丁寨柯村586亩。</t>
        </is>
      </c>
      <c r="G98" s="191" t="n">
        <v>75.124</v>
      </c>
      <c r="H98" s="256" t="inlineStr">
        <is>
          <t>改善养殖配套设施，提升养殖效益，增加养殖收入</t>
        </is>
      </c>
      <c r="I98" s="64" t="n">
        <v>12</v>
      </c>
      <c r="J98" s="64" t="n">
        <v>0.0751</v>
      </c>
      <c r="K98" s="257" t="n">
        <v>0.31542</v>
      </c>
      <c r="L98" s="64" t="inlineStr">
        <is>
          <t>畜牧局</t>
        </is>
      </c>
      <c r="M98" s="64" t="inlineStr">
        <is>
          <t>乡、村</t>
        </is>
      </c>
      <c r="N98" s="191" t="n">
        <v>2019.11</v>
      </c>
      <c r="O98" s="55" t="n"/>
    </row>
    <row r="99" ht="48" customFormat="1" customHeight="1" s="9">
      <c r="A99" s="152" t="n">
        <v>30</v>
      </c>
      <c r="B99" s="155" t="inlineStr">
        <is>
          <t>大燕麦草
种植</t>
        </is>
      </c>
      <c r="C99" s="155" t="inlineStr">
        <is>
          <t>新建</t>
        </is>
      </c>
      <c r="D99" s="155" t="inlineStr">
        <is>
          <t>2020.01
-
2020.06</t>
        </is>
      </c>
      <c r="E99" s="64" t="inlineStr">
        <is>
          <t>车道镇</t>
        </is>
      </c>
      <c r="F99" s="65" t="inlineStr">
        <is>
          <t>扶持贫困户种植大燕麦12050亩，其中：元峁村1200亩，苦水掌村1060亩，双庙村500亩，王西掌村920亩，吊渠村610亩，三角城村860亩，杨掌村820亩，万安村786亩，魏洼村1200亩，陈掌村985亩，红台村520亩，樱桃掌村756亩，安掌村350亩，代掌村517亩，刘渠村466亩，刘园子村500亩。</t>
        </is>
      </c>
      <c r="G99" s="191" t="n">
        <v>48.2</v>
      </c>
      <c r="H99" s="256" t="inlineStr">
        <is>
          <t>改善养殖配套设施，提升养殖效益，增加养殖收入</t>
        </is>
      </c>
      <c r="I99" s="64" t="n">
        <v>16</v>
      </c>
      <c r="J99" s="64" t="n">
        <v>0.0482</v>
      </c>
      <c r="K99" s="257" t="n">
        <v>0.20244</v>
      </c>
      <c r="L99" s="64" t="inlineStr">
        <is>
          <t>畜牧局</t>
        </is>
      </c>
      <c r="M99" s="64" t="inlineStr">
        <is>
          <t>镇、村</t>
        </is>
      </c>
      <c r="N99" s="191" t="n">
        <v>2019.11</v>
      </c>
      <c r="O99" s="55" t="n"/>
    </row>
    <row r="100" ht="48" customFormat="1" customHeight="1" s="9">
      <c r="A100" s="152" t="n">
        <v>31</v>
      </c>
      <c r="B100" s="155" t="inlineStr">
        <is>
          <t>大燕麦草
种植</t>
        </is>
      </c>
      <c r="C100" s="155" t="inlineStr">
        <is>
          <t>新建</t>
        </is>
      </c>
      <c r="D100" s="155" t="inlineStr">
        <is>
          <t>2020.01
-
2020.06</t>
        </is>
      </c>
      <c r="E100" s="64" t="inlineStr">
        <is>
          <t>毛井镇</t>
        </is>
      </c>
      <c r="F100" s="65" t="inlineStr">
        <is>
          <t>扶持贫困户种植大燕麦2200亩，其中：二条硷村230亩，砖城子村316亩，山西掌村256亩，杨东掌村310亩，红糜湾村324亩，施家滩村210亩，乔崾岘村156亩，丁连掌村212亩，大户掌村186亩。</t>
        </is>
      </c>
      <c r="G100" s="191" t="n">
        <v>8.800000000000001</v>
      </c>
      <c r="H100" s="256" t="inlineStr">
        <is>
          <t>改善养殖配套设施，提升养殖效益，增加养殖收入</t>
        </is>
      </c>
      <c r="I100" s="64" t="n">
        <v>9</v>
      </c>
      <c r="J100" s="64" t="n">
        <v>0.011</v>
      </c>
      <c r="K100" s="257" t="n">
        <v>0.0462</v>
      </c>
      <c r="L100" s="64" t="inlineStr">
        <is>
          <t>畜牧局</t>
        </is>
      </c>
      <c r="M100" s="64" t="inlineStr">
        <is>
          <t>镇、村</t>
        </is>
      </c>
      <c r="N100" s="191" t="n">
        <v>2019.11</v>
      </c>
      <c r="O100" s="55" t="n"/>
    </row>
    <row r="101" ht="48" customFormat="1" customHeight="1" s="9">
      <c r="A101" s="152" t="n">
        <v>32</v>
      </c>
      <c r="B101" s="155" t="inlineStr">
        <is>
          <t>大燕麦草
种植</t>
        </is>
      </c>
      <c r="C101" s="155" t="inlineStr">
        <is>
          <t>新建</t>
        </is>
      </c>
      <c r="D101" s="155" t="inlineStr">
        <is>
          <t>2020.01
-
2020.06</t>
        </is>
      </c>
      <c r="E101" s="64" t="inlineStr">
        <is>
          <t>芦家湾乡</t>
        </is>
      </c>
      <c r="F101" s="65" t="inlineStr">
        <is>
          <t>扶持贫困户种植大燕麦4824亩，其中：杨新庄村945亩，花儿掌村1729亩，庙儿掌村940亩，井川村662亩，宋家掌村548亩。</t>
        </is>
      </c>
      <c r="G101" s="191" t="n">
        <v>19.296</v>
      </c>
      <c r="H101" s="256" t="inlineStr">
        <is>
          <t>改善养殖配套设施，提升养殖效益，增加养殖收入</t>
        </is>
      </c>
      <c r="I101" s="64" t="n">
        <v>5</v>
      </c>
      <c r="J101" s="64" t="n">
        <v>0.0241</v>
      </c>
      <c r="K101" s="257" t="n">
        <v>0.10122</v>
      </c>
      <c r="L101" s="64" t="inlineStr">
        <is>
          <t>畜牧局</t>
        </is>
      </c>
      <c r="M101" s="64" t="inlineStr">
        <is>
          <t>乡、村</t>
        </is>
      </c>
      <c r="N101" s="191" t="n">
        <v>2019.11</v>
      </c>
      <c r="O101" s="55" t="n"/>
    </row>
    <row r="102" ht="48" customFormat="1" customHeight="1" s="9">
      <c r="A102" s="152" t="n">
        <v>33</v>
      </c>
      <c r="B102" s="155" t="inlineStr">
        <is>
          <t>大燕麦草
种植</t>
        </is>
      </c>
      <c r="C102" s="155" t="inlineStr">
        <is>
          <t>新建</t>
        </is>
      </c>
      <c r="D102" s="155" t="inlineStr">
        <is>
          <t>2020.01
-
2020.06</t>
        </is>
      </c>
      <c r="E102" s="64" t="inlineStr">
        <is>
          <t>木钵镇</t>
        </is>
      </c>
      <c r="F102" s="65" t="inlineStr">
        <is>
          <t>扶持贫困户种植大燕麦2820亩，其中：白家掌150亩，邓寨子210亩，高楼塬180亩，井儿岔142亩，刘家塬218亩，二合塬186亩，坪子塬168亩，关营215亩，周湾210亩，木钵街120亩，殷家桥242亩，韩洼子368亩，罗家沟240亩，水坝滩171亩。</t>
        </is>
      </c>
      <c r="G102" s="191" t="n">
        <v>11.28</v>
      </c>
      <c r="H102" s="256" t="inlineStr">
        <is>
          <t>改善养殖配套设施，提升养殖效益，增加养殖收入</t>
        </is>
      </c>
      <c r="I102" s="64" t="n">
        <v>14</v>
      </c>
      <c r="J102" s="64" t="n">
        <v>0.0282</v>
      </c>
      <c r="K102" s="257" t="n">
        <v>0.11844</v>
      </c>
      <c r="L102" s="64" t="inlineStr">
        <is>
          <t>畜牧局</t>
        </is>
      </c>
      <c r="M102" s="64" t="inlineStr">
        <is>
          <t>乡、村</t>
        </is>
      </c>
      <c r="N102" s="191" t="n">
        <v>2019.11</v>
      </c>
      <c r="O102" s="55" t="n"/>
    </row>
    <row r="103" ht="48" customFormat="1" customHeight="1" s="9">
      <c r="A103" s="68" t="inlineStr">
        <is>
          <t>（七）</t>
        </is>
      </c>
      <c r="B103" s="123" t="inlineStr">
        <is>
          <t>牧草种植</t>
        </is>
      </c>
      <c r="C103" s="68" t="inlineStr">
        <is>
          <t>新建</t>
        </is>
      </c>
      <c r="D103" s="68" t="inlineStr">
        <is>
          <t>2020.01
-
2020.06</t>
        </is>
      </c>
      <c r="E103" s="68" t="inlineStr">
        <is>
          <t>毛井镇</t>
        </is>
      </c>
      <c r="F103" s="69" t="inlineStr">
        <is>
          <t>扶持823户建档立卡贫困户种植青贮玉米2000亩、苜蓿3438亩、甜高粱2740亩、优质谷草397亩、胡萝卜235亩</t>
        </is>
      </c>
      <c r="G103" s="190" t="n">
        <v>93.43000000000001</v>
      </c>
      <c r="H103" s="258" t="inlineStr">
        <is>
          <t>扶持贫困户发展草畜产业，增加收入</t>
        </is>
      </c>
      <c r="I103" s="68" t="n">
        <v>50</v>
      </c>
      <c r="J103" s="68" t="n">
        <v>0.0823</v>
      </c>
      <c r="K103" s="259" t="n">
        <v>0.3209</v>
      </c>
      <c r="L103" s="68" t="inlineStr">
        <is>
          <t>县畜牧局</t>
        </is>
      </c>
      <c r="M103" s="68" t="inlineStr">
        <is>
          <t>镇、村</t>
        </is>
      </c>
      <c r="N103" s="190" t="n">
        <v>2019.11</v>
      </c>
      <c r="O103" s="55" t="n"/>
    </row>
    <row r="104" ht="38" customFormat="1" customHeight="1" s="9">
      <c r="A104" s="191" t="n">
        <v>1</v>
      </c>
      <c r="B104" s="155" t="inlineStr">
        <is>
          <t>青贮玉米
种植</t>
        </is>
      </c>
      <c r="C104" s="64" t="inlineStr">
        <is>
          <t>新建</t>
        </is>
      </c>
      <c r="D104" s="64" t="inlineStr">
        <is>
          <t>2020.01
-
2020.06</t>
        </is>
      </c>
      <c r="E104" s="64" t="inlineStr">
        <is>
          <t>毛井镇</t>
        </is>
      </c>
      <c r="F104" s="65" t="inlineStr">
        <is>
          <t>扶持198户建档立卡贫困户种植青贮玉米2000亩，每亩补助36元</t>
        </is>
      </c>
      <c r="G104" s="191" t="n">
        <v>7.2</v>
      </c>
      <c r="H104" s="256" t="inlineStr">
        <is>
          <t>扶持贫困户发展草畜产业，增加收入</t>
        </is>
      </c>
      <c r="I104" s="64" t="n">
        <v>11</v>
      </c>
      <c r="J104" s="64" t="n">
        <v>0.0198</v>
      </c>
      <c r="K104" s="257" t="n">
        <v>0.0772</v>
      </c>
      <c r="L104" s="64" t="inlineStr">
        <is>
          <t>县畜牧局</t>
        </is>
      </c>
      <c r="M104" s="64" t="inlineStr">
        <is>
          <t>镇、村</t>
        </is>
      </c>
      <c r="N104" s="191" t="n">
        <v>2019.11</v>
      </c>
      <c r="O104" s="55" t="n"/>
    </row>
    <row r="105" ht="38" customFormat="1" customHeight="1" s="9">
      <c r="A105" s="191" t="n">
        <v>2</v>
      </c>
      <c r="B105" s="155" t="inlineStr">
        <is>
          <t>紫花苜蓿
种植</t>
        </is>
      </c>
      <c r="C105" s="64" t="inlineStr">
        <is>
          <t>新建</t>
        </is>
      </c>
      <c r="D105" s="64" t="inlineStr">
        <is>
          <t>2020.01
-
2020.06</t>
        </is>
      </c>
      <c r="E105" s="64" t="inlineStr">
        <is>
          <t>毛井镇</t>
        </is>
      </c>
      <c r="F105" s="65" t="inlineStr">
        <is>
          <t>扶持280户建档立卡贫困户种植苜蓿3438亩，每亩补助200元</t>
        </is>
      </c>
      <c r="G105" s="191" t="n">
        <v>68.76000000000001</v>
      </c>
      <c r="H105" s="256" t="inlineStr">
        <is>
          <t>扶持贫困户发展草畜产业，增加收入</t>
        </is>
      </c>
      <c r="I105" s="64" t="n">
        <v>13</v>
      </c>
      <c r="J105" s="64" t="n">
        <v>0.028</v>
      </c>
      <c r="K105" s="257" t="n">
        <v>0.1092</v>
      </c>
      <c r="L105" s="64" t="inlineStr">
        <is>
          <t>县畜牧局</t>
        </is>
      </c>
      <c r="M105" s="64" t="inlineStr">
        <is>
          <t>镇、村</t>
        </is>
      </c>
      <c r="N105" s="191" t="n">
        <v>2019.11</v>
      </c>
      <c r="O105" s="55" t="n"/>
    </row>
    <row r="106" ht="38" customFormat="1" customHeight="1" s="9">
      <c r="A106" s="191" t="n">
        <v>3</v>
      </c>
      <c r="B106" s="155" t="inlineStr">
        <is>
          <t>甜高粱种植</t>
        </is>
      </c>
      <c r="C106" s="64" t="inlineStr">
        <is>
          <t>新建</t>
        </is>
      </c>
      <c r="D106" s="64" t="inlineStr">
        <is>
          <t>2020.01
-
2020.06</t>
        </is>
      </c>
      <c r="E106" s="64" t="inlineStr">
        <is>
          <t>毛井镇</t>
        </is>
      </c>
      <c r="F106" s="65" t="inlineStr">
        <is>
          <t>扶持190户建档立卡贫困户种植甜高粱2740亩，每亩免费提供籽种1公斤，每亩补助30元</t>
        </is>
      </c>
      <c r="G106" s="191" t="n">
        <v>8.220000000000001</v>
      </c>
      <c r="H106" s="256" t="inlineStr">
        <is>
          <t>扶持贫困户发展草畜产业，增加收入</t>
        </is>
      </c>
      <c r="I106" s="64" t="n">
        <v>10</v>
      </c>
      <c r="J106" s="64" t="n">
        <v>0.019</v>
      </c>
      <c r="K106" s="257" t="n">
        <v>0.0741</v>
      </c>
      <c r="L106" s="64" t="inlineStr">
        <is>
          <t>县畜牧局</t>
        </is>
      </c>
      <c r="M106" s="64" t="inlineStr">
        <is>
          <t>镇、村</t>
        </is>
      </c>
      <c r="N106" s="191" t="n">
        <v>2019.11</v>
      </c>
      <c r="O106" s="55" t="n"/>
    </row>
    <row r="107" ht="38" customFormat="1" customHeight="1" s="9">
      <c r="A107" s="191" t="n">
        <v>4</v>
      </c>
      <c r="B107" s="155" t="inlineStr">
        <is>
          <t>优质谷草
种植</t>
        </is>
      </c>
      <c r="C107" s="64" t="inlineStr">
        <is>
          <t>新建</t>
        </is>
      </c>
      <c r="D107" s="64" t="inlineStr">
        <is>
          <t>2020.01
-
2020.06</t>
        </is>
      </c>
      <c r="E107" s="64" t="inlineStr">
        <is>
          <t>毛井镇</t>
        </is>
      </c>
      <c r="F107" s="65" t="inlineStr">
        <is>
          <t>扶持57户建档立卡贫困户种植优质谷草397亩，每亩补助105元。</t>
        </is>
      </c>
      <c r="G107" s="191" t="n">
        <v>4.17</v>
      </c>
      <c r="H107" s="256" t="inlineStr">
        <is>
          <t>扶持贫困户发展草畜产业，增加收入</t>
        </is>
      </c>
      <c r="I107" s="64" t="n">
        <v>6</v>
      </c>
      <c r="J107" s="64" t="n">
        <v>0.0057</v>
      </c>
      <c r="K107" s="257" t="n">
        <v>0.0222</v>
      </c>
      <c r="L107" s="64" t="inlineStr">
        <is>
          <t>县畜牧局</t>
        </is>
      </c>
      <c r="M107" s="64" t="inlineStr">
        <is>
          <t>镇、村</t>
        </is>
      </c>
      <c r="N107" s="191" t="n">
        <v>2019.11</v>
      </c>
      <c r="O107" s="55" t="n"/>
    </row>
    <row r="108" ht="38" customFormat="1" customHeight="1" s="9">
      <c r="A108" s="191" t="n">
        <v>5</v>
      </c>
      <c r="B108" s="155" t="inlineStr">
        <is>
          <t>胡萝卜种植</t>
        </is>
      </c>
      <c r="C108" s="64" t="inlineStr">
        <is>
          <t>新建</t>
        </is>
      </c>
      <c r="D108" s="64" t="inlineStr">
        <is>
          <t>2020.01
-
2020.06</t>
        </is>
      </c>
      <c r="E108" s="64" t="inlineStr">
        <is>
          <t>毛井镇</t>
        </is>
      </c>
      <c r="F108" s="65" t="inlineStr">
        <is>
          <t>扶持98户建档立卡贫困户种植胡萝卜235亩，每亩免费提供籽种1公斤，每亩补助216元</t>
        </is>
      </c>
      <c r="G108" s="191" t="n">
        <v>5.08</v>
      </c>
      <c r="H108" s="256" t="inlineStr">
        <is>
          <t>扶持贫困户发展草畜产业，增加收入</t>
        </is>
      </c>
      <c r="I108" s="64" t="n">
        <v>10</v>
      </c>
      <c r="J108" s="64" t="n">
        <v>0.0098</v>
      </c>
      <c r="K108" s="257" t="n">
        <v>0.0382</v>
      </c>
      <c r="L108" s="64" t="inlineStr">
        <is>
          <t>县畜牧局</t>
        </is>
      </c>
      <c r="M108" s="64" t="inlineStr">
        <is>
          <t>镇、村</t>
        </is>
      </c>
      <c r="N108" s="191" t="n">
        <v>2019.11</v>
      </c>
      <c r="O108" s="55" t="n"/>
    </row>
    <row r="109" ht="39" customFormat="1" customHeight="1" s="9">
      <c r="A109" s="68" t="inlineStr">
        <is>
          <t>（八）</t>
        </is>
      </c>
      <c r="B109" s="123" t="inlineStr">
        <is>
          <t>肉牛种畜补贴</t>
        </is>
      </c>
      <c r="C109" s="68" t="inlineStr">
        <is>
          <t>新建</t>
        </is>
      </c>
      <c r="D109" s="68" t="inlineStr">
        <is>
          <t>2020.01
-
2020.12</t>
        </is>
      </c>
      <c r="E109" s="68" t="inlineStr">
        <is>
          <t>八珠乡等7个乡镇</t>
        </is>
      </c>
      <c r="F109" s="69" t="inlineStr">
        <is>
          <t>扶持八珠乡等7个乡镇2362户建档立卡贫困户养殖肉牛2734头，每头补助3000元</t>
        </is>
      </c>
      <c r="G109" s="190" t="n">
        <v>1591.6</v>
      </c>
      <c r="H109" s="69" t="inlineStr">
        <is>
          <t>扶持贫困户大力发展肉牛产业，提高贫困户收入</t>
        </is>
      </c>
      <c r="I109" s="68" t="inlineStr">
        <is>
          <t>148</t>
        </is>
      </c>
      <c r="J109" s="259" t="n">
        <v>0.3754</v>
      </c>
      <c r="K109" s="259" t="n">
        <v>1.5759</v>
      </c>
      <c r="L109" s="68" t="inlineStr">
        <is>
          <t>县畜牧局</t>
        </is>
      </c>
      <c r="M109" s="68" t="inlineStr">
        <is>
          <t>八珠乡等7个乡镇</t>
        </is>
      </c>
      <c r="N109" s="190" t="n">
        <v>2019.11</v>
      </c>
      <c r="O109" s="55" t="n"/>
    </row>
    <row r="110" ht="61" customFormat="1" customHeight="1" s="9">
      <c r="A110" s="152" t="n">
        <v>1</v>
      </c>
      <c r="B110" s="155" t="inlineStr">
        <is>
          <t>肉牛种畜补贴</t>
        </is>
      </c>
      <c r="C110" s="155" t="inlineStr">
        <is>
          <t>新建</t>
        </is>
      </c>
      <c r="D110" s="155" t="inlineStr">
        <is>
          <t>2020.01
-
2020.12</t>
        </is>
      </c>
      <c r="E110" s="155" t="inlineStr">
        <is>
          <t>八珠乡</t>
        </is>
      </c>
      <c r="F110" s="62" t="inlineStr">
        <is>
          <t>扶持有意愿、有能力的贫困户486户发展肉牛养殖486头，每头肉牛补助3000元其中八珠塬村48头、曹塬村48头、杏树沟村48头、马连掌村48头、冯家湾村48头、苟塬村48头、湫坝沟村48头、白塬村50头、塔尔咀村50头、瓦崾岘村50头</t>
        </is>
      </c>
      <c r="G110" s="152" t="n">
        <v>145.8</v>
      </c>
      <c r="H110" s="62" t="inlineStr">
        <is>
          <t>扶持贫困户大力发展肉牛产业，提高贫困户收入，改变传统养殖观念</t>
        </is>
      </c>
      <c r="I110" s="155" t="n">
        <v>10</v>
      </c>
      <c r="J110" s="255" t="n">
        <v>0.0486</v>
      </c>
      <c r="K110" s="255" t="n">
        <v>0.204</v>
      </c>
      <c r="L110" s="155" t="inlineStr">
        <is>
          <t>县畜牧局</t>
        </is>
      </c>
      <c r="M110" s="155" t="inlineStr">
        <is>
          <t>八珠乡</t>
        </is>
      </c>
      <c r="N110" s="191" t="n">
        <v>2019.11</v>
      </c>
      <c r="O110" s="55" t="n"/>
    </row>
    <row r="111" ht="61" customFormat="1" customHeight="1" s="9">
      <c r="A111" s="152" t="n">
        <v>2</v>
      </c>
      <c r="B111" s="155" t="inlineStr">
        <is>
          <t>肉牛种畜补贴</t>
        </is>
      </c>
      <c r="C111" s="155" t="inlineStr">
        <is>
          <t>新建</t>
        </is>
      </c>
      <c r="D111" s="155" t="inlineStr">
        <is>
          <t>2020.01
-
2020.12</t>
        </is>
      </c>
      <c r="E111" s="155" t="inlineStr">
        <is>
          <t>樊家川镇</t>
        </is>
      </c>
      <c r="F111" s="62" t="inlineStr">
        <is>
          <t>扶持有意愿、有能力的500户建档立卡户发展肉牛养殖512头，每头补助3000元其中樊家川村64头、马驿沟村64头、郝集村64头、长城村64头、闫塬村64头、李崾岘村64头、马俊滩村64头、慕家河村64头</t>
        </is>
      </c>
      <c r="G111" s="152" t="n">
        <v>153.6</v>
      </c>
      <c r="H111" s="62" t="inlineStr">
        <is>
          <t>扶持贫困户大力发展肉牛产业，提高贫困户收入，改变传统养殖观念</t>
        </is>
      </c>
      <c r="I111" s="155" t="n">
        <v>8</v>
      </c>
      <c r="J111" s="255" t="n">
        <v>0.05</v>
      </c>
      <c r="K111" s="255" t="n">
        <v>0.21</v>
      </c>
      <c r="L111" s="155" t="inlineStr">
        <is>
          <t>县畜牧局</t>
        </is>
      </c>
      <c r="M111" s="155" t="inlineStr">
        <is>
          <t>樊家川镇</t>
        </is>
      </c>
      <c r="N111" s="191" t="n">
        <v>2019.11</v>
      </c>
      <c r="O111" s="55" t="n"/>
    </row>
    <row r="112" ht="61" customFormat="1" customHeight="1" s="9">
      <c r="A112" s="152" t="n">
        <v>3</v>
      </c>
      <c r="B112" s="155" t="inlineStr">
        <is>
          <t>肉牛种畜补贴</t>
        </is>
      </c>
      <c r="C112" s="155" t="inlineStr">
        <is>
          <t>新建</t>
        </is>
      </c>
      <c r="D112" s="155" t="inlineStr">
        <is>
          <t>2020.01
-
2020.12</t>
        </is>
      </c>
      <c r="E112" s="155" t="inlineStr">
        <is>
          <t>耿湾乡</t>
        </is>
      </c>
      <c r="F112" s="62" t="inlineStr">
        <is>
          <t>扶持有意愿、有能力的236户贫困户发展肉牛养殖236头，每头补助3000元其中张台村20头、潘掌村20头、郝东掌村20头、黑城岔村20头、郜庄村20头、万湾村20头、许掌村20头、韩老庄村20头、早流渠村20头、桃树掌村20头、耿河村20头、天桥村16头</t>
        </is>
      </c>
      <c r="G112" s="152" t="n">
        <v>70.8</v>
      </c>
      <c r="H112" s="62" t="inlineStr">
        <is>
          <t>扶持贫困户大力发展肉牛产业，提高贫困户收入，改变传统养殖观念</t>
        </is>
      </c>
      <c r="I112" s="155" t="n">
        <v>12</v>
      </c>
      <c r="J112" s="255" t="n">
        <v>0.0236</v>
      </c>
      <c r="K112" s="255" t="n">
        <v>0.099</v>
      </c>
      <c r="L112" s="155" t="inlineStr">
        <is>
          <t>县畜牧局</t>
        </is>
      </c>
      <c r="M112" s="155" t="inlineStr">
        <is>
          <t>耿湾乡</t>
        </is>
      </c>
      <c r="N112" s="191" t="n">
        <v>2019.11</v>
      </c>
      <c r="O112" s="55" t="n"/>
    </row>
    <row r="113" ht="61" customFormat="1" customHeight="1" s="9">
      <c r="A113" s="152" t="n">
        <v>4</v>
      </c>
      <c r="B113" s="155" t="inlineStr">
        <is>
          <t>肉牛种畜补贴</t>
        </is>
      </c>
      <c r="C113" s="155" t="inlineStr">
        <is>
          <t>新建</t>
        </is>
      </c>
      <c r="D113" s="155" t="inlineStr">
        <is>
          <t>2020.01
-
2020.12</t>
        </is>
      </c>
      <c r="E113" s="155" t="inlineStr">
        <is>
          <t>虎洞镇</t>
        </is>
      </c>
      <c r="F113" s="62" t="inlineStr">
        <is>
          <t>扶持有意愿、有能力的222户贫困户发展肉牛养殖243头，每头补助3000元其中半个城村25头、常兆台村25头、高庙湾村25头、张大掌村25头、张家湾村25头、魏家河村25头、刘解掌村25头、砂井子村25头、贾驿村43头</t>
        </is>
      </c>
      <c r="G113" s="152" t="n">
        <v>72.90000000000001</v>
      </c>
      <c r="H113" s="62" t="inlineStr">
        <is>
          <t>扶持贫困户大力发展肉牛产业，提高贫困户收入，改变传统养殖观念</t>
        </is>
      </c>
      <c r="I113" s="155" t="n">
        <v>9</v>
      </c>
      <c r="J113" s="255" t="n">
        <v>0.0222</v>
      </c>
      <c r="K113" s="255" t="n">
        <v>0.093</v>
      </c>
      <c r="L113" s="155" t="inlineStr">
        <is>
          <t>县畜牧局</t>
        </is>
      </c>
      <c r="M113" s="155" t="inlineStr">
        <is>
          <t>虎洞镇</t>
        </is>
      </c>
      <c r="N113" s="191" t="n">
        <v>2019.11</v>
      </c>
      <c r="O113" s="55" t="n"/>
    </row>
    <row r="114" ht="82" customFormat="1" customHeight="1" s="9">
      <c r="A114" s="152" t="n">
        <v>5</v>
      </c>
      <c r="B114" s="155" t="inlineStr">
        <is>
          <t>肉牛种畜补贴</t>
        </is>
      </c>
      <c r="C114" s="155" t="inlineStr">
        <is>
          <t>新建</t>
        </is>
      </c>
      <c r="D114" s="155" t="inlineStr">
        <is>
          <t>2020.01
-
2020.12</t>
        </is>
      </c>
      <c r="E114" s="155" t="inlineStr">
        <is>
          <t>环城镇</t>
        </is>
      </c>
      <c r="F114" s="62" t="inlineStr">
        <is>
          <t>扶持有意愿、有能力的贫困户210户发展肉牛养殖231头，每头补助3000元其中十五里沟村11头、北郭塬村26头、赵小掌村10头、宁老庄村10头、漫塬村10头、城东塬村10头、冉旗寨村10头、陈汤塬村10头、鸳鸯沟村10头、张淌村10头、白草塬村10头、张滩滩村10头、西川村10头、肖川村10头、马坊塬村10头、周塬村10头、龚淌村10头、唐塬村11头、高龚塬村11头、杨庙掌村11头、耿家沟村11头</t>
        </is>
      </c>
      <c r="G114" s="152" t="n">
        <v>69.3</v>
      </c>
      <c r="H114" s="62" t="inlineStr">
        <is>
          <t>扶持贫困户大力发展肉牛产业，提高贫困户收入，改变传统养殖观念</t>
        </is>
      </c>
      <c r="I114" s="155" t="n">
        <v>21</v>
      </c>
      <c r="J114" s="255" t="n">
        <v>0.021</v>
      </c>
      <c r="K114" s="255" t="n">
        <v>0.0882</v>
      </c>
      <c r="L114" s="155" t="inlineStr">
        <is>
          <t>县畜牧局</t>
        </is>
      </c>
      <c r="M114" s="155" t="inlineStr">
        <is>
          <t>环城镇</t>
        </is>
      </c>
      <c r="N114" s="191" t="n">
        <v>2019.11</v>
      </c>
      <c r="O114" s="55" t="n"/>
    </row>
    <row r="115" ht="61" customFormat="1" customHeight="1" s="9">
      <c r="A115" s="152" t="n">
        <v>6</v>
      </c>
      <c r="B115" s="155" t="inlineStr">
        <is>
          <t>肉牛种畜补贴</t>
        </is>
      </c>
      <c r="C115" s="155" t="inlineStr">
        <is>
          <t>新建</t>
        </is>
      </c>
      <c r="D115" s="155" t="inlineStr">
        <is>
          <t>2020.01
-
2020.12</t>
        </is>
      </c>
      <c r="E115" s="155" t="inlineStr">
        <is>
          <t>演武乡</t>
        </is>
      </c>
      <c r="F115" s="62" t="inlineStr">
        <is>
          <t>扶持有意愿、有能力的310户建档立卡贫困户购买肉牛310头，每头补助3000元其中佛岔村30头、黑泉河村30头、吴家塬村30头、杨家洼村40头、走马硷村30头、曳郭咀村30头、杨家洼村30头、黄山村30头、路家塬村30头、刘坪村30头</t>
        </is>
      </c>
      <c r="G115" s="152" t="n">
        <v>93</v>
      </c>
      <c r="H115" s="62" t="inlineStr">
        <is>
          <t>扶持贫困户大力发展肉牛产业，提高贫困户收入，改变传统养殖观念</t>
        </is>
      </c>
      <c r="I115" s="155" t="n">
        <v>10</v>
      </c>
      <c r="J115" s="255" t="n">
        <v>0.031</v>
      </c>
      <c r="K115" s="255" t="n">
        <v>0.13</v>
      </c>
      <c r="L115" s="155" t="inlineStr">
        <is>
          <t>县畜牧局</t>
        </is>
      </c>
      <c r="M115" s="155" t="inlineStr">
        <is>
          <t>演武乡</t>
        </is>
      </c>
      <c r="N115" s="191" t="n">
        <v>2019.11</v>
      </c>
      <c r="O115" s="55" t="n"/>
    </row>
    <row r="116" ht="66" customFormat="1" customHeight="1" s="9">
      <c r="A116" s="152" t="n">
        <v>7</v>
      </c>
      <c r="B116" s="155" t="inlineStr">
        <is>
          <t>肉牛种畜补贴</t>
        </is>
      </c>
      <c r="C116" s="155" t="inlineStr">
        <is>
          <t>新建</t>
        </is>
      </c>
      <c r="D116" s="155" t="inlineStr">
        <is>
          <t>2020.01
-
2020.12</t>
        </is>
      </c>
      <c r="E116" s="155" t="inlineStr">
        <is>
          <t>天池乡</t>
        </is>
      </c>
      <c r="F116" s="62" t="inlineStr">
        <is>
          <t>扶持有意愿、有能力的398户贫困户饲养肉牛716头，每头补助3000元其中：曹李川村4头、大方山村9头、大庄台村68头、井渠趟村334头、老庄湾村26头、梁河村68头、碾盘岭村34头、潘老庄村85头、四合掌村28头、苏北岔村90头、天池村44头、吴城子村61头、喜家坪村42头、鲜岔村56头、殷屈河村67头</t>
        </is>
      </c>
      <c r="G116" s="152" t="n">
        <v>214.6</v>
      </c>
      <c r="H116" s="62" t="inlineStr">
        <is>
          <t>扶持贫困户大力发展肉牛产业，提高贫困户收入，改变传统养殖观念</t>
        </is>
      </c>
      <c r="I116" s="155" t="n">
        <v>15</v>
      </c>
      <c r="J116" s="255" t="n">
        <v>0.0398</v>
      </c>
      <c r="K116" s="255" t="n">
        <v>0.167</v>
      </c>
      <c r="L116" s="155" t="inlineStr">
        <is>
          <t>县畜牧局</t>
        </is>
      </c>
      <c r="M116" s="155" t="inlineStr">
        <is>
          <t>天池乡</t>
        </is>
      </c>
      <c r="N116" s="191" t="n">
        <v>2019.11</v>
      </c>
      <c r="O116" s="55" t="n"/>
    </row>
    <row r="117" ht="78" customFormat="1" customHeight="1" s="9">
      <c r="A117" s="152" t="n">
        <v>8</v>
      </c>
      <c r="B117" s="155" t="inlineStr">
        <is>
          <t>肉牛种畜补贴</t>
        </is>
      </c>
      <c r="C117" s="155" t="inlineStr">
        <is>
          <t>新建</t>
        </is>
      </c>
      <c r="D117" s="155" t="inlineStr">
        <is>
          <t>2020.03
-
2020.12</t>
        </is>
      </c>
      <c r="E117" s="155" t="inlineStr">
        <is>
          <t>合道镇</t>
        </is>
      </c>
      <c r="F117" s="62" t="inlineStr">
        <is>
          <t>扶持全乡731户贫困户养殖6月龄肉牛1315头，每头补助3000元其中：常崾岘村31户70头、陈旗塬村60户103头、何家坪村27户34头、红崖洼村46户99头、梁坪村18户28头、尚西坪村49户69头、沈岭村62户105头、唐台子村82户146头、陶洼子74户175头、瓦天沟村35户59头、辛坪村56户85头、杨坪沟村76户147头、寨子坪村32户58头、赵家塬村51户95头、朱家塬村32户42头</t>
        </is>
      </c>
      <c r="G117" s="152" t="n">
        <v>394.5</v>
      </c>
      <c r="H117" s="62" t="inlineStr">
        <is>
          <t>扶持贫困户发展养殖产业，增收收入</t>
        </is>
      </c>
      <c r="I117" s="152" t="n">
        <v>15</v>
      </c>
      <c r="J117" s="255" t="n">
        <v>0.0731</v>
      </c>
      <c r="K117" s="255" t="n">
        <v>0.307</v>
      </c>
      <c r="L117" s="155" t="inlineStr">
        <is>
          <t>县畜牧局</t>
        </is>
      </c>
      <c r="M117" s="155" t="inlineStr">
        <is>
          <t>合道镇</t>
        </is>
      </c>
      <c r="N117" s="191" t="n">
        <v>2019.11</v>
      </c>
      <c r="O117" s="55" t="n"/>
    </row>
    <row r="118" ht="55" customFormat="1" customHeight="1" s="9">
      <c r="A118" s="152" t="n">
        <v>9</v>
      </c>
      <c r="B118" s="155" t="inlineStr">
        <is>
          <t>肉牛种畜补贴</t>
        </is>
      </c>
      <c r="C118" s="155" t="inlineStr">
        <is>
          <t>新建</t>
        </is>
      </c>
      <c r="D118" s="155" t="inlineStr">
        <is>
          <t>2020.03
-
2020.12</t>
        </is>
      </c>
      <c r="E118" s="155" t="inlineStr">
        <is>
          <t>芦家湾乡</t>
        </is>
      </c>
      <c r="F118" s="62" t="inlineStr">
        <is>
          <t>扶持全乡45户非贫困户养殖6月龄肉牛85头，每头补助3000元其中：杨新庄村10户19头、井川村6户9头、王庄村3户6头、庙儿掌村5户11头、花儿掌村4户7头、杨新庄村7户14头、盘龙村2户3头、宋家掌村8户16头</t>
        </is>
      </c>
      <c r="G118" s="152" t="n">
        <v>25.5</v>
      </c>
      <c r="H118" s="62" t="inlineStr">
        <is>
          <t>扶持贫困户发展养殖产业，增收收入</t>
        </is>
      </c>
      <c r="I118" s="152" t="n">
        <v>8</v>
      </c>
      <c r="J118" s="255" t="n">
        <v>0.0045</v>
      </c>
      <c r="K118" s="255" t="n">
        <v>0.0189</v>
      </c>
      <c r="L118" s="155" t="inlineStr">
        <is>
          <t>县畜牧局</t>
        </is>
      </c>
      <c r="M118" s="155" t="inlineStr">
        <is>
          <t>芦家湾乡</t>
        </is>
      </c>
      <c r="N118" s="191" t="n">
        <v>2019.11</v>
      </c>
      <c r="O118" s="55" t="n"/>
    </row>
    <row r="119" ht="41" customFormat="1" customHeight="1" s="9">
      <c r="A119" s="152" t="n">
        <v>10</v>
      </c>
      <c r="B119" s="155" t="inlineStr">
        <is>
          <t>肉牛种畜补贴</t>
        </is>
      </c>
      <c r="C119" s="155" t="inlineStr">
        <is>
          <t>新建</t>
        </is>
      </c>
      <c r="D119" s="155" t="inlineStr">
        <is>
          <t>2020.03
-
2020.12</t>
        </is>
      </c>
      <c r="E119" s="155" t="inlineStr">
        <is>
          <t>毛井镇</t>
        </is>
      </c>
      <c r="F119" s="62" t="inlineStr">
        <is>
          <t>扶持全乡18户贫困户养殖6月龄肉牛33头，每头补助3000元其中：砖城子村12户20头、黄寨柯村2户2头、二条俭村4户11头</t>
        </is>
      </c>
      <c r="G119" s="152" t="n">
        <v>9.9</v>
      </c>
      <c r="H119" s="62" t="inlineStr">
        <is>
          <t>扶持贫困户发展养殖产业，增收收入</t>
        </is>
      </c>
      <c r="I119" s="152" t="n">
        <v>3</v>
      </c>
      <c r="J119" s="255" t="n">
        <v>0.0018</v>
      </c>
      <c r="K119" s="255" t="n">
        <v>0.0076</v>
      </c>
      <c r="L119" s="155" t="inlineStr">
        <is>
          <t>县畜牧局</t>
        </is>
      </c>
      <c r="M119" s="155" t="inlineStr">
        <is>
          <t>毛井镇</t>
        </is>
      </c>
      <c r="N119" s="191" t="n">
        <v>2019.11</v>
      </c>
      <c r="O119" s="55" t="n"/>
    </row>
    <row r="120" ht="42" customFormat="1" customHeight="1" s="9">
      <c r="A120" s="152" t="n">
        <v>11</v>
      </c>
      <c r="B120" s="155" t="inlineStr">
        <is>
          <t>肉牛种畜补贴</t>
        </is>
      </c>
      <c r="C120" s="155" t="inlineStr">
        <is>
          <t>新建</t>
        </is>
      </c>
      <c r="D120" s="155" t="inlineStr">
        <is>
          <t>2020.03
-
2020.12</t>
        </is>
      </c>
      <c r="E120" s="155" t="inlineStr">
        <is>
          <t>南湫乡</t>
        </is>
      </c>
      <c r="F120" s="62" t="inlineStr">
        <is>
          <t>扶持全乡2户贫困户养殖6月龄肉牛5头，每头补助3000元其中：双井子村1户3头、岳后渠村1户2头</t>
        </is>
      </c>
      <c r="G120" s="152" t="n">
        <v>1.5</v>
      </c>
      <c r="H120" s="62" t="inlineStr">
        <is>
          <t>扶持贫困户发展养殖产业，增收收入</t>
        </is>
      </c>
      <c r="I120" s="152" t="n">
        <v>2</v>
      </c>
      <c r="J120" s="255" t="n">
        <v>0.0002</v>
      </c>
      <c r="K120" s="255" t="n">
        <v>0.0008</v>
      </c>
      <c r="L120" s="155" t="inlineStr">
        <is>
          <t>县畜牧局</t>
        </is>
      </c>
      <c r="M120" s="155" t="inlineStr">
        <is>
          <t>南湫乡</t>
        </is>
      </c>
      <c r="N120" s="191" t="n">
        <v>2019.11</v>
      </c>
      <c r="O120" s="55" t="n"/>
    </row>
    <row r="121" ht="43" customFormat="1" customHeight="1" s="9">
      <c r="A121" s="152" t="n">
        <v>12</v>
      </c>
      <c r="B121" s="155" t="inlineStr">
        <is>
          <t>肉牛种畜补贴</t>
        </is>
      </c>
      <c r="C121" s="155" t="inlineStr">
        <is>
          <t>新建</t>
        </is>
      </c>
      <c r="D121" s="155" t="inlineStr">
        <is>
          <t>2020.03
-
2020.12</t>
        </is>
      </c>
      <c r="E121" s="155" t="inlineStr">
        <is>
          <t>山城乡</t>
        </is>
      </c>
      <c r="F121" s="62" t="inlineStr">
        <is>
          <t>扶持全乡18户贫困户养殖6月龄肉牛35头，每头补助3000元其中：八里铺村6户12头、薛原村4户9头、寨柯村1户3头、郝掌村1户2头、八里铺村6户9头</t>
        </is>
      </c>
      <c r="G121" s="152" t="n">
        <v>10.5</v>
      </c>
      <c r="H121" s="62" t="inlineStr">
        <is>
          <t>扶持贫困户发展养殖产业，增收收入</t>
        </is>
      </c>
      <c r="I121" s="152" t="n">
        <v>5</v>
      </c>
      <c r="J121" s="255" t="n">
        <v>0.0018</v>
      </c>
      <c r="K121" s="255" t="n">
        <v>0.0076</v>
      </c>
      <c r="L121" s="155" t="inlineStr">
        <is>
          <t>县畜牧局</t>
        </is>
      </c>
      <c r="M121" s="155" t="inlineStr">
        <is>
          <t>山城乡</t>
        </is>
      </c>
      <c r="N121" s="191" t="n">
        <v>2019.11</v>
      </c>
      <c r="O121" s="55" t="n"/>
    </row>
    <row r="122" ht="81" customFormat="1" customHeight="1" s="9">
      <c r="A122" s="152" t="n">
        <v>13</v>
      </c>
      <c r="B122" s="155" t="inlineStr">
        <is>
          <t>肉牛种畜补贴</t>
        </is>
      </c>
      <c r="C122" s="155" t="inlineStr">
        <is>
          <t>新建</t>
        </is>
      </c>
      <c r="D122" s="155" t="inlineStr">
        <is>
          <t>2020.03
-
2020.12</t>
        </is>
      </c>
      <c r="E122" s="155" t="inlineStr">
        <is>
          <t>天池乡</t>
        </is>
      </c>
      <c r="F122" s="62" t="inlineStr">
        <is>
          <t>扶持全乡458户贫困户养殖6月龄肉牛900头，每头补助3000元曹李川村17户24头，大方山村15户29头，大庄台村38户88头，井渠淌村30户56头，老庄湾村16户36头，碾盘岭村17户44头，潘老庄村48户108头，四合掌村1户4头，苏北岔村56户113头，天池村29户54头，吴城子村37户71头，喜家坪村22户52头，鲜岔村32户66头，梁河村40户78头，殷屈河村44户77头</t>
        </is>
      </c>
      <c r="G122" s="152">
        <f>900*0.3</f>
        <v/>
      </c>
      <c r="H122" s="62" t="inlineStr">
        <is>
          <t>扶持贫困户发展养殖产业，增收收入</t>
        </is>
      </c>
      <c r="I122" s="152" t="n">
        <v>15</v>
      </c>
      <c r="J122" s="255" t="n">
        <v>0.0458</v>
      </c>
      <c r="K122" s="255" t="n">
        <v>0.1924</v>
      </c>
      <c r="L122" s="155" t="inlineStr">
        <is>
          <t>县畜牧局</t>
        </is>
      </c>
      <c r="M122" s="155" t="inlineStr">
        <is>
          <t>天池乡</t>
        </is>
      </c>
      <c r="N122" s="191" t="n">
        <v>2019.11</v>
      </c>
      <c r="O122" s="55" t="n"/>
    </row>
    <row r="123" ht="41" customFormat="1" customHeight="1" s="9">
      <c r="A123" s="152" t="n">
        <v>14</v>
      </c>
      <c r="B123" s="155" t="inlineStr">
        <is>
          <t>肉牛种畜补贴</t>
        </is>
      </c>
      <c r="C123" s="155" t="inlineStr">
        <is>
          <t>新建</t>
        </is>
      </c>
      <c r="D123" s="155" t="inlineStr">
        <is>
          <t>2020.03
-
2020.12</t>
        </is>
      </c>
      <c r="E123" s="155" t="inlineStr">
        <is>
          <t>甜水镇</t>
        </is>
      </c>
      <c r="F123" s="62" t="inlineStr">
        <is>
          <t>扶持全镇9户贫困户养殖6月龄肉牛24头，每头补助3000元其中：狼儿滩村1户2头、鲁掌村5户16头、七里墩村2户4头、赵掌村1户2头</t>
        </is>
      </c>
      <c r="G123" s="152">
        <f>24*0.3</f>
        <v/>
      </c>
      <c r="H123" s="62" t="inlineStr">
        <is>
          <t>扶持贫困户发展养殖产业，增收收入</t>
        </is>
      </c>
      <c r="I123" s="152" t="n">
        <v>4</v>
      </c>
      <c r="J123" s="255" t="n">
        <v>0.0009</v>
      </c>
      <c r="K123" s="255" t="n">
        <v>0.0038</v>
      </c>
      <c r="L123" s="155" t="inlineStr">
        <is>
          <t>县畜牧局</t>
        </is>
      </c>
      <c r="M123" s="155" t="inlineStr">
        <is>
          <t>甜水镇</t>
        </is>
      </c>
      <c r="N123" s="191" t="n">
        <v>2019.11</v>
      </c>
      <c r="O123" s="55" t="n"/>
    </row>
    <row r="124" ht="72" customFormat="1" customHeight="1" s="9">
      <c r="A124" s="152" t="n">
        <v>15</v>
      </c>
      <c r="B124" s="155" t="inlineStr">
        <is>
          <t>肉牛种畜补贴</t>
        </is>
      </c>
      <c r="C124" s="155" t="inlineStr">
        <is>
          <t>新建</t>
        </is>
      </c>
      <c r="D124" s="155" t="inlineStr">
        <is>
          <t>2020.03
-
2020.12</t>
        </is>
      </c>
      <c r="E124" s="155" t="inlineStr">
        <is>
          <t>小南沟乡</t>
        </is>
      </c>
      <c r="F124" s="62" t="inlineStr">
        <is>
          <t>扶持全乡111户贫困户养殖6月龄肉牛175头，每头补助3000元其中：陈掌村33户49头、丁寨柯村2户4头、粉子山村4户6头、李上山村2户4头、李塬村11户15头、连川村19户32头、天子渠村3户5头、小南沟乡13户23头、许掌村20户33头、燕麦掌村2户2头、杨胡套子村2户2头</t>
        </is>
      </c>
      <c r="G124" s="152">
        <f>175*0.3</f>
        <v/>
      </c>
      <c r="H124" s="62" t="inlineStr">
        <is>
          <t>扶持贫困户发展养殖产业，增收收入</t>
        </is>
      </c>
      <c r="I124" s="152" t="n">
        <v>11</v>
      </c>
      <c r="J124" s="255" t="n">
        <v>0.0111</v>
      </c>
      <c r="K124" s="255" t="n">
        <v>0.0466</v>
      </c>
      <c r="L124" s="155" t="inlineStr">
        <is>
          <t>县畜牧局</t>
        </is>
      </c>
      <c r="M124" s="155" t="inlineStr">
        <is>
          <t>小南沟乡</t>
        </is>
      </c>
      <c r="N124" s="191" t="n">
        <v>2019.11</v>
      </c>
      <c r="O124" s="55" t="n"/>
    </row>
    <row r="125" ht="57" customFormat="1" customHeight="1" s="9">
      <c r="A125" s="123" t="inlineStr">
        <is>
          <t>（九）</t>
        </is>
      </c>
      <c r="B125" s="123" t="inlineStr">
        <is>
          <t>湖羊基础母羊补贴</t>
        </is>
      </c>
      <c r="C125" s="123" t="inlineStr">
        <is>
          <t>新建</t>
        </is>
      </c>
      <c r="D125" s="123" t="inlineStr">
        <is>
          <t>2020.01
-
2020.12</t>
        </is>
      </c>
      <c r="E125" s="123" t="inlineStr">
        <is>
          <t>八珠乡等20个乡镇</t>
        </is>
      </c>
      <c r="F125" s="177" t="inlineStr">
        <is>
          <t>扶持1926户建档立卡贫困户养殖湖羊17985只，每只补助800元，每户最多不超过8000元；扶持619户建档立卡贫困户养殖湖羊基础母羊5732只，黑山羊110只，每只补助500元，每户最多不超过5000元</t>
        </is>
      </c>
      <c r="G125" s="233" t="n">
        <v>1731</v>
      </c>
      <c r="H125" s="177" t="inlineStr">
        <is>
          <t>培育养殖示范户，带动贫困户发展湖羊养殖，提升贫困户养羊水平，增加农户收入</t>
        </is>
      </c>
      <c r="I125" s="233" t="n">
        <v>215</v>
      </c>
      <c r="J125" s="253" t="n">
        <v>0.2545</v>
      </c>
      <c r="K125" s="253" t="n">
        <v>0.8502999999999999</v>
      </c>
      <c r="L125" s="123" t="inlineStr">
        <is>
          <t>县畜牧局</t>
        </is>
      </c>
      <c r="M125" s="123" t="inlineStr">
        <is>
          <t>八珠乡等20个乡镇</t>
        </is>
      </c>
      <c r="N125" s="190" t="n">
        <v>2019.11</v>
      </c>
      <c r="O125" s="55" t="n"/>
    </row>
    <row r="126" ht="45" customFormat="1" customHeight="1" s="9">
      <c r="A126" s="123" t="inlineStr">
        <is>
          <t>1</t>
        </is>
      </c>
      <c r="B126" s="123" t="inlineStr">
        <is>
          <t>种畜补贴
（湖羊基础母羊）合计</t>
        </is>
      </c>
      <c r="C126" s="123" t="inlineStr">
        <is>
          <t>新建</t>
        </is>
      </c>
      <c r="D126" s="123" t="inlineStr">
        <is>
          <t>2020.01
-
2020.06</t>
        </is>
      </c>
      <c r="E126" s="123" t="inlineStr">
        <is>
          <t>全县20个乡镇</t>
        </is>
      </c>
      <c r="F126" s="177" t="inlineStr">
        <is>
          <t>扶持1926户建档立卡贫困户养殖湖羊17985只，每只补助800元，每户最多不超过8000元</t>
        </is>
      </c>
      <c r="G126" s="233" t="n">
        <v>1438.8</v>
      </c>
      <c r="H126" s="177" t="inlineStr">
        <is>
          <t>培育养殖示范户，带领贫困户发展湖羊养殖，户均增收1.2万元</t>
        </is>
      </c>
      <c r="I126" s="233" t="n">
        <v>181</v>
      </c>
      <c r="J126" s="253" t="n">
        <v>0.1926</v>
      </c>
      <c r="K126" s="253" t="n">
        <v>0.6979</v>
      </c>
      <c r="L126" s="123" t="inlineStr">
        <is>
          <t>畜牧局</t>
        </is>
      </c>
      <c r="M126" s="123" t="inlineStr">
        <is>
          <t>全县20个乡镇</t>
        </is>
      </c>
      <c r="N126" s="190" t="n">
        <v>2019.11</v>
      </c>
      <c r="O126" s="55" t="n"/>
    </row>
    <row r="127" ht="59" customFormat="1" customHeight="1" s="9">
      <c r="A127" s="152" t="n"/>
      <c r="B127" s="155" t="inlineStr">
        <is>
          <t>种畜补贴
（湖羊基础母羊）</t>
        </is>
      </c>
      <c r="C127" s="155" t="inlineStr">
        <is>
          <t>新建</t>
        </is>
      </c>
      <c r="D127" s="155" t="inlineStr">
        <is>
          <t>2020.01
-
2020.06</t>
        </is>
      </c>
      <c r="E127" s="155" t="inlineStr">
        <is>
          <t>演武乡</t>
        </is>
      </c>
      <c r="F127" s="62" t="inlineStr">
        <is>
          <t>扶持97户建档立卡贫困户养殖湖羊970只，其中：佛岔村16户160只，黄山村12户120只，刘坪村16户160只，路家塬村10户100只，杨家洼村15户150只，曳郭咀村15户150只，走马硷村13户130只</t>
        </is>
      </c>
      <c r="G127" s="152" t="n">
        <v>77.59999999999999</v>
      </c>
      <c r="H127" s="62" t="inlineStr">
        <is>
          <t>培育养殖示范户，带领贫困户发展湖羊养殖，户均增收1.2万元</t>
        </is>
      </c>
      <c r="I127" s="260" t="n">
        <v>2</v>
      </c>
      <c r="J127" s="255" t="n">
        <v>0.0002</v>
      </c>
      <c r="K127" s="255" t="n">
        <v>0.0008</v>
      </c>
      <c r="L127" s="155" t="inlineStr">
        <is>
          <t>县畜牧局</t>
        </is>
      </c>
      <c r="M127" s="155" t="inlineStr">
        <is>
          <t>八珠乡</t>
        </is>
      </c>
      <c r="N127" s="191" t="n">
        <v>2019.11</v>
      </c>
      <c r="O127" s="55" t="n"/>
    </row>
    <row r="128" ht="65" customFormat="1" customHeight="1" s="9">
      <c r="A128" s="152" t="n"/>
      <c r="B128" s="155" t="inlineStr">
        <is>
          <t>种畜补贴
（湖羊基础母羊）</t>
        </is>
      </c>
      <c r="C128" s="155" t="inlineStr">
        <is>
          <t>新建</t>
        </is>
      </c>
      <c r="D128" s="155" t="inlineStr">
        <is>
          <t>2020.01
-
2020.06</t>
        </is>
      </c>
      <c r="E128" s="155" t="inlineStr">
        <is>
          <t>小南沟乡</t>
        </is>
      </c>
      <c r="F128" s="62" t="inlineStr">
        <is>
          <t>扶持136户建档立卡贫困户养殖湖羊1069只，其中：陈掌村24户240只，丁寨柯村13户109只，粉子山村2户20只，李山上村10户100只，李塬村22户220只，天子渠村15户150只，小南沟村16户160只，许掌村14户140只，燕麦掌村6户60只，连川村14户140只</t>
        </is>
      </c>
      <c r="G128" s="152" t="n">
        <v>85.52</v>
      </c>
      <c r="H128" s="62" t="inlineStr">
        <is>
          <t>培育养殖示范户，带领贫困户发展湖羊养殖，户均增收1.2万元</t>
        </is>
      </c>
      <c r="I128" s="260" t="n">
        <v>11</v>
      </c>
      <c r="J128" s="255" t="n">
        <v>0.0045</v>
      </c>
      <c r="K128" s="255" t="n">
        <v>0.0189</v>
      </c>
      <c r="L128" s="155" t="inlineStr">
        <is>
          <t>县畜牧局</t>
        </is>
      </c>
      <c r="M128" s="155" t="inlineStr">
        <is>
          <t>合道镇</t>
        </is>
      </c>
      <c r="N128" s="191" t="n">
        <v>2019.11</v>
      </c>
      <c r="O128" s="55" t="n"/>
    </row>
    <row r="129" ht="55" customFormat="1" customHeight="1" s="9">
      <c r="A129" s="152" t="n"/>
      <c r="B129" s="155" t="inlineStr">
        <is>
          <t>种畜补贴
（湖羊基础母羊）</t>
        </is>
      </c>
      <c r="C129" s="155" t="inlineStr">
        <is>
          <t>新建</t>
        </is>
      </c>
      <c r="D129" s="155" t="inlineStr">
        <is>
          <t>2020.01
-
2020.06</t>
        </is>
      </c>
      <c r="E129" s="155" t="inlineStr">
        <is>
          <t>甜水镇</t>
        </is>
      </c>
      <c r="F129" s="62" t="inlineStr">
        <is>
          <t>扶持87户建档立卡贫困户养殖湖羊870只，其中：大良洼村6户60只，高崾岘村8户80只，何塬村11户110只，狼儿滩村11户110只，鲁掌村14户140只，七里墩村10户100只，邱滩村9户90只，甜水街村3户30只，赵掌村15户150只</t>
        </is>
      </c>
      <c r="G129" s="152" t="n">
        <v>69.59999999999999</v>
      </c>
      <c r="H129" s="62" t="inlineStr">
        <is>
          <t>培育养殖示范户，带领贫困户发展湖羊养殖，户均增收1.2万元</t>
        </is>
      </c>
      <c r="I129" s="260" t="n">
        <v>3</v>
      </c>
      <c r="J129" s="255" t="n">
        <v>0.0004</v>
      </c>
      <c r="K129" s="255" t="n">
        <v>0.0016</v>
      </c>
      <c r="L129" s="155" t="inlineStr">
        <is>
          <t>县畜牧局</t>
        </is>
      </c>
      <c r="M129" s="155" t="inlineStr">
        <is>
          <t>虎洞镇</t>
        </is>
      </c>
      <c r="N129" s="191" t="n">
        <v>2019.11</v>
      </c>
      <c r="O129" s="55" t="n"/>
    </row>
    <row r="130" ht="61" customFormat="1" customHeight="1" s="9">
      <c r="A130" s="152" t="n"/>
      <c r="B130" s="155" t="inlineStr">
        <is>
          <t>种畜补贴
（湖羊基础母羊）</t>
        </is>
      </c>
      <c r="C130" s="155" t="inlineStr">
        <is>
          <t>新建</t>
        </is>
      </c>
      <c r="D130" s="155" t="inlineStr">
        <is>
          <t>2020.01
-
2020.06</t>
        </is>
      </c>
      <c r="E130" s="155" t="inlineStr">
        <is>
          <t>天池乡</t>
        </is>
      </c>
      <c r="F130" s="62" t="inlineStr">
        <is>
          <t>扶持85户建档立卡贫困户养殖湖羊839只，其中：喜家坪村10户89只，张邓塬村10户100只，大方山村4户40只，大庄台村3户30只，吴城子村17户170只，曹李川村10户100只，殷屈河村14户140只，潘老庄村12户120只，碾盘岭村5户50只</t>
        </is>
      </c>
      <c r="G130" s="152" t="n">
        <v>67.12</v>
      </c>
      <c r="H130" s="62" t="inlineStr">
        <is>
          <t>培育养殖示范户，带领贫困户发展湖羊养殖，户均增收1.2万元</t>
        </is>
      </c>
      <c r="I130" s="260" t="n">
        <v>4</v>
      </c>
      <c r="J130" s="255" t="n">
        <v>0.0011</v>
      </c>
      <c r="K130" s="255" t="n">
        <v>0.0048</v>
      </c>
      <c r="L130" s="155" t="inlineStr">
        <is>
          <t>县畜牧局</t>
        </is>
      </c>
      <c r="M130" s="155" t="inlineStr">
        <is>
          <t>毛井镇</t>
        </is>
      </c>
      <c r="N130" s="191" t="n">
        <v>2019.11</v>
      </c>
      <c r="O130" s="55" t="n"/>
    </row>
    <row r="131" ht="48" customFormat="1" customHeight="1" s="9">
      <c r="A131" s="152" t="n"/>
      <c r="B131" s="155" t="inlineStr">
        <is>
          <t>种畜补贴
（湖羊基础母羊）</t>
        </is>
      </c>
      <c r="C131" s="155" t="inlineStr">
        <is>
          <t>新建</t>
        </is>
      </c>
      <c r="D131" s="155" t="inlineStr">
        <is>
          <t>2020.01
-
2020.06</t>
        </is>
      </c>
      <c r="E131" s="155" t="inlineStr">
        <is>
          <t>秦团庄乡</t>
        </is>
      </c>
      <c r="F131" s="62" t="inlineStr">
        <is>
          <t>扶持109户建档立卡贫困户养殖湖羊基础母羊1090只，其中：白塬村21户210只，大天子村10户1110只，贾塬村13户130只，南掌堡子村19户190只，秦团庄村16户160只，新集子村39户390只</t>
        </is>
      </c>
      <c r="G131" s="152" t="n">
        <v>87.2</v>
      </c>
      <c r="H131" s="62" t="inlineStr">
        <is>
          <t>培育养殖示范户，带领贫困户发展湖羊养殖，户均增收1.2万元</t>
        </is>
      </c>
      <c r="I131" s="260" t="n">
        <v>3</v>
      </c>
      <c r="J131" s="255" t="n">
        <v>0.0003</v>
      </c>
      <c r="K131" s="255" t="n">
        <v>0.0014</v>
      </c>
      <c r="L131" s="155" t="inlineStr">
        <is>
          <t>县畜牧局</t>
        </is>
      </c>
      <c r="M131" s="155" t="inlineStr">
        <is>
          <t>南湫乡</t>
        </is>
      </c>
      <c r="N131" s="191" t="n">
        <v>2019.11</v>
      </c>
      <c r="O131" s="55" t="n"/>
    </row>
    <row r="132" ht="44" customFormat="1" customHeight="1" s="9">
      <c r="A132" s="152" t="n"/>
      <c r="B132" s="155" t="inlineStr">
        <is>
          <t>种畜补贴
（湖羊基础母羊）</t>
        </is>
      </c>
      <c r="C132" s="155" t="inlineStr">
        <is>
          <t>新建</t>
        </is>
      </c>
      <c r="D132" s="155" t="inlineStr">
        <is>
          <t>2020.01
-
2020.06</t>
        </is>
      </c>
      <c r="E132" s="155" t="inlineStr">
        <is>
          <t>南湫乡</t>
        </is>
      </c>
      <c r="F132" s="62" t="inlineStr">
        <is>
          <t>扶持10户建档立卡贫困户养殖湖羊基础母羊100只，其中：代家洼村7户70只，花儿山村3户30只；</t>
        </is>
      </c>
      <c r="G132" s="152" t="n">
        <v>8</v>
      </c>
      <c r="H132" s="62" t="inlineStr">
        <is>
          <t>培育养殖示范户，带领贫困户发展湖羊养殖，户均增收1.2万元</t>
        </is>
      </c>
      <c r="I132" s="260" t="n">
        <v>9</v>
      </c>
      <c r="J132" s="255" t="n">
        <v>0.0115</v>
      </c>
      <c r="K132" s="255" t="n">
        <v>0.0482</v>
      </c>
      <c r="L132" s="155" t="inlineStr">
        <is>
          <t>县畜牧局</t>
        </is>
      </c>
      <c r="M132" s="155" t="inlineStr">
        <is>
          <t>山城乡</t>
        </is>
      </c>
      <c r="N132" s="191" t="n">
        <v>2019.11</v>
      </c>
      <c r="O132" s="55" t="n"/>
    </row>
    <row r="133" ht="76" customFormat="1" customHeight="1" s="9">
      <c r="A133" s="152" t="n"/>
      <c r="B133" s="155" t="inlineStr">
        <is>
          <t>种畜补贴
（湖羊基础母羊）</t>
        </is>
      </c>
      <c r="C133" s="155" t="inlineStr">
        <is>
          <t>新建</t>
        </is>
      </c>
      <c r="D133" s="155" t="inlineStr">
        <is>
          <t>2020.01
-
2020.06</t>
        </is>
      </c>
      <c r="E133" s="155" t="inlineStr">
        <is>
          <t>木钵镇</t>
        </is>
      </c>
      <c r="F133" s="62" t="inlineStr">
        <is>
          <t>扶持182户建档立卡贫困户养殖湖羊基础母羊1362只，其中：白家掌村16户136只，曹旗村13户130只，邓寨子村15户150只，二合塬村23户152只，高楼塬村16户106只，高寨村16户71只，郭西掌村16户101只，韩洼子村10户69只，井儿岔村7户57只，刘家塬村12户78只，罗家沟村9户85只，木钵街村1户10只，水坝滩村10户60只，殷家桥村5户37只，周湾村13户120只</t>
        </is>
      </c>
      <c r="G133" s="152" t="n">
        <v>108.96</v>
      </c>
      <c r="H133" s="62" t="inlineStr">
        <is>
          <t>培育养殖示范户，带领贫困户发展湖羊养殖，户均增收1.2万元</t>
        </is>
      </c>
      <c r="I133" s="260" t="n">
        <v>2</v>
      </c>
      <c r="J133" s="255" t="n">
        <v>0.0012</v>
      </c>
      <c r="K133" s="255" t="n">
        <v>0.005</v>
      </c>
      <c r="L133" s="155" t="inlineStr">
        <is>
          <t>县畜牧局</t>
        </is>
      </c>
      <c r="M133" s="155" t="inlineStr">
        <is>
          <t>甜水镇</t>
        </is>
      </c>
      <c r="N133" s="191" t="n">
        <v>2019.11</v>
      </c>
      <c r="O133" s="55" t="n"/>
    </row>
    <row r="134" ht="54" customFormat="1" customHeight="1" s="9">
      <c r="A134" s="152" t="n"/>
      <c r="B134" s="155" t="inlineStr">
        <is>
          <t>种畜补贴
（湖羊基础母羊）</t>
        </is>
      </c>
      <c r="C134" s="155" t="inlineStr">
        <is>
          <t>新建</t>
        </is>
      </c>
      <c r="D134" s="155" t="inlineStr">
        <is>
          <t>2020.01
-
2020.06</t>
        </is>
      </c>
      <c r="E134" s="155" t="inlineStr">
        <is>
          <t>樊家川镇</t>
        </is>
      </c>
      <c r="F134" s="62" t="inlineStr">
        <is>
          <t>扶持101户建档立卡贫困户养殖湖羊1010只，其中：慕家河村17户170只，樊家川村17户170只，马驿沟村14户140只，郝集村村7户70只，长城村14户140只，李崾岘村7户70只，马骏滩村25户250只</t>
        </is>
      </c>
      <c r="G134" s="152" t="n">
        <v>80.8</v>
      </c>
      <c r="H134" s="62" t="inlineStr">
        <is>
          <t>培育养殖示范户，带领贫困户发展湖羊养殖，户均增收1.2万元</t>
        </is>
      </c>
      <c r="I134" s="260" t="n">
        <v>7</v>
      </c>
      <c r="J134" s="255" t="n">
        <v>0.0027</v>
      </c>
      <c r="K134" s="255" t="n">
        <v>0.0112</v>
      </c>
      <c r="L134" s="155" t="inlineStr">
        <is>
          <t>县畜牧局</t>
        </is>
      </c>
      <c r="M134" s="155" t="inlineStr">
        <is>
          <t>小南沟乡</t>
        </is>
      </c>
      <c r="N134" s="191" t="n">
        <v>2019.11</v>
      </c>
      <c r="O134" s="55" t="n"/>
    </row>
    <row r="135" ht="57" customFormat="1" customHeight="1" s="9">
      <c r="A135" s="152" t="n"/>
      <c r="B135" s="155" t="inlineStr">
        <is>
          <t>种畜补贴
（湖羊基础母羊）</t>
        </is>
      </c>
      <c r="C135" s="155" t="inlineStr">
        <is>
          <t>新建</t>
        </is>
      </c>
      <c r="D135" s="155" t="inlineStr">
        <is>
          <t>2020.01
-
2020.06</t>
        </is>
      </c>
      <c r="E135" s="155" t="inlineStr">
        <is>
          <t>耿湾乡</t>
        </is>
      </c>
      <c r="F135" s="62" t="inlineStr">
        <is>
          <t>扶持81户建档立卡贫困户养殖湖羊810只，其中：郜庄村6户60只，耿河村9户90只，韩老庄村5户50只，郝东掌村10户100只，黑城岔村10户100只，天桥村14户140只，万湾村12户120只，许掌村10户100只，张台村4户40只</t>
        </is>
      </c>
      <c r="G135" s="152" t="n">
        <v>32.8</v>
      </c>
      <c r="H135" s="62" t="inlineStr">
        <is>
          <t>培育养殖示范户，带领贫困户发展湖羊养殖，户均增收1.2万元</t>
        </is>
      </c>
      <c r="I135" s="260" t="n">
        <v>2</v>
      </c>
      <c r="J135" s="255" t="n">
        <v>0.0004</v>
      </c>
      <c r="K135" s="255" t="n">
        <v>0.0016</v>
      </c>
      <c r="L135" s="155" t="inlineStr">
        <is>
          <t>县畜牧局</t>
        </is>
      </c>
      <c r="M135" s="155" t="inlineStr">
        <is>
          <t>演武乡</t>
        </is>
      </c>
      <c r="N135" s="191" t="n">
        <v>2019.11</v>
      </c>
      <c r="O135" s="55" t="n"/>
    </row>
    <row r="136" ht="84" customFormat="1" customHeight="1" s="9">
      <c r="A136" s="152" t="n"/>
      <c r="B136" s="155" t="inlineStr">
        <is>
          <t>种畜补贴
（湖羊基础母羊）</t>
        </is>
      </c>
      <c r="C136" s="155" t="inlineStr">
        <is>
          <t>新建</t>
        </is>
      </c>
      <c r="D136" s="155" t="inlineStr">
        <is>
          <t>2020.01
-
2020.06</t>
        </is>
      </c>
      <c r="E136" s="155" t="inlineStr">
        <is>
          <t>合道镇</t>
        </is>
      </c>
      <c r="F136" s="62" t="inlineStr">
        <is>
          <t>扶持164户建档立卡贫困户养殖湖羊1440只，每只补助800元，每户最多不超过8000元其中：陈旗塬村5户50只，杨坪沟村13户120只，何坪村11户81只，陶洼子村17户111只，寨子坪村13户83只，红崖洼村6户60只，大路洼村10户64只，唐台子村6户56只，辛坪村10户100只，瓦天沟村18户155只，常崾岘村4户35只，梁坪村17户205只，尚西坪村15户150只，朱家塬村10户85只，赵塬村9户85只</t>
        </is>
      </c>
      <c r="G136" s="152" t="n">
        <v>115.2</v>
      </c>
      <c r="H136" s="62" t="inlineStr">
        <is>
          <t>培育养殖示范户，带领贫困户发展湖羊养殖，户均增收1.2万元</t>
        </is>
      </c>
      <c r="I136" s="260" t="n">
        <v>4</v>
      </c>
      <c r="J136" s="255" t="n">
        <v>0.0005999999999999999</v>
      </c>
      <c r="K136" s="255" t="n">
        <v>0.0027</v>
      </c>
      <c r="L136" s="155" t="inlineStr">
        <is>
          <t>县畜牧局</t>
        </is>
      </c>
      <c r="M136" s="155" t="inlineStr">
        <is>
          <t>环城镇</t>
        </is>
      </c>
      <c r="N136" s="191" t="n">
        <v>2019.11</v>
      </c>
      <c r="O136" s="55" t="n"/>
    </row>
    <row r="137" ht="46" customFormat="1" customHeight="1" s="9">
      <c r="A137" s="152" t="n"/>
      <c r="B137" s="155" t="inlineStr">
        <is>
          <t>种畜补贴
（湖羊基础母羊）</t>
        </is>
      </c>
      <c r="C137" s="155" t="inlineStr">
        <is>
          <t>新建</t>
        </is>
      </c>
      <c r="D137" s="155" t="inlineStr">
        <is>
          <t>2020.01
-
2020.06</t>
        </is>
      </c>
      <c r="E137" s="155" t="inlineStr">
        <is>
          <t>虎洞镇</t>
        </is>
      </c>
      <c r="F137" s="62" t="inlineStr">
        <is>
          <t>扶持56户建档立卡贫困户养殖湖羊560只，其中：半个城村10户100只，常兆台村15户150只，金庄塬村9户90只，高庙湾村10户100只，贾驿村6户60只，砂井子村6户60只</t>
        </is>
      </c>
      <c r="G137" s="152" t="n">
        <v>44.8</v>
      </c>
      <c r="H137" s="62" t="inlineStr">
        <is>
          <t>培育养殖示范户，带领贫困户发展湖羊养殖，户均增收1.2万元</t>
        </is>
      </c>
      <c r="I137" s="260" t="n">
        <v>4</v>
      </c>
      <c r="J137" s="255" t="n">
        <v>0.0008</v>
      </c>
      <c r="K137" s="255" t="n">
        <v>0.0032</v>
      </c>
      <c r="L137" s="155" t="inlineStr">
        <is>
          <t>县畜牧局</t>
        </is>
      </c>
      <c r="M137" s="155" t="inlineStr">
        <is>
          <t>樊家川镇</t>
        </is>
      </c>
      <c r="N137" s="191" t="n">
        <v>2019.11</v>
      </c>
      <c r="O137" s="55" t="n"/>
    </row>
    <row r="138" ht="39" customFormat="1" customHeight="1" s="9">
      <c r="A138" s="152" t="n"/>
      <c r="B138" s="155" t="inlineStr">
        <is>
          <t>种畜补贴
（湖羊基础母羊）</t>
        </is>
      </c>
      <c r="C138" s="155" t="inlineStr">
        <is>
          <t>新建</t>
        </is>
      </c>
      <c r="D138" s="155" t="inlineStr">
        <is>
          <t>2020.01
-
2020.06</t>
        </is>
      </c>
      <c r="E138" s="155" t="inlineStr">
        <is>
          <t>芦家湾乡</t>
        </is>
      </c>
      <c r="F138" s="62" t="inlineStr">
        <is>
          <t>扶持67户建档立卡贫困户养殖湖羊670只，其中：桃李湾村7户70只，大堡条村7户70只，庙儿掌村20户200只，盘龙村12户120只，井川村7户70只，花儿掌村9户90只</t>
        </is>
      </c>
      <c r="G138" s="152" t="n">
        <v>53.6</v>
      </c>
      <c r="H138" s="62" t="inlineStr">
        <is>
          <t>培育养殖示范户，带领贫困户发展湖羊养殖，户均增收1.2万元</t>
        </is>
      </c>
      <c r="I138" s="260" t="n">
        <v>2</v>
      </c>
      <c r="J138" s="255" t="n">
        <v>0.0003</v>
      </c>
      <c r="K138" s="255" t="n">
        <v>0.0014</v>
      </c>
      <c r="L138" s="155" t="inlineStr">
        <is>
          <t>县畜牧局</t>
        </is>
      </c>
      <c r="M138" s="155" t="inlineStr">
        <is>
          <t>芦家湾乡</t>
        </is>
      </c>
      <c r="N138" s="191" t="n">
        <v>2019.11</v>
      </c>
      <c r="O138" s="55" t="n"/>
    </row>
    <row r="139" ht="45" customFormat="1" customHeight="1" s="9">
      <c r="A139" s="152" t="n"/>
      <c r="B139" s="155" t="inlineStr">
        <is>
          <t>种畜补贴
（湖羊基础母羊）</t>
        </is>
      </c>
      <c r="C139" s="155" t="inlineStr">
        <is>
          <t>新建</t>
        </is>
      </c>
      <c r="D139" s="155" t="inlineStr">
        <is>
          <t>2020.01
-
2020.06</t>
        </is>
      </c>
      <c r="E139" s="155" t="inlineStr">
        <is>
          <t>罗山川乡</t>
        </is>
      </c>
      <c r="F139" s="62" t="inlineStr">
        <is>
          <t>扶持90户建档立卡贫困户养殖湖羊900只，其中：西阳洼村11户110只，苇芝城村5户50只，龙柏山村8户80只，兰家掌村18户180只，大树塬村29户290只，山水湾村7户70只，光明村12户120只</t>
        </is>
      </c>
      <c r="G139" s="152" t="n">
        <v>72</v>
      </c>
      <c r="H139" s="62" t="inlineStr">
        <is>
          <t>培育养殖示范户，带领贫困户发展湖羊养殖，户均增收1.2万元</t>
        </is>
      </c>
      <c r="I139" s="260" t="n">
        <v>4</v>
      </c>
      <c r="J139" s="255" t="n">
        <v>0.0032</v>
      </c>
      <c r="K139" s="255" t="n">
        <v>0.0134</v>
      </c>
      <c r="L139" s="155" t="inlineStr">
        <is>
          <t>县畜牧局</t>
        </is>
      </c>
      <c r="M139" s="155" t="inlineStr">
        <is>
          <t>天池乡</t>
        </is>
      </c>
      <c r="N139" s="191" t="n">
        <v>2019.11</v>
      </c>
      <c r="O139" s="55" t="n"/>
    </row>
    <row r="140" ht="59" customFormat="1" customHeight="1" s="9">
      <c r="A140" s="152" t="n"/>
      <c r="B140" s="155" t="inlineStr">
        <is>
          <t>种畜补贴
（湖羊基础母羊）</t>
        </is>
      </c>
      <c r="C140" s="155" t="inlineStr">
        <is>
          <t>新建</t>
        </is>
      </c>
      <c r="D140" s="155" t="inlineStr">
        <is>
          <t>2020.01
-
2020.06</t>
        </is>
      </c>
      <c r="E140" s="155" t="inlineStr">
        <is>
          <t>毛井镇</t>
        </is>
      </c>
      <c r="F140" s="62" t="inlineStr">
        <is>
          <t>扶持101户建档立卡贫困户养殖湖羊1004只，其中：大户掌村21户210只，丁连掌9户90只，二条俭村7户70只，高家洼村5户50只，红糜湾村1户10只，黄寨柯村16户160只，乔崾岘村16户160只，山西掌村9户90只，杨东掌村10户94只，砖城子村6户60只</t>
        </is>
      </c>
      <c r="G140" s="152" t="n">
        <v>64.31999999999999</v>
      </c>
      <c r="H140" s="62" t="inlineStr">
        <is>
          <t>培育养殖示范户，带领贫困户发展湖羊养殖，户均增收1.2万元</t>
        </is>
      </c>
      <c r="I140" s="260" t="n">
        <v>6</v>
      </c>
      <c r="J140" s="255" t="n">
        <v>0.0022</v>
      </c>
      <c r="K140" s="255" t="n">
        <v>0.0092</v>
      </c>
      <c r="L140" s="155" t="inlineStr">
        <is>
          <t>县畜牧局</t>
        </is>
      </c>
      <c r="M140" s="155" t="inlineStr">
        <is>
          <t>毛井镇</t>
        </is>
      </c>
      <c r="N140" s="191" t="n">
        <v>2019.11</v>
      </c>
      <c r="O140" s="55" t="n"/>
    </row>
    <row r="141" ht="61" customFormat="1" customHeight="1" s="9">
      <c r="A141" s="152" t="n"/>
      <c r="B141" s="155" t="inlineStr">
        <is>
          <t>种畜补贴
（湖羊基础母羊）</t>
        </is>
      </c>
      <c r="C141" s="155" t="inlineStr">
        <is>
          <t>新建</t>
        </is>
      </c>
      <c r="D141" s="155" t="inlineStr">
        <is>
          <t>2020.01
-
2020.06</t>
        </is>
      </c>
      <c r="E141" s="155" t="inlineStr">
        <is>
          <t>八珠乡</t>
        </is>
      </c>
      <c r="F141" s="62" t="inlineStr">
        <is>
          <t>扶持95户建档立卡贫困户养殖湖羊950只，其中：曹塬村13户130只，八珠塬村13户130只，苟塬村9户90只，湫坝沟村13户130只，塔尔咀村14户140只，杏树沟村11户110只，冯家沟村10户100只，马连掌村10户100只</t>
        </is>
      </c>
      <c r="G141" s="152" t="n">
        <v>76</v>
      </c>
      <c r="H141" s="62" t="inlineStr">
        <is>
          <t>培育养殖示范户，带领贫困户发展湖羊养殖，户均增收1.2万元</t>
        </is>
      </c>
      <c r="I141" s="260" t="n">
        <v>6</v>
      </c>
      <c r="J141" s="255" t="n">
        <v>0.0013</v>
      </c>
      <c r="K141" s="255" t="n">
        <v>0.0054</v>
      </c>
      <c r="L141" s="155" t="inlineStr">
        <is>
          <t>县畜牧局</t>
        </is>
      </c>
      <c r="M141" s="155" t="inlineStr">
        <is>
          <t>八珠乡</t>
        </is>
      </c>
      <c r="N141" s="191" t="n">
        <v>2019.11</v>
      </c>
      <c r="O141" s="55" t="n"/>
    </row>
    <row r="142" ht="86" customFormat="1" customHeight="1" s="9">
      <c r="A142" s="152" t="n"/>
      <c r="B142" s="155" t="inlineStr">
        <is>
          <t>种畜补贴
（湖羊基础母羊）</t>
        </is>
      </c>
      <c r="C142" s="155" t="inlineStr">
        <is>
          <t>新建</t>
        </is>
      </c>
      <c r="D142" s="155" t="inlineStr">
        <is>
          <t>2020.01
-
2020.06</t>
        </is>
      </c>
      <c r="E142" s="155" t="inlineStr">
        <is>
          <t>环城镇</t>
        </is>
      </c>
      <c r="F142" s="62" t="inlineStr">
        <is>
          <t>扶持56户建档立卡贫困户养殖湖羊560只，其中：赵小掌村19户190只，张淌村2户20只，张滩滩村2户20只，鸳鸯沟村1户10只，杨庙掌村1户10只，十八里村1户10只，唐塬村6户60只，肖川2户20只，冉旗寨村11户110只，漫塬村1户10只，马坊塬村3户30只，龚家淌村1户10只，耿家沟村3户30只，城东塬村2户20只，北郭塬村1户10只</t>
        </is>
      </c>
      <c r="G142" s="152" t="n">
        <v>44.8</v>
      </c>
      <c r="H142" s="62" t="inlineStr">
        <is>
          <t>培育养殖示范户，带领贫困户发展湖羊养殖，户均增收1.2万元</t>
        </is>
      </c>
      <c r="I142" s="260" t="n">
        <v>2</v>
      </c>
      <c r="J142" s="255" t="n">
        <v>0.0002</v>
      </c>
      <c r="K142" s="255" t="n">
        <v>0.0008</v>
      </c>
      <c r="L142" s="155" t="inlineStr">
        <is>
          <t>县畜牧局</t>
        </is>
      </c>
      <c r="M142" s="155" t="inlineStr">
        <is>
          <t>环城镇</t>
        </is>
      </c>
      <c r="N142" s="191" t="n">
        <v>2019.11</v>
      </c>
      <c r="O142" s="55" t="n"/>
    </row>
    <row r="143" ht="45" customFormat="1" customHeight="1" s="9">
      <c r="A143" s="152" t="n"/>
      <c r="B143" s="155" t="inlineStr">
        <is>
          <t>种畜补贴
（湖羊基础母羊）</t>
        </is>
      </c>
      <c r="C143" s="155" t="inlineStr">
        <is>
          <t>新建</t>
        </is>
      </c>
      <c r="D143" s="155" t="inlineStr">
        <is>
          <t>2020.01
-
2020.06</t>
        </is>
      </c>
      <c r="E143" s="155" t="inlineStr">
        <is>
          <t>曲子镇</t>
        </is>
      </c>
      <c r="F143" s="62" t="inlineStr">
        <is>
          <t>扶持11户建档立卡贫困户养殖湖羊104只，其中：五里桥村2户20只，高李湾村1户10只，楼房子村4户40只，金盆掌村3户30只，小庄子村1户4只</t>
        </is>
      </c>
      <c r="G143" s="152" t="n">
        <v>8.32</v>
      </c>
      <c r="H143" s="62" t="inlineStr">
        <is>
          <t>培育养殖示范户，带领贫困户发展湖羊养殖，户均增收1.2万元</t>
        </is>
      </c>
      <c r="I143" s="260" t="n">
        <v>7</v>
      </c>
      <c r="J143" s="255" t="n">
        <v>0.0017</v>
      </c>
      <c r="K143" s="255" t="n">
        <v>0.0071</v>
      </c>
      <c r="L143" s="155" t="inlineStr">
        <is>
          <t>县畜牧局</t>
        </is>
      </c>
      <c r="M143" s="155" t="inlineStr">
        <is>
          <t>曲子镇</t>
        </is>
      </c>
      <c r="N143" s="191" t="n">
        <v>2019.11</v>
      </c>
      <c r="O143" s="55" t="n"/>
    </row>
    <row r="144" ht="45" customFormat="1" customHeight="1" s="9">
      <c r="A144" s="152" t="n"/>
      <c r="B144" s="155" t="inlineStr">
        <is>
          <t>种畜补贴
（湖羊基础母羊）</t>
        </is>
      </c>
      <c r="C144" s="155" t="inlineStr">
        <is>
          <t>新建</t>
        </is>
      </c>
      <c r="D144" s="155" t="inlineStr">
        <is>
          <t>2020.01
-
2020.06</t>
        </is>
      </c>
      <c r="E144" s="155" t="inlineStr">
        <is>
          <t>山城乡</t>
        </is>
      </c>
      <c r="F144" s="62" t="inlineStr">
        <is>
          <t>扶持106户建档立卡贫困户养殖湖羊1060只，其中：山城堡村19户190只，王山口子村22户220只，寨科村13户130只，冯家沟村14户140只，郝掌村18户180只，谢庄村10户100只</t>
        </is>
      </c>
      <c r="G144" s="152" t="n">
        <v>84.8</v>
      </c>
      <c r="H144" s="62" t="inlineStr">
        <is>
          <t>培育养殖示范户，带领贫困户发展湖羊养殖，户均增收1.2万元</t>
        </is>
      </c>
      <c r="I144" s="260" t="n">
        <v>14</v>
      </c>
      <c r="J144" s="255" t="n">
        <v>0.001</v>
      </c>
      <c r="K144" s="255" t="n">
        <v>0.0042</v>
      </c>
      <c r="L144" s="155" t="inlineStr">
        <is>
          <t>县畜牧局</t>
        </is>
      </c>
      <c r="M144" s="155" t="inlineStr">
        <is>
          <t>山城乡</t>
        </is>
      </c>
      <c r="N144" s="191" t="n">
        <v>2019.11</v>
      </c>
      <c r="O144" s="55" t="n"/>
    </row>
    <row r="145" ht="70" customFormat="1" customHeight="1" s="9">
      <c r="A145" s="152" t="n"/>
      <c r="B145" s="155" t="inlineStr">
        <is>
          <t>种畜补贴
（湖羊基础母羊）</t>
        </is>
      </c>
      <c r="C145" s="155" t="inlineStr">
        <is>
          <t>新建</t>
        </is>
      </c>
      <c r="D145" s="155" t="inlineStr">
        <is>
          <t>2020.01
-
2020.06</t>
        </is>
      </c>
      <c r="E145" s="155" t="inlineStr">
        <is>
          <t>车道镇</t>
        </is>
      </c>
      <c r="F145" s="62" t="inlineStr">
        <is>
          <t>扶持112户建档立卡贫困户养殖湖羊1120只，其中：万安村8户80只，红台村2户20只，安掌村18户180只，元峁村2户20只，苦水掌村15户150只，双庙村4户40只，王西掌村7户70只，吊渠村13户130只，杨掌村14户140只，魏洼村17户170只，陈掌村1户10只，樱桃掌村2户20只，代掌村6户60只，刘园子村3户30只</t>
        </is>
      </c>
      <c r="G145" s="152" t="n">
        <v>89.59999999999999</v>
      </c>
      <c r="H145" s="62" t="inlineStr">
        <is>
          <t>培育养殖示范户，带领贫困户发展湖羊养殖，户均增收1.2万元</t>
        </is>
      </c>
      <c r="I145" s="260" t="n">
        <v>16</v>
      </c>
      <c r="J145" s="255" t="n">
        <v>0.018</v>
      </c>
      <c r="K145" s="255" t="n">
        <v>0.0075</v>
      </c>
      <c r="L145" s="155" t="inlineStr">
        <is>
          <t>县畜牧局</t>
        </is>
      </c>
      <c r="M145" s="155" t="inlineStr">
        <is>
          <t>车道镇</t>
        </is>
      </c>
      <c r="N145" s="191" t="n">
        <v>2019.11</v>
      </c>
      <c r="O145" s="55" t="n"/>
    </row>
    <row r="146" ht="79" customFormat="1" customHeight="1" s="9">
      <c r="A146" s="152" t="n"/>
      <c r="B146" s="155" t="inlineStr">
        <is>
          <t>种畜补贴
（湖羊基础母羊）</t>
        </is>
      </c>
      <c r="C146" s="155" t="inlineStr">
        <is>
          <t>新建</t>
        </is>
      </c>
      <c r="D146" s="155" t="inlineStr">
        <is>
          <t>2020.01
-
2020.06</t>
        </is>
      </c>
      <c r="E146" s="155" t="inlineStr">
        <is>
          <t>洪德镇</t>
        </is>
      </c>
      <c r="F146" s="62" t="inlineStr">
        <is>
          <t>扶持210户建档立卡贫困户养殖湖羊2097只，其中： 大户塬村11户110只，耿塬畔村14户14只，河连湾村24户240只，洪德街村4户40只，李达掌村13户130只，李塬村13户130只，梁岔村10户100只，马塬村10户100只，私盐路村27户270只，苏长沟村10户100只，肖关村16户157只，张崾岘村14户140只，张塬村16户160只，赵洼村17户170只</t>
        </is>
      </c>
      <c r="G146" s="152" t="n">
        <v>167.76</v>
      </c>
      <c r="H146" s="62" t="inlineStr">
        <is>
          <t>培育养殖示范户，带领贫困户发展湖羊养殖，户均增收1.2万元</t>
        </is>
      </c>
      <c r="I146" s="260" t="n">
        <v>7</v>
      </c>
      <c r="J146" s="255" t="n">
        <v>0.0103</v>
      </c>
      <c r="K146" s="255" t="n">
        <v>0.004</v>
      </c>
      <c r="L146" s="155" t="inlineStr">
        <is>
          <t>县畜牧局</t>
        </is>
      </c>
      <c r="M146" s="155" t="inlineStr">
        <is>
          <t>洪德镇</t>
        </is>
      </c>
      <c r="N146" s="191" t="n">
        <v>2019.11</v>
      </c>
      <c r="O146" s="55" t="n"/>
    </row>
    <row r="147" ht="47" customFormat="1" customHeight="1" s="9">
      <c r="A147" s="233" t="n">
        <v>2</v>
      </c>
      <c r="B147" s="123" t="inlineStr">
        <is>
          <t>种畜补贴
（湖羊基础母羊）</t>
        </is>
      </c>
      <c r="C147" s="123" t="inlineStr">
        <is>
          <t>新建</t>
        </is>
      </c>
      <c r="D147" s="123" t="inlineStr">
        <is>
          <t>2020.01
-
2020.06</t>
        </is>
      </c>
      <c r="E147" s="123" t="inlineStr">
        <is>
          <t>八珠乡等13个乡镇</t>
        </is>
      </c>
      <c r="F147" s="177" t="inlineStr">
        <is>
          <t>扶持619户建档立卡贫困户养殖湖羊基础母羊5732只，黑山羊110只，每只补助500元，每户最多不超过5000元</t>
        </is>
      </c>
      <c r="G147" s="233" t="n">
        <v>292.1</v>
      </c>
      <c r="H147" s="177" t="inlineStr">
        <is>
          <t>培育养殖示范户，带领贫困户发展湖羊养殖，户均增收1.2万元</t>
        </is>
      </c>
      <c r="I147" s="261" t="n">
        <v>115</v>
      </c>
      <c r="J147" s="253" t="n">
        <v>0.0619</v>
      </c>
      <c r="K147" s="253" t="n">
        <v>0.1524</v>
      </c>
      <c r="L147" s="123" t="inlineStr">
        <is>
          <t>畜牧局</t>
        </is>
      </c>
      <c r="M147" s="123" t="inlineStr">
        <is>
          <t>八珠乡等13个乡镇</t>
        </is>
      </c>
      <c r="N147" s="190" t="n">
        <v>2019.11</v>
      </c>
      <c r="O147" s="55" t="n"/>
    </row>
    <row r="148" ht="45" customFormat="1" customHeight="1" s="9">
      <c r="A148" s="152" t="n"/>
      <c r="B148" s="155" t="inlineStr">
        <is>
          <t>种畜补贴
（湖羊基础母羊）</t>
        </is>
      </c>
      <c r="C148" s="155" t="inlineStr">
        <is>
          <t>新建</t>
        </is>
      </c>
      <c r="D148" s="155" t="inlineStr">
        <is>
          <t>2020.01
-
2020.06</t>
        </is>
      </c>
      <c r="E148" s="155" t="inlineStr">
        <is>
          <t>八珠乡</t>
        </is>
      </c>
      <c r="F148" s="62" t="inlineStr">
        <is>
          <t>扶持2户贫困户养殖湖羊基础母羊18只，其中：苟塬村1户10只，瓦崾岘村1户8只</t>
        </is>
      </c>
      <c r="G148" s="152" t="n">
        <v>0.9</v>
      </c>
      <c r="H148" s="62" t="inlineStr">
        <is>
          <t>培育养殖示范户，带领贫困户发展湖羊养殖，户均增收1.2万元</t>
        </is>
      </c>
      <c r="I148" s="260" t="n">
        <v>2</v>
      </c>
      <c r="J148" s="255" t="n">
        <v>0.0002</v>
      </c>
      <c r="K148" s="255" t="n">
        <v>0.0008</v>
      </c>
      <c r="L148" s="155" t="inlineStr">
        <is>
          <t>县畜牧局</t>
        </is>
      </c>
      <c r="M148" s="155" t="inlineStr">
        <is>
          <t>八珠乡</t>
        </is>
      </c>
      <c r="N148" s="191" t="n">
        <v>2019.11</v>
      </c>
      <c r="O148" s="55" t="n"/>
    </row>
    <row r="149" ht="59" customFormat="1" customHeight="1" s="9">
      <c r="A149" s="152" t="n"/>
      <c r="B149" s="155" t="inlineStr">
        <is>
          <t>种畜补贴
（湖羊基础母羊）</t>
        </is>
      </c>
      <c r="C149" s="155" t="inlineStr">
        <is>
          <t>新建</t>
        </is>
      </c>
      <c r="D149" s="155" t="inlineStr">
        <is>
          <t>2020.01
-
2020.06</t>
        </is>
      </c>
      <c r="E149" s="155" t="inlineStr">
        <is>
          <t>合道镇</t>
        </is>
      </c>
      <c r="F149" s="62" t="inlineStr">
        <is>
          <t>扶持45户贫困户养殖湖羊基础母羊310只，其中：常崾岘村2户5只，陈旗塬村1户10只，大路塬村4户38只，何坪村8户25只，红崖洼村2户16只，梁坪村2户7只，唐台子村1户10只，杨坪沟村3户19只，寨子坪村6户54只，赵台村13户101只，朱家塬村3户25只</t>
        </is>
      </c>
      <c r="G149" s="152" t="n">
        <v>15.5</v>
      </c>
      <c r="H149" s="62" t="inlineStr">
        <is>
          <t>培育养殖示范户，带领贫困户发展湖羊养殖，户均增收1.2万元</t>
        </is>
      </c>
      <c r="I149" s="260" t="n">
        <v>11</v>
      </c>
      <c r="J149" s="255" t="n">
        <v>0.0045</v>
      </c>
      <c r="K149" s="255" t="n">
        <v>0.0189</v>
      </c>
      <c r="L149" s="155" t="inlineStr">
        <is>
          <t>县畜牧局</t>
        </is>
      </c>
      <c r="M149" s="155" t="inlineStr">
        <is>
          <t>合道镇</t>
        </is>
      </c>
      <c r="N149" s="191" t="n">
        <v>2019.11</v>
      </c>
      <c r="O149" s="55" t="n"/>
    </row>
    <row r="150" ht="45" customFormat="1" customHeight="1" s="9">
      <c r="A150" s="152" t="n"/>
      <c r="B150" s="155" t="inlineStr">
        <is>
          <t>种畜补贴
（湖羊基础母羊）</t>
        </is>
      </c>
      <c r="C150" s="155" t="inlineStr">
        <is>
          <t>新建</t>
        </is>
      </c>
      <c r="D150" s="155" t="inlineStr">
        <is>
          <t>2020.01
-
2020.06</t>
        </is>
      </c>
      <c r="E150" s="155" t="inlineStr">
        <is>
          <t>虎洞镇</t>
        </is>
      </c>
      <c r="F150" s="62" t="inlineStr">
        <is>
          <t>扶持4户贫困户养殖湖羊基础母羊38只，其中：高庙湾村1户8只，魏家河村2户20只，常兆台村1户10只</t>
        </is>
      </c>
      <c r="G150" s="152" t="n">
        <v>1.9</v>
      </c>
      <c r="H150" s="62" t="inlineStr">
        <is>
          <t>培育养殖示范户，带领贫困户发展湖羊养殖，户均增收1.2万元</t>
        </is>
      </c>
      <c r="I150" s="260" t="n">
        <v>3</v>
      </c>
      <c r="J150" s="255" t="n">
        <v>0.0004</v>
      </c>
      <c r="K150" s="255" t="n">
        <v>0.0016</v>
      </c>
      <c r="L150" s="155" t="inlineStr">
        <is>
          <t>县畜牧局</t>
        </is>
      </c>
      <c r="M150" s="155" t="inlineStr">
        <is>
          <t>虎洞镇</t>
        </is>
      </c>
      <c r="N150" s="191" t="n">
        <v>2019.11</v>
      </c>
      <c r="O150" s="55" t="n"/>
    </row>
    <row r="151" ht="45" customFormat="1" customHeight="1" s="9">
      <c r="A151" s="152" t="n"/>
      <c r="B151" s="155" t="inlineStr">
        <is>
          <t>种畜补贴
（湖羊基础母羊）</t>
        </is>
      </c>
      <c r="C151" s="155" t="inlineStr">
        <is>
          <t>新建</t>
        </is>
      </c>
      <c r="D151" s="155" t="inlineStr">
        <is>
          <t>2020.01
-
2020.06</t>
        </is>
      </c>
      <c r="E151" s="155" t="inlineStr">
        <is>
          <t>毛井镇</t>
        </is>
      </c>
      <c r="F151" s="62" t="inlineStr">
        <is>
          <t>扶持11户贫困户养殖湖羊基础母羊101只，其中：红糜湾村1户10只，马趟村1户10只，乔崾岘村3户30只，杨东掌村6户51只</t>
        </is>
      </c>
      <c r="G151" s="152" t="n">
        <v>5.05</v>
      </c>
      <c r="H151" s="62" t="inlineStr">
        <is>
          <t>培育养殖示范户，带领贫困户发展湖羊养殖，户均增收1.2万元</t>
        </is>
      </c>
      <c r="I151" s="260" t="n">
        <v>4</v>
      </c>
      <c r="J151" s="255" t="n">
        <v>0.0011</v>
      </c>
      <c r="K151" s="255" t="n">
        <v>0.0048</v>
      </c>
      <c r="L151" s="155" t="inlineStr">
        <is>
          <t>县畜牧局</t>
        </is>
      </c>
      <c r="M151" s="155" t="inlineStr">
        <is>
          <t>毛井镇</t>
        </is>
      </c>
      <c r="N151" s="191" t="n">
        <v>2019.11</v>
      </c>
      <c r="O151" s="55" t="n"/>
    </row>
    <row r="152" ht="45" customFormat="1" customHeight="1" s="9">
      <c r="A152" s="152" t="n"/>
      <c r="B152" s="155" t="inlineStr">
        <is>
          <t>种畜补贴
（湖羊基础母羊）</t>
        </is>
      </c>
      <c r="C152" s="155" t="inlineStr">
        <is>
          <t>新建</t>
        </is>
      </c>
      <c r="D152" s="155" t="inlineStr">
        <is>
          <t>2020.01
-
2020.06</t>
        </is>
      </c>
      <c r="E152" s="155" t="inlineStr">
        <is>
          <t>南湫乡</t>
        </is>
      </c>
      <c r="F152" s="62" t="inlineStr">
        <is>
          <t>扶持3户贫困户养殖湖羊基础母羊28只，其中：杨兴堡村1户10只，花儿山村1户10只，洪涝池村1户8只</t>
        </is>
      </c>
      <c r="G152" s="152" t="n">
        <v>1.4</v>
      </c>
      <c r="H152" s="62" t="inlineStr">
        <is>
          <t>培育养殖示范户，带领贫困户发展湖羊养殖，户均增收1.2万元</t>
        </is>
      </c>
      <c r="I152" s="260" t="n">
        <v>3</v>
      </c>
      <c r="J152" s="255" t="n">
        <v>0.0003</v>
      </c>
      <c r="K152" s="255" t="n">
        <v>0.0014</v>
      </c>
      <c r="L152" s="155" t="inlineStr">
        <is>
          <t>县畜牧局</t>
        </is>
      </c>
      <c r="M152" s="155" t="inlineStr">
        <is>
          <t>南湫乡</t>
        </is>
      </c>
      <c r="N152" s="191" t="n">
        <v>2019.11</v>
      </c>
      <c r="O152" s="55" t="n"/>
    </row>
    <row r="153" ht="57" customFormat="1" customHeight="1" s="9">
      <c r="A153" s="152" t="n"/>
      <c r="B153" s="155" t="inlineStr">
        <is>
          <t>种畜补贴
（湖羊基础母羊）</t>
        </is>
      </c>
      <c r="C153" s="155" t="inlineStr">
        <is>
          <t>新建</t>
        </is>
      </c>
      <c r="D153" s="155" t="inlineStr">
        <is>
          <t>2020.01
-
2020.06</t>
        </is>
      </c>
      <c r="E153" s="155" t="inlineStr">
        <is>
          <t>山城乡</t>
        </is>
      </c>
      <c r="F153" s="62" t="inlineStr">
        <is>
          <t>扶持115户贫困户养殖湖羊基础母羊1099只，其中：八里铺村7户70只，冯家沟村11户110只，郝掌村12户93只，山城堡村14户140只，王山口子村22户220只，谢庄村10户90只，薛塬村16户160只，寨柯村14户131只，赵庄村9户85只</t>
        </is>
      </c>
      <c r="G153" s="152" t="n">
        <v>54.95</v>
      </c>
      <c r="H153" s="62" t="inlineStr">
        <is>
          <t>培育养殖示范户，带领贫困户发展湖羊养殖，户均增收1.2万元</t>
        </is>
      </c>
      <c r="I153" s="260" t="n">
        <v>9</v>
      </c>
      <c r="J153" s="255" t="n">
        <v>0.0115</v>
      </c>
      <c r="K153" s="255" t="n">
        <v>0.0482</v>
      </c>
      <c r="L153" s="155" t="inlineStr">
        <is>
          <t>县畜牧局</t>
        </is>
      </c>
      <c r="M153" s="155" t="inlineStr">
        <is>
          <t>山城乡</t>
        </is>
      </c>
      <c r="N153" s="191" t="n">
        <v>2019.11</v>
      </c>
      <c r="O153" s="55" t="n"/>
    </row>
    <row r="154" ht="37" customFormat="1" customHeight="1" s="9">
      <c r="A154" s="152" t="n"/>
      <c r="B154" s="155" t="inlineStr">
        <is>
          <t>种畜补贴
（湖羊基础母羊）</t>
        </is>
      </c>
      <c r="C154" s="155" t="inlineStr">
        <is>
          <t>新建</t>
        </is>
      </c>
      <c r="D154" s="155" t="inlineStr">
        <is>
          <t>2020.01
-
2020.06</t>
        </is>
      </c>
      <c r="E154" s="155" t="inlineStr">
        <is>
          <t>甜水镇</t>
        </is>
      </c>
      <c r="F154" s="62" t="inlineStr">
        <is>
          <t>扶持12户贫困户养殖湖羊基础母羊111只，其中：高崾岘村3户21只，何塬村9户90只</t>
        </is>
      </c>
      <c r="G154" s="152" t="n">
        <v>5.55</v>
      </c>
      <c r="H154" s="62" t="inlineStr">
        <is>
          <t>培育养殖示范户，带领贫困户发展湖羊养殖，户均增收1.2万元</t>
        </is>
      </c>
      <c r="I154" s="260" t="n">
        <v>2</v>
      </c>
      <c r="J154" s="255" t="n">
        <v>0.0012</v>
      </c>
      <c r="K154" s="255" t="n">
        <v>0.005</v>
      </c>
      <c r="L154" s="155" t="inlineStr">
        <is>
          <t>县畜牧局</t>
        </is>
      </c>
      <c r="M154" s="155" t="inlineStr">
        <is>
          <t>甜水镇</t>
        </is>
      </c>
      <c r="N154" s="191" t="n">
        <v>2019.11</v>
      </c>
      <c r="O154" s="55" t="n"/>
    </row>
    <row r="155" ht="45" customFormat="1" customHeight="1" s="9">
      <c r="A155" s="152" t="n"/>
      <c r="B155" s="155" t="inlineStr">
        <is>
          <t>种畜补贴
（湖羊基础母羊）</t>
        </is>
      </c>
      <c r="C155" s="155" t="inlineStr">
        <is>
          <t>新建</t>
        </is>
      </c>
      <c r="D155" s="155" t="inlineStr">
        <is>
          <t>2020.01
-
2020.06</t>
        </is>
      </c>
      <c r="E155" s="155" t="inlineStr">
        <is>
          <t>小南沟乡</t>
        </is>
      </c>
      <c r="F155" s="62" t="inlineStr">
        <is>
          <t>扶持27户贫困户养殖湖羊基础母羊270只，其中：陈掌村5户50只，粉子山村6户60只，李上山村5户50只，李塬村2户20只，连川村2户20只，天子渠村3户30只，汪天子村4户40只</t>
        </is>
      </c>
      <c r="G155" s="152" t="n">
        <v>13.5</v>
      </c>
      <c r="H155" s="62" t="inlineStr">
        <is>
          <t>培育养殖示范户，带领贫困户发展湖羊养殖，户均增收1.2万元</t>
        </is>
      </c>
      <c r="I155" s="260" t="n">
        <v>7</v>
      </c>
      <c r="J155" s="255" t="n">
        <v>0.0027</v>
      </c>
      <c r="K155" s="255" t="n">
        <v>0.0112</v>
      </c>
      <c r="L155" s="155" t="inlineStr">
        <is>
          <t>县畜牧局</t>
        </is>
      </c>
      <c r="M155" s="155" t="inlineStr">
        <is>
          <t>小南沟乡</t>
        </is>
      </c>
      <c r="N155" s="191" t="n">
        <v>2019.11</v>
      </c>
      <c r="O155" s="55" t="n"/>
    </row>
    <row r="156" ht="35" customFormat="1" customHeight="1" s="9">
      <c r="A156" s="152" t="n"/>
      <c r="B156" s="155" t="inlineStr">
        <is>
          <t>种畜补贴
（湖羊基础母羊）</t>
        </is>
      </c>
      <c r="C156" s="155" t="inlineStr">
        <is>
          <t>新建</t>
        </is>
      </c>
      <c r="D156" s="155" t="inlineStr">
        <is>
          <t>2020.01
-
2020.06</t>
        </is>
      </c>
      <c r="E156" s="155" t="inlineStr">
        <is>
          <t>演武乡</t>
        </is>
      </c>
      <c r="F156" s="62" t="inlineStr">
        <is>
          <t>扶持4户贫困户养殖湖羊基础母羊38只，其中：佛岔村2户18只，黑泉河村2户20只</t>
        </is>
      </c>
      <c r="G156" s="152" t="n">
        <v>1.9</v>
      </c>
      <c r="H156" s="62" t="inlineStr">
        <is>
          <t>培育养殖示范户，带领贫困户发展湖羊养殖，户均增收1.2万元</t>
        </is>
      </c>
      <c r="I156" s="260" t="n">
        <v>2</v>
      </c>
      <c r="J156" s="255" t="n">
        <v>0.0004</v>
      </c>
      <c r="K156" s="255" t="n">
        <v>0.0016</v>
      </c>
      <c r="L156" s="155" t="inlineStr">
        <is>
          <t>县畜牧局</t>
        </is>
      </c>
      <c r="M156" s="155" t="inlineStr">
        <is>
          <t>演武乡</t>
        </is>
      </c>
      <c r="N156" s="191" t="n">
        <v>2019.11</v>
      </c>
      <c r="O156" s="55" t="n"/>
    </row>
    <row r="157" ht="45" customFormat="1" customHeight="1" s="9">
      <c r="A157" s="152" t="n"/>
      <c r="B157" s="155" t="inlineStr">
        <is>
          <t>种畜补贴
（湖羊基础母羊）</t>
        </is>
      </c>
      <c r="C157" s="155" t="inlineStr">
        <is>
          <t>新建</t>
        </is>
      </c>
      <c r="D157" s="155" t="inlineStr">
        <is>
          <t>2020.01
-
2020.06</t>
        </is>
      </c>
      <c r="E157" s="155" t="inlineStr">
        <is>
          <t>环城镇</t>
        </is>
      </c>
      <c r="F157" s="62" t="inlineStr">
        <is>
          <t>扶持6户贫困户养殖湖羊基础母羊60只，其中：城东塬村1户10只，高龚塬村2户20只，龚淌村1户10只，西川村1户10只</t>
        </is>
      </c>
      <c r="G157" s="152" t="n">
        <v>3</v>
      </c>
      <c r="H157" s="62" t="inlineStr">
        <is>
          <t>培育养殖示范户，带领贫困户发展湖羊养殖，户均增收1.2万元</t>
        </is>
      </c>
      <c r="I157" s="260" t="n">
        <v>4</v>
      </c>
      <c r="J157" s="255" t="n">
        <v>0.0005999999999999999</v>
      </c>
      <c r="K157" s="255" t="n">
        <v>0.0027</v>
      </c>
      <c r="L157" s="155" t="inlineStr">
        <is>
          <t>县畜牧局</t>
        </is>
      </c>
      <c r="M157" s="155" t="inlineStr">
        <is>
          <t>环城镇</t>
        </is>
      </c>
      <c r="N157" s="191" t="n">
        <v>2019.11</v>
      </c>
      <c r="O157" s="55" t="n"/>
    </row>
    <row r="158" ht="45" customFormat="1" customHeight="1" s="9">
      <c r="A158" s="152" t="n"/>
      <c r="B158" s="155" t="inlineStr">
        <is>
          <t>种畜补贴
（湖羊基础母羊）</t>
        </is>
      </c>
      <c r="C158" s="155" t="inlineStr">
        <is>
          <t>新建</t>
        </is>
      </c>
      <c r="D158" s="155" t="inlineStr">
        <is>
          <t>2020.01
-
2020.06</t>
        </is>
      </c>
      <c r="E158" s="155" t="inlineStr">
        <is>
          <t>樊家川镇</t>
        </is>
      </c>
      <c r="F158" s="62" t="inlineStr">
        <is>
          <t>扶持8户贫困户养殖湖羊基础母羊80只，其中：马俊滩村3户30只，马驿沟村1户10只，李崾岘村2户20只，慕家河村2户20只</t>
        </is>
      </c>
      <c r="G158" s="152" t="n">
        <v>4</v>
      </c>
      <c r="H158" s="62" t="inlineStr">
        <is>
          <t>培育养殖示范户，带领贫困户发展湖羊养殖，户均增收1.2万元</t>
        </is>
      </c>
      <c r="I158" s="260" t="n">
        <v>4</v>
      </c>
      <c r="J158" s="255" t="n">
        <v>0.0008</v>
      </c>
      <c r="K158" s="255" t="n">
        <v>0.0032</v>
      </c>
      <c r="L158" s="155" t="inlineStr">
        <is>
          <t>县畜牧局</t>
        </is>
      </c>
      <c r="M158" s="155" t="inlineStr">
        <is>
          <t>樊家川镇</t>
        </is>
      </c>
      <c r="N158" s="191" t="n">
        <v>2019.11</v>
      </c>
      <c r="O158" s="55" t="n"/>
    </row>
    <row r="159" ht="45" customFormat="1" customHeight="1" s="9">
      <c r="A159" s="152" t="n"/>
      <c r="B159" s="155" t="inlineStr">
        <is>
          <t>种畜补贴
（湖羊基础母羊）</t>
        </is>
      </c>
      <c r="C159" s="155" t="inlineStr">
        <is>
          <t>新建</t>
        </is>
      </c>
      <c r="D159" s="155" t="inlineStr">
        <is>
          <t>2020.01
-
2020.06</t>
        </is>
      </c>
      <c r="E159" s="155" t="inlineStr">
        <is>
          <t>芦家湾乡</t>
        </is>
      </c>
      <c r="F159" s="62" t="inlineStr">
        <is>
          <t>扶持3户贫困户养殖湖羊基础母羊30只，其中：庙儿掌村1户10只，宋家掌村2户20只</t>
        </is>
      </c>
      <c r="G159" s="152" t="n">
        <v>1.5</v>
      </c>
      <c r="H159" s="62" t="inlineStr">
        <is>
          <t>培育养殖示范户，带领贫困户发展湖羊养殖，户均增收1.2万元</t>
        </is>
      </c>
      <c r="I159" s="260" t="n">
        <v>2</v>
      </c>
      <c r="J159" s="255" t="n">
        <v>0.0003</v>
      </c>
      <c r="K159" s="255" t="n">
        <v>0.0014</v>
      </c>
      <c r="L159" s="155" t="inlineStr">
        <is>
          <t>县畜牧局</t>
        </is>
      </c>
      <c r="M159" s="155" t="inlineStr">
        <is>
          <t>芦家湾乡</t>
        </is>
      </c>
      <c r="N159" s="191" t="n">
        <v>2019.11</v>
      </c>
      <c r="O159" s="55" t="n"/>
    </row>
    <row r="160" ht="45" customFormat="1" customHeight="1" s="9">
      <c r="A160" s="152" t="n"/>
      <c r="B160" s="155" t="inlineStr">
        <is>
          <t>种畜补贴
（湖羊基础母羊）</t>
        </is>
      </c>
      <c r="C160" s="155" t="inlineStr">
        <is>
          <t>新建</t>
        </is>
      </c>
      <c r="D160" s="155" t="inlineStr">
        <is>
          <t>2020.01
-
2020.06</t>
        </is>
      </c>
      <c r="E160" s="155" t="inlineStr">
        <is>
          <t>天池乡</t>
        </is>
      </c>
      <c r="F160" s="62" t="inlineStr">
        <is>
          <t>扶持32户贫困户养殖湖羊基础母羊196只，其中：曹李川村1户8只，大庄台村6户53只，梁河村2户13只，喜家坪村23户122只</t>
        </is>
      </c>
      <c r="G160" s="152" t="n">
        <v>9.800000000000001</v>
      </c>
      <c r="H160" s="62" t="inlineStr">
        <is>
          <t>培育养殖示范户，带领贫困户发展湖羊养殖，户均增收1.2万元</t>
        </is>
      </c>
      <c r="I160" s="260" t="n">
        <v>4</v>
      </c>
      <c r="J160" s="255" t="n">
        <v>0.0032</v>
      </c>
      <c r="K160" s="255" t="n">
        <v>0.0134</v>
      </c>
      <c r="L160" s="155" t="inlineStr">
        <is>
          <t>县畜牧局</t>
        </is>
      </c>
      <c r="M160" s="155" t="inlineStr">
        <is>
          <t>天池乡</t>
        </is>
      </c>
      <c r="N160" s="191" t="n">
        <v>2019.11</v>
      </c>
      <c r="O160" s="55" t="n"/>
    </row>
    <row r="161" ht="45" customFormat="1" customHeight="1" s="9">
      <c r="A161" s="152" t="n"/>
      <c r="B161" s="155" t="inlineStr">
        <is>
          <t>种畜补贴
（湖羊基础母羊）</t>
        </is>
      </c>
      <c r="C161" s="155" t="inlineStr">
        <is>
          <t>新建</t>
        </is>
      </c>
      <c r="D161" s="155" t="inlineStr">
        <is>
          <t>2020.01
-
2020.06</t>
        </is>
      </c>
      <c r="E161" s="155" t="inlineStr">
        <is>
          <t>南湫乡</t>
        </is>
      </c>
      <c r="F161" s="62" t="inlineStr">
        <is>
          <t>扶持22户建档立卡户养殖湖羊基础母羊213只，其中：代家洼村2户20只，洪涝池2户20只，花儿山村4户43只，双井子村1户10只，杨兴堡村3户30只，岳后渠村10户100只</t>
        </is>
      </c>
      <c r="G161" s="152" t="n">
        <v>10.65</v>
      </c>
      <c r="H161" s="62" t="inlineStr">
        <is>
          <t>培育养殖示范户，带领贫困户发展湖羊养殖，户均增收1.2万元</t>
        </is>
      </c>
      <c r="I161" s="260" t="n">
        <v>6</v>
      </c>
      <c r="J161" s="255" t="n">
        <v>0.0022</v>
      </c>
      <c r="K161" s="255" t="n">
        <v>0.0092</v>
      </c>
      <c r="L161" s="155" t="inlineStr">
        <is>
          <t>县畜牧局</t>
        </is>
      </c>
      <c r="M161" s="155" t="inlineStr">
        <is>
          <t>南湫乡</t>
        </is>
      </c>
      <c r="N161" s="191" t="n">
        <v>2019.11</v>
      </c>
      <c r="O161" s="55" t="n"/>
    </row>
    <row r="162" ht="45" customFormat="1" customHeight="1" s="9">
      <c r="A162" s="152" t="n"/>
      <c r="B162" s="155" t="inlineStr">
        <is>
          <t>种畜补贴
（湖羊基础母羊）</t>
        </is>
      </c>
      <c r="C162" s="155" t="inlineStr">
        <is>
          <t>新建</t>
        </is>
      </c>
      <c r="D162" s="155" t="inlineStr">
        <is>
          <t>2020.01
-
2020.06</t>
        </is>
      </c>
      <c r="E162" s="155" t="inlineStr">
        <is>
          <t>芦家湾乡</t>
        </is>
      </c>
      <c r="F162" s="62" t="inlineStr">
        <is>
          <t>扶持13户贫困户养殖湖羊13只，其中：桃李湾村2户20只，大堡条村2户20只，庙儿掌村2户20只，盘龙村2户20只，井川村2户20只，花儿掌村3户30只</t>
        </is>
      </c>
      <c r="G162" s="152" t="n">
        <v>6.5</v>
      </c>
      <c r="H162" s="62" t="inlineStr">
        <is>
          <t>培育养殖示范户，带领贫困户发展湖羊养殖，户均增收1.2万元</t>
        </is>
      </c>
      <c r="I162" s="260" t="n">
        <v>6</v>
      </c>
      <c r="J162" s="255" t="n">
        <v>0.0013</v>
      </c>
      <c r="K162" s="255" t="n">
        <v>0.0054</v>
      </c>
      <c r="L162" s="155" t="inlineStr">
        <is>
          <t>县畜牧局</t>
        </is>
      </c>
      <c r="M162" s="155" t="inlineStr">
        <is>
          <t>芦家湾乡</t>
        </is>
      </c>
      <c r="N162" s="191" t="n">
        <v>2019.11</v>
      </c>
      <c r="O162" s="55" t="n"/>
    </row>
    <row r="163" ht="45" customFormat="1" customHeight="1" s="9">
      <c r="A163" s="152" t="n"/>
      <c r="B163" s="155" t="inlineStr">
        <is>
          <t>种畜补贴
（湖羊基础母羊）</t>
        </is>
      </c>
      <c r="C163" s="155" t="inlineStr">
        <is>
          <t>新建</t>
        </is>
      </c>
      <c r="D163" s="155" t="inlineStr">
        <is>
          <t>2020.01
-
2020.06</t>
        </is>
      </c>
      <c r="E163" s="155" t="inlineStr">
        <is>
          <t>罗山川乡</t>
        </is>
      </c>
      <c r="F163" s="62" t="inlineStr">
        <is>
          <t>扶持2户贫困户养殖湖羊20只，其中：西阳洼村1户10只，苇芝城村1户10只</t>
        </is>
      </c>
      <c r="G163" s="152" t="n">
        <v>1</v>
      </c>
      <c r="H163" s="62" t="inlineStr">
        <is>
          <t>培育养殖示范户，带领贫困户发展湖羊养殖，户均增收1.2万元</t>
        </is>
      </c>
      <c r="I163" s="260" t="n">
        <v>2</v>
      </c>
      <c r="J163" s="255" t="n">
        <v>0.0002</v>
      </c>
      <c r="K163" s="255" t="n">
        <v>0.0008</v>
      </c>
      <c r="L163" s="155" t="inlineStr">
        <is>
          <t>县畜牧局</t>
        </is>
      </c>
      <c r="M163" s="155" t="inlineStr">
        <is>
          <t>罗山川乡</t>
        </is>
      </c>
      <c r="N163" s="191" t="n">
        <v>2019.11</v>
      </c>
      <c r="O163" s="55" t="n"/>
    </row>
    <row r="164" ht="45" customFormat="1" customHeight="1" s="9">
      <c r="A164" s="152" t="n"/>
      <c r="B164" s="155" t="inlineStr">
        <is>
          <t>种畜补贴
（湖羊基础母羊）</t>
        </is>
      </c>
      <c r="C164" s="155" t="inlineStr">
        <is>
          <t>新建</t>
        </is>
      </c>
      <c r="D164" s="155" t="inlineStr">
        <is>
          <t>2020.01
-
2020.06</t>
        </is>
      </c>
      <c r="E164" s="155" t="inlineStr">
        <is>
          <t>山城乡</t>
        </is>
      </c>
      <c r="F164" s="62" t="inlineStr">
        <is>
          <t>扶持17户建档立卡户养殖湖羊170只，其中：山城堡村3户30只，王山口子村1户10只，寨科村1户10只，冯家沟村7户70只，郝掌村户10只，谢庄村1户10只，赵庄村3户30只</t>
        </is>
      </c>
      <c r="G164" s="152" t="n">
        <v>8.5</v>
      </c>
      <c r="H164" s="62" t="inlineStr">
        <is>
          <t>培育养殖示范户，带领贫困户发展湖羊养殖，户均增收1.2万元</t>
        </is>
      </c>
      <c r="I164" s="260" t="n">
        <v>7</v>
      </c>
      <c r="J164" s="255" t="n">
        <v>0.0017</v>
      </c>
      <c r="K164" s="255" t="n">
        <v>0.0071</v>
      </c>
      <c r="L164" s="155" t="inlineStr">
        <is>
          <t>县畜牧局</t>
        </is>
      </c>
      <c r="M164" s="155" t="inlineStr">
        <is>
          <t>山城乡</t>
        </is>
      </c>
      <c r="N164" s="191" t="n">
        <v>2019.11</v>
      </c>
      <c r="O164" s="55" t="n"/>
    </row>
    <row r="165" ht="40" customFormat="1" customHeight="1" s="9">
      <c r="A165" s="152" t="n"/>
      <c r="B165" s="155" t="inlineStr">
        <is>
          <t>种畜补贴
（湖羊基础母羊）</t>
        </is>
      </c>
      <c r="C165" s="155" t="inlineStr">
        <is>
          <t>新建</t>
        </is>
      </c>
      <c r="D165" s="155" t="inlineStr">
        <is>
          <t>2020.01
-
2020.06</t>
        </is>
      </c>
      <c r="E165" s="155" t="inlineStr">
        <is>
          <t>车道镇</t>
        </is>
      </c>
      <c r="F165" s="62" t="inlineStr">
        <is>
          <t>扶持10户建档立卡户养殖湖羊100只，其中：万安村6户60只，红台村2户20只，安掌村2户20只</t>
        </is>
      </c>
      <c r="G165" s="152" t="n">
        <v>5</v>
      </c>
      <c r="H165" s="62" t="inlineStr">
        <is>
          <t>培育养殖示范户，带领贫困户发展湖羊养殖，户均增收1.2万元</t>
        </is>
      </c>
      <c r="I165" s="260" t="n">
        <v>14</v>
      </c>
      <c r="J165" s="255" t="n">
        <v>0.001</v>
      </c>
      <c r="K165" s="255" t="n">
        <v>0.0042</v>
      </c>
      <c r="L165" s="155" t="inlineStr">
        <is>
          <t>县畜牧局</t>
        </is>
      </c>
      <c r="M165" s="155" t="inlineStr">
        <is>
          <t>车道镇</t>
        </is>
      </c>
      <c r="N165" s="191" t="n">
        <v>2019.11</v>
      </c>
      <c r="O165" s="55" t="n"/>
    </row>
    <row r="166" ht="68" customFormat="1" customHeight="1" s="9">
      <c r="A166" s="152" t="n"/>
      <c r="B166" s="155" t="inlineStr">
        <is>
          <t>种畜补贴
（湖羊基础母羊）</t>
        </is>
      </c>
      <c r="C166" s="155" t="inlineStr">
        <is>
          <t>新建</t>
        </is>
      </c>
      <c r="D166" s="155" t="inlineStr">
        <is>
          <t>2020.01
-
2020.06</t>
        </is>
      </c>
      <c r="E166" s="155" t="inlineStr">
        <is>
          <t>车道镇</t>
        </is>
      </c>
      <c r="F166" s="62" t="inlineStr">
        <is>
          <t>扶持180户贫困户调引良种羊，每户10只，其中：元峁村4户，苦水掌村8户，双庙村8户，王西掌村5户，吊渠村10户，三角城村4户，杨掌村15户，万安村10户，魏洼村15户，陈掌村3户，红台村10户，樱桃掌村12户，安掌村9户，代掌村8户，刘渠村54户，刘园子村5户</t>
        </is>
      </c>
      <c r="G166" s="152" t="n">
        <v>90</v>
      </c>
      <c r="H166" s="62" t="inlineStr">
        <is>
          <t>培育养殖示范户，带领贫困户发展湖羊养殖，户均增收1.2万元</t>
        </is>
      </c>
      <c r="I166" s="260" t="n">
        <v>16</v>
      </c>
      <c r="J166" s="255" t="n">
        <v>0.018</v>
      </c>
      <c r="K166" s="255" t="n">
        <v>0.0075</v>
      </c>
      <c r="L166" s="155" t="inlineStr">
        <is>
          <t>县畜牧局</t>
        </is>
      </c>
      <c r="M166" s="155" t="inlineStr">
        <is>
          <t>车道镇</t>
        </is>
      </c>
      <c r="N166" s="191" t="n">
        <v>2019.11</v>
      </c>
      <c r="O166" s="55" t="n"/>
    </row>
    <row r="167" ht="58" customFormat="1" customHeight="1" s="9">
      <c r="A167" s="152" t="n"/>
      <c r="B167" s="155" t="inlineStr">
        <is>
          <t>种畜补贴
（湖羊基础母羊）</t>
        </is>
      </c>
      <c r="C167" s="155" t="inlineStr">
        <is>
          <t>新建</t>
        </is>
      </c>
      <c r="D167" s="155" t="inlineStr">
        <is>
          <t>2020.01
-
2020.06</t>
        </is>
      </c>
      <c r="E167" s="155" t="inlineStr">
        <is>
          <t>毛井镇</t>
        </is>
      </c>
      <c r="F167" s="62" t="inlineStr">
        <is>
          <t>扶持92户贫困户养殖湖羊，每户10只，（二条俭村2户，砖城子村10户，山西掌村3户，施家滩村36户，丁连掌村2户，大户掌村3户，红土咀村36户）；扶持11户贫困户养殖黑山羊（施家滩村40户，山西掌村70户）每户10只</t>
        </is>
      </c>
      <c r="G167" s="152" t="n">
        <v>51.5</v>
      </c>
      <c r="H167" s="62" t="inlineStr">
        <is>
          <t>培育养殖示范户，带领贫困户发展湖羊养殖，户均增收1.2万元</t>
        </is>
      </c>
      <c r="I167" s="260" t="n">
        <v>7</v>
      </c>
      <c r="J167" s="255" t="n">
        <v>0.0103</v>
      </c>
      <c r="K167" s="255" t="n">
        <v>0.004</v>
      </c>
      <c r="L167" s="155" t="inlineStr">
        <is>
          <t>县畜牧局</t>
        </is>
      </c>
      <c r="M167" s="155" t="inlineStr">
        <is>
          <t>毛井镇</t>
        </is>
      </c>
      <c r="N167" s="191" t="n">
        <v>2019.11</v>
      </c>
      <c r="O167" s="55" t="n"/>
    </row>
    <row r="168" ht="48" customFormat="1" customHeight="1" s="9">
      <c r="A168" s="123" t="inlineStr">
        <is>
          <t>（十）</t>
        </is>
      </c>
      <c r="B168" s="233" t="inlineStr">
        <is>
          <t>非专业村湖羊基础母羊补贴
（贫困户）</t>
        </is>
      </c>
      <c r="C168" s="123" t="inlineStr">
        <is>
          <t>新建</t>
        </is>
      </c>
      <c r="D168" s="233" t="inlineStr">
        <is>
          <t>2020.03
-
2020.12</t>
        </is>
      </c>
      <c r="E168" s="233" t="inlineStr">
        <is>
          <t>演武乡等20个乡镇</t>
        </is>
      </c>
      <c r="F168" s="262" t="inlineStr">
        <is>
          <t>扶持全县1470户建档立卡贫困户养殖湖羊14182只，每只补助800元、每户最多不超过8000元，扶持全县63户贫困户养殖湖羊630只，每只补助500元，每户最多不超过5000元</t>
        </is>
      </c>
      <c r="G168" s="233">
        <f>SUM(G169:G188)</f>
        <v/>
      </c>
      <c r="H168" s="124" t="inlineStr">
        <is>
          <t>培育养殖示范户，带领贫困户发展湖羊养殖，增加贫困户养殖效益</t>
        </is>
      </c>
      <c r="I168" s="233">
        <f>SUM(I169:I188)</f>
        <v/>
      </c>
      <c r="J168" s="253">
        <f>SUM(J169:J188)</f>
        <v/>
      </c>
      <c r="K168" s="253">
        <f>SUM(K169:K188)</f>
        <v/>
      </c>
      <c r="L168" s="233" t="inlineStr">
        <is>
          <t>县畜牧局</t>
        </is>
      </c>
      <c r="M168" s="233" t="inlineStr">
        <is>
          <t>演武乡等20个乡镇</t>
        </is>
      </c>
      <c r="N168" s="233" t="n">
        <v>2019.11</v>
      </c>
      <c r="O168" s="55" t="n"/>
    </row>
    <row r="169" ht="54" customFormat="1" customHeight="1" s="9">
      <c r="A169" s="152" t="n">
        <v>1</v>
      </c>
      <c r="B169" s="152" t="inlineStr">
        <is>
          <t>非专业村湖羊基础母羊补贴
（贫困户）</t>
        </is>
      </c>
      <c r="C169" s="155" t="inlineStr">
        <is>
          <t>新建</t>
        </is>
      </c>
      <c r="D169" s="152" t="inlineStr">
        <is>
          <t>2020.03
-
2020.12</t>
        </is>
      </c>
      <c r="E169" s="152" t="inlineStr">
        <is>
          <t>演武乡</t>
        </is>
      </c>
      <c r="F169" s="263" t="inlineStr">
        <is>
          <t>扶持全乡87户建档立卡户养殖湖羊870只，每只补助800元、每户最多不超过8000元其中：佛岔村16户160只、黄山村12户120只、刘坪村16户160只、路家塬村10户100只、杨家洼村15户150只、曳郭咀村5户50只、走马硷村13户130只</t>
        </is>
      </c>
      <c r="G169" s="152">
        <f>87*0.8</f>
        <v/>
      </c>
      <c r="H169" s="151" t="inlineStr">
        <is>
          <t>培育养殖示范户，带领贫困户发展湖羊养殖，增加贫困户养殖效益</t>
        </is>
      </c>
      <c r="I169" s="152" t="n">
        <v>7</v>
      </c>
      <c r="J169" s="255" t="n">
        <v>0.008699999999999999</v>
      </c>
      <c r="K169" s="255" t="n">
        <v>0.0365</v>
      </c>
      <c r="L169" s="152" t="inlineStr">
        <is>
          <t>县畜牧局</t>
        </is>
      </c>
      <c r="M169" s="264" t="inlineStr">
        <is>
          <t>演武乡</t>
        </is>
      </c>
      <c r="N169" s="152" t="n">
        <v>2019.11</v>
      </c>
      <c r="O169" s="55" t="n"/>
    </row>
    <row r="170" ht="63" customFormat="1" customHeight="1" s="9">
      <c r="A170" s="152" t="n">
        <v>2</v>
      </c>
      <c r="B170" s="152" t="inlineStr">
        <is>
          <t>非专业村湖羊基础母羊补贴
（贫困户）</t>
        </is>
      </c>
      <c r="C170" s="155" t="inlineStr">
        <is>
          <t>新建</t>
        </is>
      </c>
      <c r="D170" s="152" t="inlineStr">
        <is>
          <t>2020.03
-
2020.12</t>
        </is>
      </c>
      <c r="E170" s="152" t="inlineStr">
        <is>
          <t>小南沟乡</t>
        </is>
      </c>
      <c r="F170" s="263" t="inlineStr">
        <is>
          <t>扶持全乡106户建档立卡户养殖湖羊1039只，每只补助800元、每户最多不超过8000元其中：陈掌村24户240只、丁寨柯村13户109只、粉子山村2户20只、李山上村10户100只、李塬村22户220只、天子渠村15户150只、小南沟村6户60只、许掌村4户40只、燕麦掌村6户60只、连川村4户40只</t>
        </is>
      </c>
      <c r="G170" s="152">
        <f>1039*0.08</f>
        <v/>
      </c>
      <c r="H170" s="151" t="inlineStr">
        <is>
          <t>培育养殖示范户，带领贫困户发展湖羊养殖，增加贫困户养殖效益</t>
        </is>
      </c>
      <c r="I170" s="152" t="n">
        <v>10</v>
      </c>
      <c r="J170" s="255" t="n">
        <v>0.0106</v>
      </c>
      <c r="K170" s="255" t="n">
        <v>0.0445</v>
      </c>
      <c r="L170" s="152" t="inlineStr">
        <is>
          <t>县畜牧局</t>
        </is>
      </c>
      <c r="M170" s="264" t="inlineStr">
        <is>
          <t>小南沟乡</t>
        </is>
      </c>
      <c r="N170" s="152" t="n">
        <v>2019.11</v>
      </c>
      <c r="O170" s="55" t="n"/>
    </row>
    <row r="171" ht="63" customFormat="1" customHeight="1" s="9">
      <c r="A171" s="152" t="n">
        <v>3</v>
      </c>
      <c r="B171" s="152" t="inlineStr">
        <is>
          <t>非专业村湖羊基础母羊补贴
（贫困户）</t>
        </is>
      </c>
      <c r="C171" s="155" t="inlineStr">
        <is>
          <t>新建</t>
        </is>
      </c>
      <c r="D171" s="152" t="inlineStr">
        <is>
          <t>2020.03
-
2020.12</t>
        </is>
      </c>
      <c r="E171" s="152" t="inlineStr">
        <is>
          <t>甜水镇</t>
        </is>
      </c>
      <c r="F171" s="263" t="inlineStr">
        <is>
          <t>扶持全镇67户建档立卡户养殖湖羊670只，每只补助800元、每户最多不超过8000元其中：大良洼村4户40只、高崾岘村3户30只、何塬村11户110只、狼儿滩村7户70只、鲁掌村14户140只、七里墩村4户40只、邱滩村6户60只、甜水街村3户30只、赵掌村15户150只</t>
        </is>
      </c>
      <c r="G171" s="152">
        <f>67*0.8</f>
        <v/>
      </c>
      <c r="H171" s="151" t="inlineStr">
        <is>
          <t>培育养殖示范户，带领贫困户发展湖羊养殖，增加贫困户养殖效益</t>
        </is>
      </c>
      <c r="I171" s="152" t="n">
        <v>9</v>
      </c>
      <c r="J171" s="255" t="n">
        <v>0.0067</v>
      </c>
      <c r="K171" s="255" t="n">
        <v>0.0281</v>
      </c>
      <c r="L171" s="152" t="inlineStr">
        <is>
          <t>县畜牧局</t>
        </is>
      </c>
      <c r="M171" s="264" t="inlineStr">
        <is>
          <t>甜水镇</t>
        </is>
      </c>
      <c r="N171" s="152" t="n">
        <v>2019.11</v>
      </c>
      <c r="O171" s="55" t="n"/>
    </row>
    <row r="172" ht="63" customFormat="1" customHeight="1" s="9">
      <c r="A172" s="152" t="n">
        <v>4</v>
      </c>
      <c r="B172" s="152" t="inlineStr">
        <is>
          <t>非专业村湖羊基础母羊补贴
（贫困户）</t>
        </is>
      </c>
      <c r="C172" s="155" t="inlineStr">
        <is>
          <t>新建</t>
        </is>
      </c>
      <c r="D172" s="152" t="inlineStr">
        <is>
          <t>2020.03
-
2020.12</t>
        </is>
      </c>
      <c r="E172" s="152" t="inlineStr">
        <is>
          <t>天池乡</t>
        </is>
      </c>
      <c r="F172" s="263" t="inlineStr">
        <is>
          <t>扶持全乡77户建档立卡户养殖湖羊759只，每只补助800元、每户最多不超过8000元其中：喜家坪村2户9只、张邓塬村10户100只、大方山村4户40只、大庄台村3户30只、吴城子村17户170只、曹李川村10户100只、殷屈河村14户140只、潘老庄村12户120只、碾盘岭村5户50只</t>
        </is>
      </c>
      <c r="G172" s="152">
        <f>759*0.08</f>
        <v/>
      </c>
      <c r="H172" s="151" t="inlineStr">
        <is>
          <t>培育养殖示范户，带领贫困户发展湖羊养殖，增加贫困户养殖效益</t>
        </is>
      </c>
      <c r="I172" s="152" t="n">
        <v>9</v>
      </c>
      <c r="J172" s="255" t="n">
        <v>0.0077</v>
      </c>
      <c r="K172" s="255" t="n">
        <v>0.032</v>
      </c>
      <c r="L172" s="152" t="inlineStr">
        <is>
          <t>县畜牧局</t>
        </is>
      </c>
      <c r="M172" s="264" t="inlineStr">
        <is>
          <t>天池乡</t>
        </is>
      </c>
      <c r="N172" s="152" t="n">
        <v>2019.11</v>
      </c>
      <c r="O172" s="55" t="n"/>
    </row>
    <row r="173" ht="63" customFormat="1" customHeight="1" s="9">
      <c r="A173" s="152" t="n">
        <v>5</v>
      </c>
      <c r="B173" s="152" t="inlineStr">
        <is>
          <t>非专业村湖羊基础母羊补贴
（贫困户）</t>
        </is>
      </c>
      <c r="C173" s="155" t="inlineStr">
        <is>
          <t>新建</t>
        </is>
      </c>
      <c r="D173" s="152" t="inlineStr">
        <is>
          <t>2020.03
-
2020.12</t>
        </is>
      </c>
      <c r="E173" s="152" t="inlineStr">
        <is>
          <t>秦团庄乡</t>
        </is>
      </c>
      <c r="F173" s="263" t="inlineStr">
        <is>
          <t>扶持全乡90户建档立卡户养殖湖羊基础母羊900只，每只补助800元、每户最多不超过8000元其中：白塬村11户110只、大天子村2户20只、贾塬村13户130只、南掌堡子村9户90只、秦团庄村16户160只、新集子村39户390只</t>
        </is>
      </c>
      <c r="G173" s="152">
        <f>90*0.8</f>
        <v/>
      </c>
      <c r="H173" s="151" t="inlineStr">
        <is>
          <t>培育养殖示范户，带领贫困户发展湖羊养殖，增加贫困户养殖效益</t>
        </is>
      </c>
      <c r="I173" s="152" t="n">
        <v>6</v>
      </c>
      <c r="J173" s="255" t="n">
        <v>0.008999999999999999</v>
      </c>
      <c r="K173" s="255" t="n">
        <v>0.036</v>
      </c>
      <c r="L173" s="152" t="inlineStr">
        <is>
          <t>县畜牧局</t>
        </is>
      </c>
      <c r="M173" s="264" t="inlineStr">
        <is>
          <t>秦团庄乡</t>
        </is>
      </c>
      <c r="N173" s="152" t="n">
        <v>2019.11</v>
      </c>
      <c r="O173" s="55" t="n"/>
    </row>
    <row r="174" ht="84" customFormat="1" customHeight="1" s="9">
      <c r="A174" s="152" t="n">
        <v>6</v>
      </c>
      <c r="B174" s="152" t="inlineStr">
        <is>
          <t>非专业村湖羊基础母羊补贴
（贫困户）</t>
        </is>
      </c>
      <c r="C174" s="155" t="inlineStr">
        <is>
          <t>新建</t>
        </is>
      </c>
      <c r="D174" s="152" t="inlineStr">
        <is>
          <t>2020.03
-
2020.12</t>
        </is>
      </c>
      <c r="E174" s="152" t="inlineStr">
        <is>
          <t>南湫乡</t>
        </is>
      </c>
      <c r="F174" s="263" t="inlineStr">
        <is>
          <t>扶持全乡8户建档立卡户养殖湖羊基础母羊80只，每只补助800元、每户最多不超过8000元其中：代家洼村7户70只、花儿山村1户10只；扶持全乡21户建档立卡户养殖湖羊基础母羊210只，每只补助500元、每户最多不超过5000元其中：代家洼村2户20只、洪涝池2户20只、花儿山村3户30只、双井子村1户10只、杨兴堡村3户30只、岳后渠村10户100只</t>
        </is>
      </c>
      <c r="G174" s="152">
        <f>8*0.8+21*0.5</f>
        <v/>
      </c>
      <c r="H174" s="151" t="inlineStr">
        <is>
          <t>培育养殖示范户，带领贫困户发展湖羊养殖，增加贫困户养殖效益</t>
        </is>
      </c>
      <c r="I174" s="152" t="n">
        <v>6</v>
      </c>
      <c r="J174" s="255" t="n">
        <v>0.0029</v>
      </c>
      <c r="K174" s="255" t="n">
        <v>0.0121</v>
      </c>
      <c r="L174" s="152" t="inlineStr">
        <is>
          <t>县畜牧局</t>
        </is>
      </c>
      <c r="M174" s="264" t="inlineStr">
        <is>
          <t>南湫乡</t>
        </is>
      </c>
      <c r="N174" s="152" t="n">
        <v>2019.11</v>
      </c>
      <c r="O174" s="55" t="n"/>
    </row>
    <row r="175" ht="95" customFormat="1" customHeight="1" s="9">
      <c r="A175" s="152" t="n">
        <v>7</v>
      </c>
      <c r="B175" s="152" t="inlineStr">
        <is>
          <t>非专业村湖羊基础母羊补贴
（贫困户）</t>
        </is>
      </c>
      <c r="C175" s="155" t="inlineStr">
        <is>
          <t>新建</t>
        </is>
      </c>
      <c r="D175" s="152" t="inlineStr">
        <is>
          <t>2020.03
-
2020.12</t>
        </is>
      </c>
      <c r="E175" s="152" t="inlineStr">
        <is>
          <t>木钵镇</t>
        </is>
      </c>
      <c r="F175" s="263" t="inlineStr">
        <is>
          <t>扶持全镇182户建档立卡户养殖湖羊基础母羊1362只，每只补助800元、每户最多不超过8000元其中：白家掌村16户136只、曹旗村13户130只、邓寨子村15户150只、二合塬村23户152只、高楼塬村16户106只、高寨村16户71只、郭西掌村16户101只、韩洼子村10户69只、井儿岔村7户57只、刘家塬村12户78只、罗家沟村9户85只、木钵街村1户10只、水坝滩村10户60只、殷家桥村5户37只、周湾村13户120只</t>
        </is>
      </c>
      <c r="G175" s="152">
        <f>1362*0.08</f>
        <v/>
      </c>
      <c r="H175" s="151" t="inlineStr">
        <is>
          <t>培育养殖示范户，带领贫困户发展湖羊养殖，增加贫困户养殖效益</t>
        </is>
      </c>
      <c r="I175" s="152" t="n">
        <v>15</v>
      </c>
      <c r="J175" s="255" t="n">
        <v>0.0182</v>
      </c>
      <c r="K175" s="255" t="n">
        <v>0.0764</v>
      </c>
      <c r="L175" s="152" t="inlineStr">
        <is>
          <t>县畜牧局</t>
        </is>
      </c>
      <c r="M175" s="152" t="inlineStr">
        <is>
          <t>木钵镇</t>
        </is>
      </c>
      <c r="N175" s="152" t="n">
        <v>2019.11</v>
      </c>
      <c r="O175" s="55" t="n"/>
    </row>
    <row r="176" ht="51" customFormat="1" customHeight="1" s="9">
      <c r="A176" s="152" t="n">
        <v>8</v>
      </c>
      <c r="B176" s="152" t="inlineStr">
        <is>
          <t>非专业村湖羊基础母羊补贴
（贫困户）</t>
        </is>
      </c>
      <c r="C176" s="155" t="inlineStr">
        <is>
          <t>新建</t>
        </is>
      </c>
      <c r="D176" s="152" t="inlineStr">
        <is>
          <t>2020.03
-
2020.12</t>
        </is>
      </c>
      <c r="E176" s="152" t="inlineStr">
        <is>
          <t>樊家川镇</t>
        </is>
      </c>
      <c r="F176" s="263" t="inlineStr">
        <is>
          <t>扶持全乡61户建档立卡贫困户养殖湖羊610只，每只补助800元、每户最多不超过8000元其中：慕家河村7户70只，樊家川村7户70只、马驿沟村4户40只、郝集村村7户70只、长城村4户40只、李崾岘村7户70只、马骏滩村25户250只</t>
        </is>
      </c>
      <c r="G176" s="152">
        <f>61*0.8</f>
        <v/>
      </c>
      <c r="H176" s="151" t="inlineStr">
        <is>
          <t>培育养殖示范户，带领贫困户发展湖羊养殖，增加贫困户养殖效益</t>
        </is>
      </c>
      <c r="I176" s="152" t="n">
        <v>7</v>
      </c>
      <c r="J176" s="255" t="n">
        <v>0.0061</v>
      </c>
      <c r="K176" s="255" t="n">
        <v>0.0256</v>
      </c>
      <c r="L176" s="152" t="inlineStr">
        <is>
          <t>县畜牧局</t>
        </is>
      </c>
      <c r="M176" s="264" t="inlineStr">
        <is>
          <t>樊家川镇</t>
        </is>
      </c>
      <c r="N176" s="152" t="n">
        <v>2019.11</v>
      </c>
      <c r="O176" s="55" t="n"/>
    </row>
    <row r="177" ht="63" customFormat="1" customHeight="1" s="9">
      <c r="A177" s="152" t="n">
        <v>9</v>
      </c>
      <c r="B177" s="152" t="inlineStr">
        <is>
          <t>非专业村湖羊基础母羊补贴
（贫困户）</t>
        </is>
      </c>
      <c r="C177" s="155" t="inlineStr">
        <is>
          <t>新建</t>
        </is>
      </c>
      <c r="D177" s="152" t="inlineStr">
        <is>
          <t>2020.03
-
2020.12</t>
        </is>
      </c>
      <c r="E177" s="152" t="inlineStr">
        <is>
          <t>耿湾乡</t>
        </is>
      </c>
      <c r="F177" s="263" t="inlineStr">
        <is>
          <t>扶持全乡41户建档立卡贫困户养殖湖羊410只，每只补助800元、每户最多不超过8000元其中：郜庄村6户60只，耿河村9户90只、韩老庄村5户50只、郝东掌村10户100只、黑城岔村1户10只、天桥村3户30只、万湾村2户20只、许掌村1户10只、张台村4户40只</t>
        </is>
      </c>
      <c r="G177" s="152">
        <f>41*0.8</f>
        <v/>
      </c>
      <c r="H177" s="151" t="inlineStr">
        <is>
          <t>培育养殖示范户，带领贫困户发展湖羊养殖，增加贫困户养殖效益</t>
        </is>
      </c>
      <c r="I177" s="152" t="n">
        <v>9</v>
      </c>
      <c r="J177" s="255" t="n">
        <v>0.0041</v>
      </c>
      <c r="K177" s="255" t="n">
        <v>0.01722</v>
      </c>
      <c r="L177" s="152" t="inlineStr">
        <is>
          <t>县畜牧局</t>
        </is>
      </c>
      <c r="M177" s="264" t="inlineStr">
        <is>
          <t>耿湾乡</t>
        </is>
      </c>
      <c r="N177" s="152" t="n">
        <v>2019.11</v>
      </c>
      <c r="O177" s="55" t="n"/>
    </row>
    <row r="178" ht="82" customFormat="1" customHeight="1" s="9">
      <c r="A178" s="152" t="n">
        <v>10</v>
      </c>
      <c r="B178" s="152" t="inlineStr">
        <is>
          <t>非专业村湖羊基础母羊补贴
（贫困户）</t>
        </is>
      </c>
      <c r="C178" s="155" t="inlineStr">
        <is>
          <t>新建</t>
        </is>
      </c>
      <c r="D178" s="152" t="inlineStr">
        <is>
          <t>2020.03
-
2020.12</t>
        </is>
      </c>
      <c r="E178" s="152" t="inlineStr">
        <is>
          <t>合道镇</t>
        </is>
      </c>
      <c r="F178" s="263" t="inlineStr">
        <is>
          <t>扶持全乡164户建档立卡贫困户养殖湖羊1440只，每只补助800元、每户最多不超过8000元其中：陈旗塬村5户50只，杨坪沟村13户120只、何坪村11户81只、陶洼子村17户111只、寨子坪村13户83只、红崖洼村6户60只、大路洼村10户64只、唐台子村6户56只、辛坪村10户100只、瓦天沟村18户155只、常崾岘村4户35只、梁坪村17户205只、尚西坪村15户150只、朱家塬村10户85只、赵塬村9户85只</t>
        </is>
      </c>
      <c r="G178" s="152">
        <f>1440*0.08</f>
        <v/>
      </c>
      <c r="H178" s="151" t="inlineStr">
        <is>
          <t>培育养殖示范户，带领贫困户发展湖羊养殖，增加贫困户养殖效益</t>
        </is>
      </c>
      <c r="I178" s="152" t="n">
        <v>15</v>
      </c>
      <c r="J178" s="255" t="n">
        <v>0.0164</v>
      </c>
      <c r="K178" s="255" t="n">
        <v>0.06888</v>
      </c>
      <c r="L178" s="152" t="inlineStr">
        <is>
          <t>县畜牧局</t>
        </is>
      </c>
      <c r="M178" s="264" t="inlineStr">
        <is>
          <t>合道镇</t>
        </is>
      </c>
      <c r="N178" s="152" t="n">
        <v>2019.11</v>
      </c>
      <c r="O178" s="55" t="n"/>
    </row>
    <row r="179" ht="52" customFormat="1" customHeight="1" s="9">
      <c r="A179" s="152" t="n">
        <v>11</v>
      </c>
      <c r="B179" s="152" t="inlineStr">
        <is>
          <t>非专业村湖羊基础母羊补贴
（贫困户）</t>
        </is>
      </c>
      <c r="C179" s="155" t="inlineStr">
        <is>
          <t>新建</t>
        </is>
      </c>
      <c r="D179" s="152" t="inlineStr">
        <is>
          <t>2020.03
-
2020.12</t>
        </is>
      </c>
      <c r="E179" s="152" t="inlineStr">
        <is>
          <t>虎洞镇</t>
        </is>
      </c>
      <c r="F179" s="263" t="inlineStr">
        <is>
          <t>扶持全乡6户建档立卡贫困户养殖湖羊60只，每只补助800元、每户最多不超过8000元其中：半个城村1户10只、常兆台村5户50只</t>
        </is>
      </c>
      <c r="G179" s="152">
        <f>6*0.8</f>
        <v/>
      </c>
      <c r="H179" s="151" t="inlineStr">
        <is>
          <t>培育养殖示范户，带领贫困户发展湖羊养殖，增加贫困户养殖效益</t>
        </is>
      </c>
      <c r="I179" s="152" t="n">
        <v>2</v>
      </c>
      <c r="J179" s="255" t="n">
        <v>0.0005999999999999999</v>
      </c>
      <c r="K179" s="255" t="n">
        <v>0.00252</v>
      </c>
      <c r="L179" s="152" t="inlineStr">
        <is>
          <t>县畜牧局</t>
        </is>
      </c>
      <c r="M179" s="264" t="inlineStr">
        <is>
          <t>虎洞镇</t>
        </is>
      </c>
      <c r="N179" s="152" t="n">
        <v>2019.11</v>
      </c>
      <c r="O179" s="55" t="n"/>
    </row>
    <row r="180" ht="74" customFormat="1" customHeight="1" s="9">
      <c r="A180" s="152" t="n">
        <v>12</v>
      </c>
      <c r="B180" s="152" t="inlineStr">
        <is>
          <t>非专业村湖羊基础母羊补贴
（贫困户）</t>
        </is>
      </c>
      <c r="C180" s="155" t="inlineStr">
        <is>
          <t>新建</t>
        </is>
      </c>
      <c r="D180" s="152" t="inlineStr">
        <is>
          <t>2020.03
-
2020.12</t>
        </is>
      </c>
      <c r="E180" s="152" t="inlineStr">
        <is>
          <t>芦家湾乡</t>
        </is>
      </c>
      <c r="F180" s="263" t="inlineStr">
        <is>
          <t>扶持全乡77户建档立卡贫困户养殖湖羊770只，其中64户贫困户每只补助800元、每户最多不超过8000元，有13户贫困户每只补助500元，每户最多不超过5000元其中：桃李湾村7户70只、大堡条村10户100只、庙儿掌村26户260只、盘龙村13户130只、井川村7户70只、花儿掌村9户90只</t>
        </is>
      </c>
      <c r="G180" s="152">
        <f>64*0.8+13*0.5</f>
        <v/>
      </c>
      <c r="H180" s="151" t="inlineStr">
        <is>
          <t>培育养殖示范户，带领贫困户发展湖羊养殖，增加贫困户养殖效益</t>
        </is>
      </c>
      <c r="I180" s="152" t="n">
        <v>6</v>
      </c>
      <c r="J180" s="255" t="n">
        <v>0.0077</v>
      </c>
      <c r="K180" s="255" t="n">
        <v>0.03234</v>
      </c>
      <c r="L180" s="152" t="inlineStr">
        <is>
          <t>县畜牧局</t>
        </is>
      </c>
      <c r="M180" s="264" t="inlineStr">
        <is>
          <t>芦家湾乡</t>
        </is>
      </c>
      <c r="N180" s="152" t="n">
        <v>2019.11</v>
      </c>
      <c r="O180" s="55" t="n"/>
    </row>
    <row r="181" ht="72" customFormat="1" customHeight="1" s="9">
      <c r="A181" s="152" t="n">
        <v>13</v>
      </c>
      <c r="B181" s="152" t="inlineStr">
        <is>
          <t>非专业村湖羊基础母羊补贴
（贫困户）</t>
        </is>
      </c>
      <c r="C181" s="155" t="inlineStr">
        <is>
          <t>新建</t>
        </is>
      </c>
      <c r="D181" s="152" t="inlineStr">
        <is>
          <t>2020.03
-
2020.12</t>
        </is>
      </c>
      <c r="E181" s="152" t="inlineStr">
        <is>
          <t>罗山川乡</t>
        </is>
      </c>
      <c r="F181" s="263" t="inlineStr">
        <is>
          <t>扶持全乡92户建档立卡贫困户养殖湖羊920只，其中90户贫困户每只补助800元、每户最多不超过8000元，有2户贫困户每只补助500元，每户最多不超过5000元其中西阳洼村12户120只、苇芝城村6户60只、龙柏山村8户80只、兰家掌村18户180只、大树塬村29户290只、山水湾村7户70只、光明村12户120只</t>
        </is>
      </c>
      <c r="G181" s="152">
        <f>90*0.8+2*0.5</f>
        <v/>
      </c>
      <c r="H181" s="151" t="inlineStr">
        <is>
          <t>培育养殖示范户，带领贫困户发展湖羊养殖，增加贫困户养殖效益</t>
        </is>
      </c>
      <c r="I181" s="152" t="n">
        <v>7</v>
      </c>
      <c r="J181" s="255" t="n">
        <v>0.0092</v>
      </c>
      <c r="K181" s="255" t="n">
        <v>0.03864</v>
      </c>
      <c r="L181" s="152" t="inlineStr">
        <is>
          <t>县畜牧局</t>
        </is>
      </c>
      <c r="M181" s="264" t="inlineStr">
        <is>
          <t>罗山川乡</t>
        </is>
      </c>
      <c r="N181" s="152" t="n">
        <v>2019.11</v>
      </c>
      <c r="O181" s="55" t="n"/>
    </row>
    <row r="182" ht="63" customFormat="1" customHeight="1" s="9">
      <c r="A182" s="152" t="n">
        <v>14</v>
      </c>
      <c r="B182" s="152" t="inlineStr">
        <is>
          <t>非专业村湖羊基础母羊补贴
（贫困户）</t>
        </is>
      </c>
      <c r="C182" s="155" t="inlineStr">
        <is>
          <t>新建</t>
        </is>
      </c>
      <c r="D182" s="152" t="inlineStr">
        <is>
          <t>2020.03
-
2020.12</t>
        </is>
      </c>
      <c r="E182" s="152" t="inlineStr">
        <is>
          <t>毛井镇</t>
        </is>
      </c>
      <c r="F182" s="263" t="inlineStr">
        <is>
          <t>扶持全乡81户建档立卡贫困户养殖湖羊804只，每只补助800元、每户最多不超过8000元其中大户掌村21户210只、丁连掌9户90只、二条俭村7户70只、高家洼村5户50只、红糜湾村1户10只、黄寨柯村6户60只、乔崾岘村6户60只、山西掌村9户90只、杨东掌村10户94只、砖城子村6户60只</t>
        </is>
      </c>
      <c r="G182" s="152">
        <f>804*0.08</f>
        <v/>
      </c>
      <c r="H182" s="151" t="inlineStr">
        <is>
          <t>培育养殖示范户，带领贫困户发展湖羊养殖，增加贫困户养殖效益</t>
        </is>
      </c>
      <c r="I182" s="152" t="n">
        <v>10</v>
      </c>
      <c r="J182" s="255" t="n">
        <v>0.0081</v>
      </c>
      <c r="K182" s="255" t="n">
        <v>0.03402</v>
      </c>
      <c r="L182" s="152" t="inlineStr">
        <is>
          <t>县畜牧局</t>
        </is>
      </c>
      <c r="M182" s="264" t="inlineStr">
        <is>
          <t>毛井镇</t>
        </is>
      </c>
      <c r="N182" s="152" t="n">
        <v>2019.11</v>
      </c>
      <c r="O182" s="55" t="n"/>
    </row>
    <row r="183" ht="63" customFormat="1" customHeight="1" s="9">
      <c r="A183" s="152" t="n">
        <v>15</v>
      </c>
      <c r="B183" s="152" t="inlineStr">
        <is>
          <t>非专业村湖羊基础母羊补贴
（贫困户）</t>
        </is>
      </c>
      <c r="C183" s="155" t="inlineStr">
        <is>
          <t>新建</t>
        </is>
      </c>
      <c r="D183" s="152" t="inlineStr">
        <is>
          <t>2020.03
-
2020.12</t>
        </is>
      </c>
      <c r="E183" s="152" t="inlineStr">
        <is>
          <t>八珠乡</t>
        </is>
      </c>
      <c r="F183" s="263" t="inlineStr">
        <is>
          <t>扶持全乡55户建档立卡户养殖湖羊550只，每只补助800元、每户最多不超过8000元其中：曹塬村13户130只、八珠塬村3户30只、苟塬村9户90只、湫坝沟村13户130只、塔尔咀村4户40只、杏树沟村11户110只、冯家沟村1户10只、马连掌村1户10只</t>
        </is>
      </c>
      <c r="G183" s="152">
        <f>55*0.8</f>
        <v/>
      </c>
      <c r="H183" s="151" t="inlineStr">
        <is>
          <t>培育养殖示范户，带领贫困户发展湖羊养殖，增加贫困户养殖效益</t>
        </is>
      </c>
      <c r="I183" s="152" t="n">
        <v>8</v>
      </c>
      <c r="J183" s="255" t="n">
        <v>0.0055</v>
      </c>
      <c r="K183" s="255" t="n">
        <v>0.0231</v>
      </c>
      <c r="L183" s="152" t="inlineStr">
        <is>
          <t>县畜牧局</t>
        </is>
      </c>
      <c r="M183" s="264" t="inlineStr">
        <is>
          <t>八珠乡</t>
        </is>
      </c>
      <c r="N183" s="152" t="n">
        <v>2019.11</v>
      </c>
      <c r="O183" s="55" t="n"/>
    </row>
    <row r="184" ht="81" customFormat="1" customHeight="1" s="9">
      <c r="A184" s="152" t="n">
        <v>16</v>
      </c>
      <c r="B184" s="152" t="inlineStr">
        <is>
          <t>非专业村湖羊基础母羊补贴
（贫困户）</t>
        </is>
      </c>
      <c r="C184" s="155" t="inlineStr">
        <is>
          <t>新建</t>
        </is>
      </c>
      <c r="D184" s="152" t="inlineStr">
        <is>
          <t>2020.03
-
2020.12</t>
        </is>
      </c>
      <c r="E184" s="152" t="inlineStr">
        <is>
          <t>环城镇</t>
        </is>
      </c>
      <c r="F184" s="263" t="inlineStr">
        <is>
          <t>扶持全乡56户建档立卡户养殖湖羊560只，每只补助800元、每户最多不超过8000元其中：赵小掌村19户190只、张淌村2户20只、张滩滩村2户20只、鸳鸯沟村1户10只、杨庙掌村1户10只、十八里村1户10只、唐塬村6户60只、肖川2户20只、冉旗寨村11户110只、漫塬村1户10只、马坊塬村3户30只、龚家淌村1户10只、耿家沟村3户30只、城东塬村2户20只、北郭塬村1户10只</t>
        </is>
      </c>
      <c r="G184" s="152">
        <f>56*0.8</f>
        <v/>
      </c>
      <c r="H184" s="151" t="inlineStr">
        <is>
          <t>培育养殖示范户，带领贫困户发展湖羊养殖，增加贫困户养殖效益</t>
        </is>
      </c>
      <c r="I184" s="152" t="n">
        <v>15</v>
      </c>
      <c r="J184" s="255" t="n">
        <v>0.0056</v>
      </c>
      <c r="K184" s="255" t="n">
        <v>0.02352</v>
      </c>
      <c r="L184" s="152" t="inlineStr">
        <is>
          <t>县畜牧局</t>
        </is>
      </c>
      <c r="M184" s="264" t="inlineStr">
        <is>
          <t>环城镇</t>
        </is>
      </c>
      <c r="N184" s="152" t="n">
        <v>2019.11</v>
      </c>
      <c r="O184" s="55" t="n"/>
    </row>
    <row r="185" ht="48" customFormat="1" customHeight="1" s="9">
      <c r="A185" s="152" t="n">
        <v>17</v>
      </c>
      <c r="B185" s="152" t="inlineStr">
        <is>
          <t>非专业村湖羊基础母羊补贴
（贫困户）</t>
        </is>
      </c>
      <c r="C185" s="155" t="inlineStr">
        <is>
          <t>新建</t>
        </is>
      </c>
      <c r="D185" s="152" t="inlineStr">
        <is>
          <t>2020.03
-
2020.12</t>
        </is>
      </c>
      <c r="E185" s="152" t="inlineStr">
        <is>
          <t>曲子镇</t>
        </is>
      </c>
      <c r="F185" s="263" t="inlineStr">
        <is>
          <t>扶持全乡11户建档立卡户养殖湖羊104只，每只补助800元、每户最多不超过8000元其中：五里桥村2户20只、高李湾村1户10只、楼房子村4户40只、金盆掌村3户30只、小庄子村1户4只</t>
        </is>
      </c>
      <c r="G185" s="152">
        <f>104*0.08</f>
        <v/>
      </c>
      <c r="H185" s="151" t="inlineStr">
        <is>
          <t>培育养殖示范户，带领贫困户发展湖羊养殖，增加贫困户养殖效益</t>
        </is>
      </c>
      <c r="I185" s="152" t="n">
        <v>5</v>
      </c>
      <c r="J185" s="255" t="n">
        <v>0.0011</v>
      </c>
      <c r="K185" s="255" t="n">
        <v>0.00462</v>
      </c>
      <c r="L185" s="152" t="inlineStr">
        <is>
          <t>县畜牧局</t>
        </is>
      </c>
      <c r="M185" s="264" t="inlineStr">
        <is>
          <t>曲子镇</t>
        </is>
      </c>
      <c r="N185" s="152" t="n">
        <v>2019.11</v>
      </c>
      <c r="O185" s="55" t="n"/>
    </row>
    <row r="186" ht="96" customFormat="1" customHeight="1" s="9">
      <c r="A186" s="152" t="n">
        <v>18</v>
      </c>
      <c r="B186" s="152" t="inlineStr">
        <is>
          <t>非专业村湖羊基础母羊补贴
（贫困户）</t>
        </is>
      </c>
      <c r="C186" s="155" t="inlineStr">
        <is>
          <t>新建</t>
        </is>
      </c>
      <c r="D186" s="152" t="inlineStr">
        <is>
          <t>2020.03
-
2020.12</t>
        </is>
      </c>
      <c r="E186" s="152" t="inlineStr">
        <is>
          <t>山城乡</t>
        </is>
      </c>
      <c r="F186" s="263" t="inlineStr">
        <is>
          <t>扶持全乡66户建档立卡户养殖湖羊660只，每只补助800元、每户最多不超过8000元其中：山城堡村9户90只、王山口子村22户220只、寨科村13户130只、冯家沟村4户40只、郝掌村8户80只、谢庄村10户100只扶持全乡17户建档立卡户养殖湖羊170只，每只补助500元、每户最多不超过5000元其中：山城堡村3户30只、王山口子村1户10只、寨科村1户10只、冯家沟村7户70只、郝掌村户10只、谢庄村1户10只、赵庄村3户30只</t>
        </is>
      </c>
      <c r="G186" s="152">
        <f>66*0.8+17*0.5</f>
        <v/>
      </c>
      <c r="H186" s="151" t="inlineStr">
        <is>
          <t>培育养殖示范户，带领贫困户发展湖羊养殖，增加贫困户养殖效益</t>
        </is>
      </c>
      <c r="I186" s="152" t="n">
        <v>7</v>
      </c>
      <c r="J186" s="255" t="n">
        <v>0.0083</v>
      </c>
      <c r="K186" s="255" t="n">
        <v>0.03486</v>
      </c>
      <c r="L186" s="152" t="inlineStr">
        <is>
          <t>县畜牧局</t>
        </is>
      </c>
      <c r="M186" s="264" t="inlineStr">
        <is>
          <t>山城乡</t>
        </is>
      </c>
      <c r="N186" s="152" t="n">
        <v>2019.11</v>
      </c>
      <c r="O186" s="55" t="n"/>
    </row>
    <row r="187" ht="108" customFormat="1" customHeight="1" s="9">
      <c r="A187" s="152" t="n">
        <v>19</v>
      </c>
      <c r="B187" s="152" t="inlineStr">
        <is>
          <t>非专业村湖羊基础母羊补贴
（贫困户）</t>
        </is>
      </c>
      <c r="C187" s="155" t="inlineStr">
        <is>
          <t>新建</t>
        </is>
      </c>
      <c r="D187" s="152" t="inlineStr">
        <is>
          <t>2020.03
-
2020.12</t>
        </is>
      </c>
      <c r="E187" s="152" t="inlineStr">
        <is>
          <t>车道镇</t>
        </is>
      </c>
      <c r="F187" s="263" t="inlineStr">
        <is>
          <t>扶持全镇10户建档立卡户养殖湖羊100只，每只补助500元、每户最多不超过5000元其中：万安村6户60只、红台村2户20只、安掌村2户20只扶持全乡112户建档立卡户养殖湖羊1120只，每只补助800元、每户最多不超过8000元.其中：万安村8户80只、红台村2户20只、安掌村18户180只、元峁村2户20只、苦水掌村15户150只、双庙村4户40只、王西掌村7户70只、吊渠村13户130只、杨掌村14户140只、魏洼村17户170只、陈掌村1户10只、樱桃掌村2户20只、代掌村6户60只、刘园子村3户30只</t>
        </is>
      </c>
      <c r="G187" s="152">
        <f>10*0.5+112*0.8</f>
        <v/>
      </c>
      <c r="H187" s="151" t="inlineStr">
        <is>
          <t>培育养殖示范户，带领贫困户发展湖羊养殖，增加贫困户养殖效益</t>
        </is>
      </c>
      <c r="I187" s="152" t="n">
        <v>14</v>
      </c>
      <c r="J187" s="255" t="n">
        <v>0.0122</v>
      </c>
      <c r="K187" s="255" t="n">
        <v>0.05124</v>
      </c>
      <c r="L187" s="152" t="inlineStr">
        <is>
          <t>县畜牧局</t>
        </is>
      </c>
      <c r="M187" s="264" t="inlineStr">
        <is>
          <t>车道镇</t>
        </is>
      </c>
      <c r="N187" s="152" t="n">
        <v>2019.11</v>
      </c>
      <c r="O187" s="55" t="n"/>
    </row>
    <row r="188" ht="79" customFormat="1" customHeight="1" s="9">
      <c r="A188" s="152" t="n">
        <v>20</v>
      </c>
      <c r="B188" s="152" t="inlineStr">
        <is>
          <t>非专业村湖羊基础母羊补贴
（贫困户）</t>
        </is>
      </c>
      <c r="C188" s="155" t="inlineStr">
        <is>
          <t>新建</t>
        </is>
      </c>
      <c r="D188" s="152" t="inlineStr">
        <is>
          <t>2020.03
-
2020.12</t>
        </is>
      </c>
      <c r="E188" s="152" t="inlineStr">
        <is>
          <t>洪德镇</t>
        </is>
      </c>
      <c r="F188" s="263" t="inlineStr">
        <is>
          <t>扶持全镇130户建档立卡户养殖湖羊1296只，每只补助800元、每户最多不超过8000元其中： 大户塬村11户110只、耿塬畔村14户14只、河连湾村24户240只、洪德街村4户40只、李达掌村3户30只、李塬村3户30只、梁岔村10户100只、马塬村10户100只、私盐路村27户270只、苏长沟村1户10只、肖关村6户56只、张崾岘村4户40只、张塬村6户60只、赵洼村7户70只</t>
        </is>
      </c>
      <c r="G188" s="152">
        <f>1296*0.08</f>
        <v/>
      </c>
      <c r="H188" s="151" t="inlineStr">
        <is>
          <t>培育养殖示范户，带领贫困户发展湖羊养殖，增加贫困户养殖效益</t>
        </is>
      </c>
      <c r="I188" s="152" t="n">
        <v>14</v>
      </c>
      <c r="J188" s="255" t="n">
        <v>0.013</v>
      </c>
      <c r="K188" s="255" t="n">
        <v>0.0546</v>
      </c>
      <c r="L188" s="152" t="inlineStr">
        <is>
          <t>县畜牧局</t>
        </is>
      </c>
      <c r="M188" s="264" t="inlineStr">
        <is>
          <t>洪德镇</t>
        </is>
      </c>
      <c r="N188" s="152" t="n">
        <v>2019.11</v>
      </c>
      <c r="O188" s="55" t="n"/>
    </row>
    <row r="189" ht="39" customFormat="1" customHeight="1" s="9">
      <c r="A189" s="123" t="inlineStr">
        <is>
          <t>（十一）</t>
        </is>
      </c>
      <c r="B189" s="233" t="inlineStr">
        <is>
          <t>边缘户湖羊基础
母羊补贴</t>
        </is>
      </c>
      <c r="C189" s="123" t="inlineStr">
        <is>
          <t>新建</t>
        </is>
      </c>
      <c r="D189" s="233" t="inlineStr">
        <is>
          <t>2020.03
-
2020.12</t>
        </is>
      </c>
      <c r="E189" s="233" t="inlineStr">
        <is>
          <t>环城镇18个乡镇</t>
        </is>
      </c>
      <c r="F189" s="262" t="inlineStr">
        <is>
          <t>扶持145户“边缘户”发展湖羊养殖，养殖湖羊1389只，每只湖羊基础母羊补助500元，每户最多不超过5000元</t>
        </is>
      </c>
      <c r="G189" s="233" t="n">
        <v>69.45</v>
      </c>
      <c r="H189" s="124" t="inlineStr">
        <is>
          <t>培育养殖示范户，带领贫困户发展湖羊养殖，增加贫困户养殖效益</t>
        </is>
      </c>
      <c r="I189" s="233" t="n">
        <v>76</v>
      </c>
      <c r="J189" s="253" t="n">
        <v>0.0145</v>
      </c>
      <c r="K189" s="253" t="n">
        <v>0.06</v>
      </c>
      <c r="L189" s="233" t="inlineStr">
        <is>
          <t>县畜牧局</t>
        </is>
      </c>
      <c r="M189" s="265" t="inlineStr">
        <is>
          <t>环城镇18个乡镇</t>
        </is>
      </c>
      <c r="N189" s="123" t="inlineStr">
        <is>
          <t>2019.11</t>
        </is>
      </c>
      <c r="O189" s="55" t="n"/>
    </row>
    <row r="190" ht="39" customFormat="1" customHeight="1" s="9">
      <c r="A190" s="152" t="n">
        <v>1</v>
      </c>
      <c r="B190" s="152" t="inlineStr">
        <is>
          <t>边缘户湖羊基础
母羊补贴</t>
        </is>
      </c>
      <c r="C190" s="155" t="inlineStr">
        <is>
          <t>新建</t>
        </is>
      </c>
      <c r="D190" s="152" t="inlineStr">
        <is>
          <t>2020.03
-
2020.12</t>
        </is>
      </c>
      <c r="E190" s="152" t="inlineStr">
        <is>
          <t>环城镇</t>
        </is>
      </c>
      <c r="F190" s="263" t="inlineStr">
        <is>
          <t>扶持2户“边缘户”养殖湖羊，每户按“10+1”购进，每只补助500元、每户补助5000元其中：高龚塬村1户、宁老庄村1户</t>
        </is>
      </c>
      <c r="G190" s="152" t="n">
        <v>1</v>
      </c>
      <c r="H190" s="151" t="inlineStr">
        <is>
          <t>培育养殖示范户，带领贫困户发展湖羊养殖，增加贫困户养殖效益</t>
        </is>
      </c>
      <c r="I190" s="152" t="n">
        <v>2</v>
      </c>
      <c r="J190" s="255" t="n">
        <v>0.0002</v>
      </c>
      <c r="K190" s="255" t="n">
        <v>0.0005999999999999999</v>
      </c>
      <c r="L190" s="152" t="inlineStr">
        <is>
          <t>县畜牧局</t>
        </is>
      </c>
      <c r="M190" s="264" t="inlineStr">
        <is>
          <t>环城镇</t>
        </is>
      </c>
      <c r="N190" s="152" t="n">
        <v>2019.11</v>
      </c>
      <c r="O190" s="55" t="n"/>
    </row>
    <row r="191" ht="45" customFormat="1" customHeight="1" s="9">
      <c r="A191" s="152" t="n">
        <v>2</v>
      </c>
      <c r="B191" s="152" t="inlineStr">
        <is>
          <t>边缘户湖羊基础
母羊补贴</t>
        </is>
      </c>
      <c r="C191" s="155" t="inlineStr">
        <is>
          <t>新建</t>
        </is>
      </c>
      <c r="D191" s="152" t="inlineStr">
        <is>
          <t>2020.03
-
2020.12</t>
        </is>
      </c>
      <c r="E191" s="152" t="inlineStr">
        <is>
          <t>洪德镇</t>
        </is>
      </c>
      <c r="F191" s="263" t="inlineStr">
        <is>
          <t>扶持8户“边缘户”养殖湖羊，每户按“10+1”购进，每只补助500元、每户补助5000元其中：大户塬村1户、河连湾村1户、洪德街村2户、寇河村1户、苗河村2户、苏长沟村1户</t>
        </is>
      </c>
      <c r="G191" s="152" t="n">
        <v>4</v>
      </c>
      <c r="H191" s="151" t="inlineStr">
        <is>
          <t>培育养殖示范户，带领贫困户发展湖羊养殖，增加贫困户养殖效益</t>
        </is>
      </c>
      <c r="I191" s="152" t="n">
        <v>6</v>
      </c>
      <c r="J191" s="255" t="n">
        <v>0.0008</v>
      </c>
      <c r="K191" s="255" t="n">
        <v>0.004</v>
      </c>
      <c r="L191" s="152" t="inlineStr">
        <is>
          <t>县畜牧局</t>
        </is>
      </c>
      <c r="M191" s="264" t="inlineStr">
        <is>
          <t>洪德镇</t>
        </is>
      </c>
      <c r="N191" s="152" t="n">
        <v>2019.11</v>
      </c>
      <c r="O191" s="55" t="n"/>
    </row>
    <row r="192" ht="47" customFormat="1" customHeight="1" s="9">
      <c r="A192" s="152" t="n">
        <v>3</v>
      </c>
      <c r="B192" s="152" t="inlineStr">
        <is>
          <t>边缘户湖羊基础
母羊补贴</t>
        </is>
      </c>
      <c r="C192" s="155" t="inlineStr">
        <is>
          <t>新建</t>
        </is>
      </c>
      <c r="D192" s="152" t="inlineStr">
        <is>
          <t>2020.03
-
2020.12</t>
        </is>
      </c>
      <c r="E192" s="152" t="inlineStr">
        <is>
          <t>车道镇</t>
        </is>
      </c>
      <c r="F192" s="263" t="inlineStr">
        <is>
          <t>扶持11户“边缘户”养殖湖羊，每户按“10+1”购进，每只补助500元、每户补助5000元其中：双庙村2户、杨掌村2户、魏洼村2户、樱桃掌村1户、刘渠村4户</t>
        </is>
      </c>
      <c r="G192" s="152" t="n">
        <v>5.5</v>
      </c>
      <c r="H192" s="151" t="inlineStr">
        <is>
          <t>培育养殖示范户，带领贫困户发展湖羊养殖，增加贫困户养殖效益</t>
        </is>
      </c>
      <c r="I192" s="152" t="n">
        <v>5</v>
      </c>
      <c r="J192" s="255" t="n">
        <v>0.0011</v>
      </c>
      <c r="K192" s="255" t="n">
        <v>0.0044</v>
      </c>
      <c r="L192" s="152" t="inlineStr">
        <is>
          <t>县畜牧局</t>
        </is>
      </c>
      <c r="M192" s="264" t="inlineStr">
        <is>
          <t>车道镇</t>
        </is>
      </c>
      <c r="N192" s="152" t="n">
        <v>2019.11</v>
      </c>
      <c r="O192" s="55" t="n"/>
    </row>
    <row r="193" ht="39" customFormat="1" customHeight="1" s="9">
      <c r="A193" s="152" t="n">
        <v>4</v>
      </c>
      <c r="B193" s="152" t="inlineStr">
        <is>
          <t>边缘户湖羊基础
母羊补贴</t>
        </is>
      </c>
      <c r="C193" s="155" t="inlineStr">
        <is>
          <t>新建</t>
        </is>
      </c>
      <c r="D193" s="152" t="inlineStr">
        <is>
          <t>2020.03
-
2020.12</t>
        </is>
      </c>
      <c r="E193" s="152" t="inlineStr">
        <is>
          <t>毛井镇</t>
        </is>
      </c>
      <c r="F193" s="263" t="inlineStr">
        <is>
          <t>扶持1户“边缘户”养殖湖羊，每户按“10+1”购进，每只补助500元、每户补助5000元其中：红土咀村1户</t>
        </is>
      </c>
      <c r="G193" s="152" t="n">
        <v>0.5</v>
      </c>
      <c r="H193" s="151" t="inlineStr">
        <is>
          <t>培育养殖示范户，带领贫困户发展湖羊养殖，增加贫困户养殖效益</t>
        </is>
      </c>
      <c r="I193" s="152" t="n">
        <v>1</v>
      </c>
      <c r="J193" s="255" t="n">
        <v>0.0001</v>
      </c>
      <c r="K193" s="255" t="n">
        <v>0.0003</v>
      </c>
      <c r="L193" s="152" t="inlineStr">
        <is>
          <t>县畜牧局</t>
        </is>
      </c>
      <c r="M193" s="264" t="inlineStr">
        <is>
          <t>毛井镇</t>
        </is>
      </c>
      <c r="N193" s="152" t="n">
        <v>2019.11</v>
      </c>
      <c r="O193" s="55" t="n"/>
    </row>
    <row r="194" ht="58" customFormat="1" customHeight="1" s="9">
      <c r="A194" s="152" t="n">
        <v>5</v>
      </c>
      <c r="B194" s="152" t="inlineStr">
        <is>
          <t>边缘户湖羊基础
母羊补贴</t>
        </is>
      </c>
      <c r="C194" s="155" t="inlineStr">
        <is>
          <t>新建</t>
        </is>
      </c>
      <c r="D194" s="152" t="inlineStr">
        <is>
          <t>2020.03
-
2020.12</t>
        </is>
      </c>
      <c r="E194" s="152" t="inlineStr">
        <is>
          <t>木钵镇</t>
        </is>
      </c>
      <c r="F194" s="263" t="inlineStr">
        <is>
          <t>扶持7户“边缘户”养殖湖羊，每户按“10+1”购进，每只补助500元、每户补助5000元其中：韩洼子村2户、井儿岔村1户、木钵街村1户、周湾村2户、白家掌村1户；扶持井儿岔村1户“边缘户”养殖湖羊5只，每只补助500元，共计2500元</t>
        </is>
      </c>
      <c r="G194" s="152" t="n">
        <v>3.75</v>
      </c>
      <c r="H194" s="151" t="inlineStr">
        <is>
          <t>培育养殖示范户，带领贫困户发展湖羊养殖，增加贫困户养殖效益</t>
        </is>
      </c>
      <c r="I194" s="152" t="n">
        <v>5</v>
      </c>
      <c r="J194" s="255" t="n">
        <v>0.0008</v>
      </c>
      <c r="K194" s="255" t="n">
        <v>0.0042</v>
      </c>
      <c r="L194" s="152" t="inlineStr">
        <is>
          <t>县畜牧局</t>
        </is>
      </c>
      <c r="M194" s="264" t="inlineStr">
        <is>
          <t>木钵镇</t>
        </is>
      </c>
      <c r="N194" s="152" t="n">
        <v>2019.11</v>
      </c>
      <c r="O194" s="55" t="n"/>
    </row>
    <row r="195" ht="45" customFormat="1" customHeight="1" s="9">
      <c r="A195" s="152" t="n">
        <v>6</v>
      </c>
      <c r="B195" s="152" t="inlineStr">
        <is>
          <t>边缘户湖羊基础
母羊补贴</t>
        </is>
      </c>
      <c r="C195" s="155" t="inlineStr">
        <is>
          <t>新建</t>
        </is>
      </c>
      <c r="D195" s="152" t="inlineStr">
        <is>
          <t>2020.03
-
2020.12</t>
        </is>
      </c>
      <c r="E195" s="152" t="inlineStr">
        <is>
          <t>秦团庄乡</t>
        </is>
      </c>
      <c r="F195" s="263" t="inlineStr">
        <is>
          <t>扶持8户“边缘户”养殖湖羊，每户按“10+1”购进，每只补助500元、每户补助5000元其中：王团庄村1座、秦团庄村1户、贾塬村1户、大天子村3户、新集子村2户</t>
        </is>
      </c>
      <c r="G195" s="152" t="n">
        <v>4</v>
      </c>
      <c r="H195" s="151" t="inlineStr">
        <is>
          <t>培育养殖示范户，带领贫困户发展湖羊养殖，增加贫困户养殖效益</t>
        </is>
      </c>
      <c r="I195" s="152" t="n">
        <v>5</v>
      </c>
      <c r="J195" s="255" t="n">
        <v>0.0008</v>
      </c>
      <c r="K195" s="255" t="n">
        <v>0.0031</v>
      </c>
      <c r="L195" s="152" t="inlineStr">
        <is>
          <t>县畜牧局</t>
        </is>
      </c>
      <c r="M195" s="264" t="inlineStr">
        <is>
          <t>秦团庄乡</t>
        </is>
      </c>
      <c r="N195" s="152" t="n">
        <v>2019.11</v>
      </c>
      <c r="O195" s="55" t="n"/>
    </row>
    <row r="196" ht="92" customFormat="1" customHeight="1" s="9">
      <c r="A196" s="152" t="n">
        <v>7</v>
      </c>
      <c r="B196" s="152" t="inlineStr">
        <is>
          <t>边缘户湖羊基础
母羊补贴</t>
        </is>
      </c>
      <c r="C196" s="155" t="inlineStr">
        <is>
          <t>新建</t>
        </is>
      </c>
      <c r="D196" s="152" t="inlineStr">
        <is>
          <t>2020.03
-
2020.12</t>
        </is>
      </c>
      <c r="E196" s="152" t="inlineStr">
        <is>
          <t>合道镇</t>
        </is>
      </c>
      <c r="F196" s="263" t="inlineStr">
        <is>
          <t>扶持9户“边缘户”养殖湖羊，每户按“10+1”购进，每只补助500元、每户补助5000元其中：沈家岭2户、赵家塬村1户、唐台子村1户、梁坪村1户、何家坪村1户、寨子坪村1户、大路洼村1户、赵台村1户；扶持8户“边缘户”养殖湖羊5只，每只补助500元、每户补助2500元其中：何家坪村1户、尚西坪村7户；扶持朱家塬村1户“边缘户”养殖湖羊，每户按“10+1”购进，每只补助500元、补助4只，总共2000元</t>
        </is>
      </c>
      <c r="G196" s="152" t="n">
        <v>6.7</v>
      </c>
      <c r="H196" s="151" t="inlineStr">
        <is>
          <t>培育养殖示范户，带领贫困户发展湖羊养殖，增加贫困户养殖效益</t>
        </is>
      </c>
      <c r="I196" s="152" t="n">
        <v>9</v>
      </c>
      <c r="J196" s="255" t="n">
        <v>0.0018</v>
      </c>
      <c r="K196" s="255" t="n">
        <v>0.008500000000000001</v>
      </c>
      <c r="L196" s="152" t="inlineStr">
        <is>
          <t>县畜牧局</t>
        </is>
      </c>
      <c r="M196" s="264" t="inlineStr">
        <is>
          <t>合道镇</t>
        </is>
      </c>
      <c r="N196" s="152" t="n">
        <v>2019.11</v>
      </c>
      <c r="O196" s="55" t="n"/>
    </row>
    <row r="197" ht="54" customFormat="1" customHeight="1" s="9">
      <c r="A197" s="152" t="n">
        <v>8</v>
      </c>
      <c r="B197" s="152" t="inlineStr">
        <is>
          <t>边缘户湖羊基础
母羊补贴</t>
        </is>
      </c>
      <c r="C197" s="155" t="inlineStr">
        <is>
          <t>新建</t>
        </is>
      </c>
      <c r="D197" s="152" t="inlineStr">
        <is>
          <t>2020.03
-
2020.12</t>
        </is>
      </c>
      <c r="E197" s="152" t="inlineStr">
        <is>
          <t>曲子镇</t>
        </is>
      </c>
      <c r="F197" s="263" t="inlineStr">
        <is>
          <t>扶持5户“边缘户”养殖湖羊，每户按“10+1”购进，每只补助500元、每户补助5000元其中：五里桥村2户、西沟村1户、楼房子村2户；扶持楼房子村1户“边缘户”养殖湖羊5只，每只补助500元，共计2500元</t>
        </is>
      </c>
      <c r="G197" s="152" t="n">
        <v>2.75</v>
      </c>
      <c r="H197" s="151" t="inlineStr">
        <is>
          <t>培育养殖示范户，带领贫困户发展湖羊养殖，增加贫困户养殖效益</t>
        </is>
      </c>
      <c r="I197" s="152" t="n">
        <v>3</v>
      </c>
      <c r="J197" s="255" t="n">
        <v>0.0005999999999999999</v>
      </c>
      <c r="K197" s="255" t="n">
        <v>0.0024</v>
      </c>
      <c r="L197" s="152" t="inlineStr">
        <is>
          <t>县畜牧局</t>
        </is>
      </c>
      <c r="M197" s="264" t="inlineStr">
        <is>
          <t>曲子镇</t>
        </is>
      </c>
      <c r="N197" s="152" t="n">
        <v>2019.11</v>
      </c>
      <c r="O197" s="55" t="n"/>
    </row>
    <row r="198" ht="39" customFormat="1" customHeight="1" s="9">
      <c r="A198" s="152" t="n">
        <v>9</v>
      </c>
      <c r="B198" s="152" t="inlineStr">
        <is>
          <t>边缘户湖羊基础
母羊补贴</t>
        </is>
      </c>
      <c r="C198" s="155" t="inlineStr">
        <is>
          <t>新建</t>
        </is>
      </c>
      <c r="D198" s="152" t="inlineStr">
        <is>
          <t>2020.03
-
2020.12</t>
        </is>
      </c>
      <c r="E198" s="152" t="inlineStr">
        <is>
          <t>樊家川镇</t>
        </is>
      </c>
      <c r="F198" s="263" t="inlineStr">
        <is>
          <t>扶持3户“边缘户”养殖湖羊，每户按“10+1”购进，每只补助500元、每户补助5000元其中：长城村1户、闫塬村2户</t>
        </is>
      </c>
      <c r="G198" s="152" t="n">
        <v>1.5</v>
      </c>
      <c r="H198" s="151" t="inlineStr">
        <is>
          <t>培育养殖示范户，带领贫困户发展湖羊养殖，增加贫困户养殖效益</t>
        </is>
      </c>
      <c r="I198" s="152" t="n">
        <v>2</v>
      </c>
      <c r="J198" s="255" t="n">
        <v>0.0003</v>
      </c>
      <c r="K198" s="255" t="n">
        <v>0.0011</v>
      </c>
      <c r="L198" s="152" t="inlineStr">
        <is>
          <t>县畜牧局</t>
        </is>
      </c>
      <c r="M198" s="264" t="inlineStr">
        <is>
          <t>樊家川镇</t>
        </is>
      </c>
      <c r="N198" s="152" t="n">
        <v>2019.11</v>
      </c>
      <c r="O198" s="55" t="n"/>
    </row>
    <row r="199" ht="47" customFormat="1" customHeight="1" s="9">
      <c r="A199" s="152" t="n">
        <v>10</v>
      </c>
      <c r="B199" s="152" t="inlineStr">
        <is>
          <t>边缘户湖羊基础
母羊补贴</t>
        </is>
      </c>
      <c r="C199" s="155" t="inlineStr">
        <is>
          <t>新建</t>
        </is>
      </c>
      <c r="D199" s="152" t="inlineStr">
        <is>
          <t>2020.03
-
2020.12</t>
        </is>
      </c>
      <c r="E199" s="152" t="inlineStr">
        <is>
          <t>山城乡</t>
        </is>
      </c>
      <c r="F199" s="263" t="inlineStr">
        <is>
          <t>扶持9户“边缘户”养殖湖羊，每户按“10+1”购进，每只补助500元、每户补助5000元其中：王山口子村3户、谢庄村1户、山城堡村1户、薛塬村1户、冯家沟村2户、郝掌村1户</t>
        </is>
      </c>
      <c r="G199" s="152" t="n">
        <v>4.5</v>
      </c>
      <c r="H199" s="151" t="inlineStr">
        <is>
          <t>培育养殖示范户，带领贫困户发展湖羊养殖，增加贫困户养殖效益</t>
        </is>
      </c>
      <c r="I199" s="152" t="n">
        <v>6</v>
      </c>
      <c r="J199" s="255" t="n">
        <v>0.0009</v>
      </c>
      <c r="K199" s="255" t="n">
        <v>0.003</v>
      </c>
      <c r="L199" s="152" t="inlineStr">
        <is>
          <t>县畜牧局</t>
        </is>
      </c>
      <c r="M199" s="264" t="inlineStr">
        <is>
          <t>山城乡</t>
        </is>
      </c>
      <c r="N199" s="152" t="n">
        <v>2019.11</v>
      </c>
      <c r="O199" s="55" t="n"/>
    </row>
    <row r="200" ht="39" customFormat="1" customHeight="1" s="9">
      <c r="A200" s="152" t="n">
        <v>11</v>
      </c>
      <c r="B200" s="152" t="inlineStr">
        <is>
          <t>边缘户湖羊基础
母羊补贴</t>
        </is>
      </c>
      <c r="C200" s="155" t="inlineStr">
        <is>
          <t>新建</t>
        </is>
      </c>
      <c r="D200" s="152" t="inlineStr">
        <is>
          <t>2020.03
-
2020.12</t>
        </is>
      </c>
      <c r="E200" s="152" t="inlineStr">
        <is>
          <t>罗山川乡</t>
        </is>
      </c>
      <c r="F200" s="263" t="inlineStr">
        <is>
          <t>扶持9户“边缘户”养殖湖羊，每户按“10+1”购进，每只补助500元、每户补助5000元其中：西阳洼村4户、兰家掌村2户、山水湾村2户、光明村1户</t>
        </is>
      </c>
      <c r="G200" s="152" t="n">
        <v>4.5</v>
      </c>
      <c r="H200" s="151" t="inlineStr">
        <is>
          <t>培育养殖示范户，带领贫困户发展湖羊养殖，增加贫困户养殖效益</t>
        </is>
      </c>
      <c r="I200" s="152" t="n">
        <v>4</v>
      </c>
      <c r="J200" s="255" t="n">
        <v>0.0009</v>
      </c>
      <c r="K200" s="255" t="n">
        <v>0.003</v>
      </c>
      <c r="L200" s="152" t="inlineStr">
        <is>
          <t>县畜牧局</t>
        </is>
      </c>
      <c r="M200" s="264" t="inlineStr">
        <is>
          <t>罗山川乡</t>
        </is>
      </c>
      <c r="N200" s="152" t="n">
        <v>2019.11</v>
      </c>
      <c r="O200" s="55" t="n"/>
    </row>
    <row r="201" ht="39" customFormat="1" customHeight="1" s="9">
      <c r="A201" s="152" t="n">
        <v>12</v>
      </c>
      <c r="B201" s="152" t="inlineStr">
        <is>
          <t>边缘户湖羊基础
母羊补贴</t>
        </is>
      </c>
      <c r="C201" s="155" t="inlineStr">
        <is>
          <t>新建</t>
        </is>
      </c>
      <c r="D201" s="152" t="inlineStr">
        <is>
          <t>2020.03
-
2020.12</t>
        </is>
      </c>
      <c r="E201" s="152" t="inlineStr">
        <is>
          <t>演武乡</t>
        </is>
      </c>
      <c r="F201" s="263" t="inlineStr">
        <is>
          <t>扶持4户“边缘户”养殖湖羊，每户按“10+1”购进，每只补助500元、每户补助5000元其中杨家洼村3户、佛岔村1户</t>
        </is>
      </c>
      <c r="G201" s="152" t="n">
        <v>2</v>
      </c>
      <c r="H201" s="151" t="inlineStr">
        <is>
          <t>培育养殖示范户，带领贫困户发展湖羊养殖，增加贫困户养殖效益</t>
        </is>
      </c>
      <c r="I201" s="152" t="n">
        <v>2</v>
      </c>
      <c r="J201" s="255" t="n">
        <v>0.0004</v>
      </c>
      <c r="K201" s="255" t="n">
        <v>0.0017</v>
      </c>
      <c r="L201" s="152" t="inlineStr">
        <is>
          <t>县畜牧局</t>
        </is>
      </c>
      <c r="M201" s="264" t="inlineStr">
        <is>
          <t>演武乡</t>
        </is>
      </c>
      <c r="N201" s="152" t="n">
        <v>2019.11</v>
      </c>
      <c r="O201" s="55" t="n"/>
    </row>
    <row r="202" ht="39" customFormat="1" customHeight="1" s="9">
      <c r="A202" s="152" t="n">
        <v>13</v>
      </c>
      <c r="B202" s="152" t="inlineStr">
        <is>
          <t>边缘户湖羊基础
母羊补贴</t>
        </is>
      </c>
      <c r="C202" s="155" t="inlineStr">
        <is>
          <t>新建</t>
        </is>
      </c>
      <c r="D202" s="152" t="inlineStr">
        <is>
          <t>2020.03
-
2020.12</t>
        </is>
      </c>
      <c r="E202" s="152" t="inlineStr">
        <is>
          <t>虎洞镇</t>
        </is>
      </c>
      <c r="F202" s="263" t="inlineStr">
        <is>
          <t>扶持5户“边缘户”养殖湖羊，每户按“10+1”购进，每只补助500元、每户补助5000元其中：金庄原村1户、张大掌村2户、刘解掌村2座</t>
        </is>
      </c>
      <c r="G202" s="152" t="n">
        <v>2.5</v>
      </c>
      <c r="H202" s="151" t="inlineStr">
        <is>
          <t>培育养殖示范户，带领贫困户发展湖羊养殖，增加贫困户养殖效益</t>
        </is>
      </c>
      <c r="I202" s="152" t="n">
        <v>3</v>
      </c>
      <c r="J202" s="255" t="n">
        <v>0.0005</v>
      </c>
      <c r="K202" s="255" t="n">
        <v>0.002</v>
      </c>
      <c r="L202" s="152" t="inlineStr">
        <is>
          <t>县畜牧局</t>
        </is>
      </c>
      <c r="M202" s="264" t="inlineStr">
        <is>
          <t>虎洞镇</t>
        </is>
      </c>
      <c r="N202" s="152" t="n">
        <v>2019.11</v>
      </c>
      <c r="O202" s="55" t="n"/>
    </row>
    <row r="203" ht="45" customFormat="1" customHeight="1" s="9">
      <c r="A203" s="152" t="n">
        <v>14</v>
      </c>
      <c r="B203" s="152" t="inlineStr">
        <is>
          <t>边缘户湖羊基础
母羊补贴</t>
        </is>
      </c>
      <c r="C203" s="155" t="inlineStr">
        <is>
          <t>新建</t>
        </is>
      </c>
      <c r="D203" s="152" t="inlineStr">
        <is>
          <t>2020.03
-
2020.12</t>
        </is>
      </c>
      <c r="E203" s="152" t="inlineStr">
        <is>
          <t>小南沟乡</t>
        </is>
      </c>
      <c r="F203" s="263" t="inlineStr">
        <is>
          <t>扶持3户“边缘户”养殖湖羊，每户按“10+1”购进，每只补助500元、每户补助5000元其中：陈掌村1户、汪天子村2户；扶持陈掌村1户“边缘户”养殖湖羊5只，每只补助500元、每户补助2500元</t>
        </is>
      </c>
      <c r="G203" s="152" t="n">
        <v>1.75</v>
      </c>
      <c r="H203" s="151" t="inlineStr">
        <is>
          <t>培育养殖示范户，带领贫困户发展湖羊养殖，增加贫困户养殖效益</t>
        </is>
      </c>
      <c r="I203" s="152" t="n">
        <v>2</v>
      </c>
      <c r="J203" s="255" t="n">
        <v>0.0004</v>
      </c>
      <c r="K203" s="255" t="n">
        <v>0.0012</v>
      </c>
      <c r="L203" s="152" t="inlineStr">
        <is>
          <t>县畜牧局</t>
        </is>
      </c>
      <c r="M203" s="264" t="inlineStr">
        <is>
          <t>小南沟乡</t>
        </is>
      </c>
      <c r="N203" s="152" t="n">
        <v>2019.11</v>
      </c>
      <c r="O203" s="55" t="n"/>
    </row>
    <row r="204" ht="39" customFormat="1" customHeight="1" s="9">
      <c r="A204" s="152" t="n">
        <v>15</v>
      </c>
      <c r="B204" s="152" t="inlineStr">
        <is>
          <t>边缘户湖羊基础
母羊补贴</t>
        </is>
      </c>
      <c r="C204" s="155" t="inlineStr">
        <is>
          <t>新建</t>
        </is>
      </c>
      <c r="D204" s="152" t="inlineStr">
        <is>
          <t>2020.03
-
2020.12</t>
        </is>
      </c>
      <c r="E204" s="152" t="inlineStr">
        <is>
          <t>芦家湾乡</t>
        </is>
      </c>
      <c r="F204" s="263" t="inlineStr">
        <is>
          <t>扶持5户“边缘户”养殖湖羊，每户按“10+1”购进，每只补助500元、每户补助5000元其中：杨新庄村1户、庙儿掌村4座</t>
        </is>
      </c>
      <c r="G204" s="152" t="n">
        <v>2.5</v>
      </c>
      <c r="H204" s="151" t="inlineStr">
        <is>
          <t>培育养殖示范户，带领贫困户发展湖羊养殖，增加贫困户养殖效益</t>
        </is>
      </c>
      <c r="I204" s="152" t="n">
        <v>2</v>
      </c>
      <c r="J204" s="255" t="n">
        <v>0.0005</v>
      </c>
      <c r="K204" s="255" t="n">
        <v>0.0023</v>
      </c>
      <c r="L204" s="152" t="inlineStr">
        <is>
          <t>县畜牧局</t>
        </is>
      </c>
      <c r="M204" s="264" t="inlineStr">
        <is>
          <t>芦家湾乡</t>
        </is>
      </c>
      <c r="N204" s="152" t="n">
        <v>2019.11</v>
      </c>
      <c r="O204" s="55" t="n"/>
    </row>
    <row r="205" ht="45" customFormat="1" customHeight="1" s="9">
      <c r="A205" s="152" t="n">
        <v>16</v>
      </c>
      <c r="B205" s="152" t="inlineStr">
        <is>
          <t>边缘户湖羊基础
母羊补贴</t>
        </is>
      </c>
      <c r="C205" s="155" t="inlineStr">
        <is>
          <t>新建</t>
        </is>
      </c>
      <c r="D205" s="152" t="inlineStr">
        <is>
          <t>2020.03
-
2020.12</t>
        </is>
      </c>
      <c r="E205" s="152" t="inlineStr">
        <is>
          <t>八珠乡</t>
        </is>
      </c>
      <c r="F205" s="263" t="inlineStr">
        <is>
          <t>扶持21户“边缘户”养殖湖羊，每户按“10+1”购进，每只补助500元、每户补助5000元其中：曹塬村6户、瓦崾岘村2户、塔尔咀村2户、马连掌村5户、苟塬村3户、白塬村2户、湫坝沟村1户</t>
        </is>
      </c>
      <c r="G205" s="152" t="n">
        <v>10.5</v>
      </c>
      <c r="H205" s="151" t="inlineStr">
        <is>
          <t>培育养殖示范户，带领贫困户发展湖羊养殖，增加贫困户养殖效益</t>
        </is>
      </c>
      <c r="I205" s="152" t="n">
        <v>7</v>
      </c>
      <c r="J205" s="255" t="n">
        <v>0.0021</v>
      </c>
      <c r="K205" s="255" t="n">
        <v>0.007900000000000001</v>
      </c>
      <c r="L205" s="152" t="inlineStr">
        <is>
          <t>县畜牧局</t>
        </is>
      </c>
      <c r="M205" s="264" t="inlineStr">
        <is>
          <t>八珠乡</t>
        </is>
      </c>
      <c r="N205" s="152" t="n">
        <v>2019.11</v>
      </c>
      <c r="O205" s="55" t="n"/>
    </row>
    <row r="206" ht="55" customFormat="1" customHeight="1" s="9">
      <c r="A206" s="152" t="n">
        <v>17</v>
      </c>
      <c r="B206" s="152" t="inlineStr">
        <is>
          <t>边缘户湖羊基础
母羊补贴</t>
        </is>
      </c>
      <c r="C206" s="155" t="inlineStr">
        <is>
          <t>新建</t>
        </is>
      </c>
      <c r="D206" s="152" t="inlineStr">
        <is>
          <t>2020.03
-
2020.12</t>
        </is>
      </c>
      <c r="E206" s="152" t="inlineStr">
        <is>
          <t>耿湾乡</t>
        </is>
      </c>
      <c r="F206" s="263" t="inlineStr">
        <is>
          <t>扶持20户“边缘户”养殖湖羊，每户按“10+1”购进，每只补助500元、每户补助5000元其中：早流渠村1户、天桥村2户、张台村1户、万湾村5户、潘掌村5户、郜庄村1户、郝东掌2户、韩老庄1户、耿河村1户、四合原村1户</t>
        </is>
      </c>
      <c r="G206" s="152" t="n">
        <v>10</v>
      </c>
      <c r="H206" s="151" t="inlineStr">
        <is>
          <t>培育养殖示范户，带领贫困户发展湖羊养殖，增加贫困户养殖效益</t>
        </is>
      </c>
      <c r="I206" s="152" t="n">
        <v>10</v>
      </c>
      <c r="J206" s="255" t="n">
        <v>0.002</v>
      </c>
      <c r="K206" s="255" t="n">
        <v>0.008699999999999999</v>
      </c>
      <c r="L206" s="152" t="inlineStr">
        <is>
          <t>县畜牧局</t>
        </is>
      </c>
      <c r="M206" s="264" t="inlineStr">
        <is>
          <t>耿湾乡</t>
        </is>
      </c>
      <c r="N206" s="152" t="n">
        <v>2019.11</v>
      </c>
      <c r="O206" s="55" t="n"/>
    </row>
    <row r="207" ht="39" customFormat="1" customHeight="1" s="9">
      <c r="A207" s="152" t="n">
        <v>18</v>
      </c>
      <c r="B207" s="152" t="inlineStr">
        <is>
          <t>边缘户湖羊基础
母羊补贴</t>
        </is>
      </c>
      <c r="C207" s="155" t="inlineStr">
        <is>
          <t>新建</t>
        </is>
      </c>
      <c r="D207" s="152" t="inlineStr">
        <is>
          <t>2020.03
-
2020.12</t>
        </is>
      </c>
      <c r="E207" s="152" t="inlineStr">
        <is>
          <t>天池乡</t>
        </is>
      </c>
      <c r="F207" s="263" t="inlineStr">
        <is>
          <t>扶持3户“边缘户”养殖湖羊，每户按“10+1”购进，每只补助500元、每户补助5000元其中：张邓塬村2户、苏北岔村1户</t>
        </is>
      </c>
      <c r="G207" s="152" t="n">
        <v>1.5</v>
      </c>
      <c r="H207" s="151" t="inlineStr">
        <is>
          <t>培育养殖示范户，带领贫困户发展湖羊养殖，增加贫困户养殖效益</t>
        </is>
      </c>
      <c r="I207" s="152" t="n">
        <v>2</v>
      </c>
      <c r="J207" s="255" t="n">
        <v>0.0003</v>
      </c>
      <c r="K207" s="255" t="n">
        <v>0.0016</v>
      </c>
      <c r="L207" s="152" t="inlineStr">
        <is>
          <t>县畜牧局</t>
        </is>
      </c>
      <c r="M207" s="264" t="inlineStr">
        <is>
          <t>天池乡</t>
        </is>
      </c>
      <c r="N207" s="152" t="n">
        <v>2019.11</v>
      </c>
      <c r="O207" s="55" t="n"/>
    </row>
    <row r="208" ht="39" customFormat="1" customHeight="1" s="9">
      <c r="A208" s="123" t="inlineStr">
        <is>
          <t>（十二）</t>
        </is>
      </c>
      <c r="B208" s="233" t="inlineStr">
        <is>
          <t>种畜补贴
（湖羊种公羊）</t>
        </is>
      </c>
      <c r="C208" s="233" t="inlineStr">
        <is>
          <t>新建</t>
        </is>
      </c>
      <c r="D208" s="233" t="inlineStr">
        <is>
          <t>2020.03
-
2020.12</t>
        </is>
      </c>
      <c r="E208" s="123" t="inlineStr">
        <is>
          <t>26个养羊专业村</t>
        </is>
      </c>
      <c r="F208" s="177" t="inlineStr">
        <is>
          <t>为1847户湖羊专业户每户投放种公羊一只，每只补助3000元</t>
        </is>
      </c>
      <c r="G208" s="233" t="n">
        <v>554</v>
      </c>
      <c r="H208" s="124" t="inlineStr">
        <is>
          <t>为专业户每户投放一只种公羊，提高湖羊种群品质</t>
        </is>
      </c>
      <c r="I208" s="233" t="n">
        <v>26</v>
      </c>
      <c r="J208" s="253">
        <f>SUM(J209:J234)</f>
        <v/>
      </c>
      <c r="K208" s="253">
        <f>SUM(K209:K234)</f>
        <v/>
      </c>
      <c r="L208" s="123" t="inlineStr">
        <is>
          <t>县畜牧局</t>
        </is>
      </c>
      <c r="M208" s="123" t="inlineStr">
        <is>
          <t>26个养羊专业村</t>
        </is>
      </c>
      <c r="N208" s="190" t="n">
        <v>2019.11</v>
      </c>
      <c r="O208" s="55" t="n"/>
    </row>
    <row r="209" ht="39" customFormat="1" customHeight="1" s="9">
      <c r="A209" s="152" t="n">
        <v>1</v>
      </c>
      <c r="B209" s="152" t="inlineStr">
        <is>
          <t>种畜补贴
（湖羊种公羊）</t>
        </is>
      </c>
      <c r="C209" s="152" t="inlineStr">
        <is>
          <t>新建</t>
        </is>
      </c>
      <c r="D209" s="152" t="inlineStr">
        <is>
          <t>2020.03
-
2020.12</t>
        </is>
      </c>
      <c r="E209" s="264" t="inlineStr">
        <is>
          <t>坪子塬村</t>
        </is>
      </c>
      <c r="F209" s="82" t="inlineStr">
        <is>
          <t>为69户湖羊养殖专业户每户投放1只种公羊，每只补助3000元</t>
        </is>
      </c>
      <c r="G209" s="152">
        <f>62*0.3</f>
        <v/>
      </c>
      <c r="H209" s="151" t="inlineStr">
        <is>
          <t>为专业户每户投放一只种公羊，提高湖羊种群品质</t>
        </is>
      </c>
      <c r="I209" s="152" t="n">
        <v>1</v>
      </c>
      <c r="J209" s="255" t="n">
        <v>0.0069</v>
      </c>
      <c r="K209" s="255" t="n">
        <v>0.0293</v>
      </c>
      <c r="L209" s="155" t="inlineStr">
        <is>
          <t>县畜牧局</t>
        </is>
      </c>
      <c r="M209" s="264" t="inlineStr">
        <is>
          <t>坪子塬村</t>
        </is>
      </c>
      <c r="N209" s="191" t="n">
        <v>2019.11</v>
      </c>
      <c r="O209" s="55" t="n"/>
    </row>
    <row r="210" ht="39" customFormat="1" customHeight="1" s="9">
      <c r="A210" s="152" t="n">
        <v>2</v>
      </c>
      <c r="B210" s="152" t="inlineStr">
        <is>
          <t>种畜补贴
（湖羊种公羊）</t>
        </is>
      </c>
      <c r="C210" s="152" t="inlineStr">
        <is>
          <t>新建</t>
        </is>
      </c>
      <c r="D210" s="152" t="inlineStr">
        <is>
          <t>2020.03
-
2020.12</t>
        </is>
      </c>
      <c r="E210" s="264" t="inlineStr">
        <is>
          <t>苏北岔村</t>
        </is>
      </c>
      <c r="F210" s="82" t="inlineStr">
        <is>
          <t>为72户湖羊养殖专业户每户投放1只种公羊，每只补助3000元</t>
        </is>
      </c>
      <c r="G210" s="152">
        <f>65*0.3</f>
        <v/>
      </c>
      <c r="H210" s="151" t="inlineStr">
        <is>
          <t>为专业户每户投放一只种公羊，提高湖羊种群品质</t>
        </is>
      </c>
      <c r="I210" s="152" t="n">
        <v>1</v>
      </c>
      <c r="J210" s="255" t="n">
        <v>0.0072</v>
      </c>
      <c r="K210" s="255" t="n">
        <v>0.0273</v>
      </c>
      <c r="L210" s="155" t="inlineStr">
        <is>
          <t>县畜牧局</t>
        </is>
      </c>
      <c r="M210" s="264" t="inlineStr">
        <is>
          <t>苏北岔村</t>
        </is>
      </c>
      <c r="N210" s="191" t="n">
        <v>2019.11</v>
      </c>
      <c r="O210" s="55" t="n"/>
    </row>
    <row r="211" ht="39" customFormat="1" customHeight="1" s="9">
      <c r="A211" s="152" t="n">
        <v>3</v>
      </c>
      <c r="B211" s="152" t="inlineStr">
        <is>
          <t>种畜补贴
（湖羊种公羊）</t>
        </is>
      </c>
      <c r="C211" s="152" t="inlineStr">
        <is>
          <t>新建</t>
        </is>
      </c>
      <c r="D211" s="152" t="inlineStr">
        <is>
          <t>2020.03
-
2020.12</t>
        </is>
      </c>
      <c r="E211" s="264" t="inlineStr">
        <is>
          <t>瓦崾岘村</t>
        </is>
      </c>
      <c r="F211" s="82" t="inlineStr">
        <is>
          <t>为73户湖羊养殖专业户每户投放1只种公羊，每只补助3000元</t>
        </is>
      </c>
      <c r="G211" s="152">
        <f>72*0.3</f>
        <v/>
      </c>
      <c r="H211" s="151" t="inlineStr">
        <is>
          <t>为专业户每户投放一只种公羊，提高湖羊种群品质</t>
        </is>
      </c>
      <c r="I211" s="152" t="n">
        <v>1</v>
      </c>
      <c r="J211" s="255" t="n">
        <v>0.0073</v>
      </c>
      <c r="K211" s="255" t="n">
        <v>0.0302</v>
      </c>
      <c r="L211" s="155" t="inlineStr">
        <is>
          <t>县畜牧局</t>
        </is>
      </c>
      <c r="M211" s="264" t="inlineStr">
        <is>
          <t>瓦崾岘村</t>
        </is>
      </c>
      <c r="N211" s="191" t="n">
        <v>2019.11</v>
      </c>
      <c r="O211" s="55" t="n"/>
    </row>
    <row r="212" ht="39" customFormat="1" customHeight="1" s="9">
      <c r="A212" s="152" t="n">
        <v>4</v>
      </c>
      <c r="B212" s="152" t="inlineStr">
        <is>
          <t>种畜补贴
（湖羊种公羊）</t>
        </is>
      </c>
      <c r="C212" s="152" t="inlineStr">
        <is>
          <t>新建</t>
        </is>
      </c>
      <c r="D212" s="152" t="inlineStr">
        <is>
          <t>2020.03
-
2020.12</t>
        </is>
      </c>
      <c r="E212" s="264" t="inlineStr">
        <is>
          <t>白塬村</t>
        </is>
      </c>
      <c r="F212" s="82" t="inlineStr">
        <is>
          <t>为86户湖羊养殖专业户每户投放1只种公羊，每只补助3000元</t>
        </is>
      </c>
      <c r="G212" s="152" t="n">
        <v>23.6</v>
      </c>
      <c r="H212" s="151" t="inlineStr">
        <is>
          <t>为专业户每户投放一只种公羊，提高湖羊种群品质</t>
        </is>
      </c>
      <c r="I212" s="152" t="n">
        <v>1</v>
      </c>
      <c r="J212" s="255" t="n">
        <v>0.0086</v>
      </c>
      <c r="K212" s="255" t="n">
        <v>0.033</v>
      </c>
      <c r="L212" s="155" t="inlineStr">
        <is>
          <t>县畜牧局</t>
        </is>
      </c>
      <c r="M212" s="264" t="inlineStr">
        <is>
          <t>白塬村</t>
        </is>
      </c>
      <c r="N212" s="191" t="n">
        <v>2019.11</v>
      </c>
      <c r="O212" s="55" t="n"/>
    </row>
    <row r="213" ht="39" customFormat="1" customHeight="1" s="9">
      <c r="A213" s="152" t="n">
        <v>5</v>
      </c>
      <c r="B213" s="152" t="inlineStr">
        <is>
          <t>种畜补贴
（湖羊种公羊）</t>
        </is>
      </c>
      <c r="C213" s="152" t="inlineStr">
        <is>
          <t>新建</t>
        </is>
      </c>
      <c r="D213" s="152" t="inlineStr">
        <is>
          <t>2020.03
-
2020.12</t>
        </is>
      </c>
      <c r="E213" s="264" t="inlineStr">
        <is>
          <t>黑泉河村</t>
        </is>
      </c>
      <c r="F213" s="82" t="inlineStr">
        <is>
          <t>为91户湖羊养殖专业户每户投放1只种公羊，每只补助3000元</t>
        </is>
      </c>
      <c r="G213" s="152">
        <f>85*0.3</f>
        <v/>
      </c>
      <c r="H213" s="151" t="inlineStr">
        <is>
          <t>为专业户每户投放一只种公羊，提高湖羊种群品质</t>
        </is>
      </c>
      <c r="I213" s="152" t="n">
        <v>1</v>
      </c>
      <c r="J213" s="255" t="n">
        <v>0.0091</v>
      </c>
      <c r="K213" s="255" t="n">
        <v>0.0357</v>
      </c>
      <c r="L213" s="155" t="inlineStr">
        <is>
          <t>县畜牧局</t>
        </is>
      </c>
      <c r="M213" s="264" t="inlineStr">
        <is>
          <t>黑泉河村</t>
        </is>
      </c>
      <c r="N213" s="191" t="n">
        <v>2019.11</v>
      </c>
      <c r="O213" s="55" t="n"/>
    </row>
    <row r="214" ht="39" customFormat="1" customHeight="1" s="9">
      <c r="A214" s="152" t="n">
        <v>6</v>
      </c>
      <c r="B214" s="152" t="inlineStr">
        <is>
          <t>种畜补贴
（湖羊种公羊）</t>
        </is>
      </c>
      <c r="C214" s="152" t="inlineStr">
        <is>
          <t>新建</t>
        </is>
      </c>
      <c r="D214" s="152" t="inlineStr">
        <is>
          <t>2020.03
-
2020.12</t>
        </is>
      </c>
      <c r="E214" s="264" t="inlineStr">
        <is>
          <t>刘渠村</t>
        </is>
      </c>
      <c r="F214" s="82" t="inlineStr">
        <is>
          <t>为85户湖羊养殖专业户每户投放1只种公羊，每只补助3000元</t>
        </is>
      </c>
      <c r="G214" s="152">
        <f>78*0.3</f>
        <v/>
      </c>
      <c r="H214" s="151" t="inlineStr">
        <is>
          <t>为专业户每户投放一只种公羊，提高湖羊种群品质</t>
        </is>
      </c>
      <c r="I214" s="152" t="n">
        <v>1</v>
      </c>
      <c r="J214" s="255" t="n">
        <v>0.008500000000000001</v>
      </c>
      <c r="K214" s="255" t="n">
        <v>0.0327</v>
      </c>
      <c r="L214" s="155" t="inlineStr">
        <is>
          <t>县畜牧局</t>
        </is>
      </c>
      <c r="M214" s="264" t="inlineStr">
        <is>
          <t>刘渠村</t>
        </is>
      </c>
      <c r="N214" s="191" t="n">
        <v>2019.11</v>
      </c>
      <c r="O214" s="55" t="n"/>
    </row>
    <row r="215" ht="39" customFormat="1" customHeight="1" s="9">
      <c r="A215" s="152" t="n">
        <v>7</v>
      </c>
      <c r="B215" s="152" t="inlineStr">
        <is>
          <t>种畜补贴
（湖羊种公羊）</t>
        </is>
      </c>
      <c r="C215" s="152" t="inlineStr">
        <is>
          <t>新建</t>
        </is>
      </c>
      <c r="D215" s="152" t="inlineStr">
        <is>
          <t>2020.03
-
2020.12</t>
        </is>
      </c>
      <c r="E215" s="264" t="inlineStr">
        <is>
          <t>薛塬村</t>
        </is>
      </c>
      <c r="F215" s="82" t="inlineStr">
        <is>
          <t>为64户湖羊养殖专业户每户投放1只种公羊，每只补助3000元</t>
        </is>
      </c>
      <c r="G215" s="83">
        <f>56*0.3</f>
        <v/>
      </c>
      <c r="H215" s="151" t="inlineStr">
        <is>
          <t>为专业户每户投放一只种公羊，提高湖羊种群品质</t>
        </is>
      </c>
      <c r="I215" s="152" t="n">
        <v>1</v>
      </c>
      <c r="J215" s="266" t="n">
        <v>0.0064</v>
      </c>
      <c r="K215" s="255" t="n">
        <v>0.0235</v>
      </c>
      <c r="L215" s="155" t="inlineStr">
        <is>
          <t>县畜牧局</t>
        </is>
      </c>
      <c r="M215" s="264" t="inlineStr">
        <is>
          <t>薛塬村</t>
        </is>
      </c>
      <c r="N215" s="191" t="n">
        <v>2019.11</v>
      </c>
      <c r="O215" s="55" t="n"/>
    </row>
    <row r="216" ht="39" customFormat="1" customHeight="1" s="9">
      <c r="A216" s="152" t="n">
        <v>8</v>
      </c>
      <c r="B216" s="152" t="inlineStr">
        <is>
          <t>种畜补贴
（湖羊种公羊）</t>
        </is>
      </c>
      <c r="C216" s="152" t="inlineStr">
        <is>
          <t>新建</t>
        </is>
      </c>
      <c r="D216" s="152" t="inlineStr">
        <is>
          <t>2020.03
-
2020.12</t>
        </is>
      </c>
      <c r="E216" s="264" t="inlineStr">
        <is>
          <t>陈渠子村</t>
        </is>
      </c>
      <c r="F216" s="82" t="inlineStr">
        <is>
          <t>为82户湖羊养殖专业户每户投放1只种公羊，每只补助3000元</t>
        </is>
      </c>
      <c r="G216" s="152">
        <f>75*0.3</f>
        <v/>
      </c>
      <c r="H216" s="151" t="inlineStr">
        <is>
          <t>为专业户每户投放一只种公羊，提高湖羊种群品质</t>
        </is>
      </c>
      <c r="I216" s="152" t="n">
        <v>1</v>
      </c>
      <c r="J216" s="255" t="n">
        <v>0.008200000000000001</v>
      </c>
      <c r="K216" s="255" t="n">
        <v>0.0315</v>
      </c>
      <c r="L216" s="155" t="inlineStr">
        <is>
          <t>县畜牧局</t>
        </is>
      </c>
      <c r="M216" s="264" t="inlineStr">
        <is>
          <t>陈渠子村</t>
        </is>
      </c>
      <c r="N216" s="191" t="n">
        <v>2019.11</v>
      </c>
      <c r="O216" s="55" t="n"/>
    </row>
    <row r="217" ht="39" customFormat="1" customHeight="1" s="9">
      <c r="A217" s="152" t="n">
        <v>9</v>
      </c>
      <c r="B217" s="152" t="inlineStr">
        <is>
          <t>种畜补贴
（湖羊种公羊）</t>
        </is>
      </c>
      <c r="C217" s="152" t="inlineStr">
        <is>
          <t>新建</t>
        </is>
      </c>
      <c r="D217" s="152" t="inlineStr">
        <is>
          <t>2020.03
-
2020.12</t>
        </is>
      </c>
      <c r="E217" s="264" t="inlineStr">
        <is>
          <t>张铁村</t>
        </is>
      </c>
      <c r="F217" s="82" t="inlineStr">
        <is>
          <t>为69户湖羊养殖专业户每户投放1只种公羊，每只补助3000元</t>
        </is>
      </c>
      <c r="G217" s="152">
        <f>56*0.3</f>
        <v/>
      </c>
      <c r="H217" s="151" t="inlineStr">
        <is>
          <t>为专业户每户投放一只种公羊，提高湖羊种群品质</t>
        </is>
      </c>
      <c r="I217" s="152" t="n">
        <v>1</v>
      </c>
      <c r="J217" s="255" t="n">
        <v>0.0069</v>
      </c>
      <c r="K217" s="255" t="n">
        <v>0.0235</v>
      </c>
      <c r="L217" s="155" t="inlineStr">
        <is>
          <t>县畜牧局</t>
        </is>
      </c>
      <c r="M217" s="264" t="inlineStr">
        <is>
          <t>张铁村</t>
        </is>
      </c>
      <c r="N217" s="191" t="n">
        <v>2019.11</v>
      </c>
      <c r="O217" s="55" t="n"/>
    </row>
    <row r="218" ht="39" customFormat="1" customHeight="1" s="9">
      <c r="A218" s="152" t="n">
        <v>10</v>
      </c>
      <c r="B218" s="152" t="inlineStr">
        <is>
          <t>种畜补贴
（湖羊种公羊）</t>
        </is>
      </c>
      <c r="C218" s="152" t="inlineStr">
        <is>
          <t>新建</t>
        </is>
      </c>
      <c r="D218" s="152" t="inlineStr">
        <is>
          <t>2020.03
-
2020.12</t>
        </is>
      </c>
      <c r="E218" s="264" t="inlineStr">
        <is>
          <t>新峁村</t>
        </is>
      </c>
      <c r="F218" s="82" t="inlineStr">
        <is>
          <t>为63户湖羊养殖专业户每户投放1只种公羊，每只补助3000元</t>
        </is>
      </c>
      <c r="G218" s="83">
        <f>55*0.3</f>
        <v/>
      </c>
      <c r="H218" s="151" t="inlineStr">
        <is>
          <t>为专业户每户投放一只种公羊，提高湖羊种群品质</t>
        </is>
      </c>
      <c r="I218" s="152" t="n">
        <v>1</v>
      </c>
      <c r="J218" s="255" t="n">
        <v>0.0063</v>
      </c>
      <c r="K218" s="255" t="n">
        <v>0.023</v>
      </c>
      <c r="L218" s="155" t="inlineStr">
        <is>
          <t>县畜牧局</t>
        </is>
      </c>
      <c r="M218" s="264" t="inlineStr">
        <is>
          <t>新峁村</t>
        </is>
      </c>
      <c r="N218" s="191" t="n">
        <v>2019.11</v>
      </c>
      <c r="O218" s="55" t="n"/>
    </row>
    <row r="219" ht="39" customFormat="1" customHeight="1" s="9">
      <c r="A219" s="152" t="n">
        <v>11</v>
      </c>
      <c r="B219" s="152" t="inlineStr">
        <is>
          <t>种畜补贴
（湖羊种公羊）</t>
        </is>
      </c>
      <c r="C219" s="152" t="inlineStr">
        <is>
          <t>新建</t>
        </is>
      </c>
      <c r="D219" s="152" t="inlineStr">
        <is>
          <t>2020.03
-
2020.12</t>
        </is>
      </c>
      <c r="E219" s="264" t="inlineStr">
        <is>
          <t>汪天子村</t>
        </is>
      </c>
      <c r="F219" s="82" t="inlineStr">
        <is>
          <t>为61户湖羊养殖专业户每户投放1只种公羊，每只补助3000元</t>
        </is>
      </c>
      <c r="G219" s="152">
        <f>54*0.3</f>
        <v/>
      </c>
      <c r="H219" s="151" t="inlineStr">
        <is>
          <t>为专业户每户投放一只种公羊，提高湖羊种群品质</t>
        </is>
      </c>
      <c r="I219" s="152" t="n">
        <v>1</v>
      </c>
      <c r="J219" s="255" t="n">
        <v>0.0061</v>
      </c>
      <c r="K219" s="255" t="n">
        <v>0.0226</v>
      </c>
      <c r="L219" s="155" t="inlineStr">
        <is>
          <t>县畜牧局</t>
        </is>
      </c>
      <c r="M219" s="264" t="inlineStr">
        <is>
          <t>汪天子村</t>
        </is>
      </c>
      <c r="N219" s="191" t="n">
        <v>2019.11</v>
      </c>
      <c r="O219" s="55" t="n"/>
    </row>
    <row r="220" ht="39" customFormat="1" customHeight="1" s="9">
      <c r="A220" s="152" t="n">
        <v>12</v>
      </c>
      <c r="B220" s="152" t="inlineStr">
        <is>
          <t>种畜补贴
（湖羊种公羊）</t>
        </is>
      </c>
      <c r="C220" s="152" t="inlineStr">
        <is>
          <t>新建</t>
        </is>
      </c>
      <c r="D220" s="152" t="inlineStr">
        <is>
          <t>2020.03
-
2020.12</t>
        </is>
      </c>
      <c r="E220" s="264" t="inlineStr">
        <is>
          <t>王庄村</t>
        </is>
      </c>
      <c r="F220" s="82" t="inlineStr">
        <is>
          <t>为46户湖羊养殖专业户每户投放1只种公羊，每只补助3000元</t>
        </is>
      </c>
      <c r="G220" s="152">
        <f>35*0.3</f>
        <v/>
      </c>
      <c r="H220" s="151" t="inlineStr">
        <is>
          <t>为专业户每户投放一只种公羊，提高湖羊种群品质</t>
        </is>
      </c>
      <c r="I220" s="152" t="n">
        <v>1</v>
      </c>
      <c r="J220" s="255" t="n">
        <v>0.0046</v>
      </c>
      <c r="K220" s="255" t="n">
        <v>0.0147</v>
      </c>
      <c r="L220" s="155" t="inlineStr">
        <is>
          <t>县畜牧局</t>
        </is>
      </c>
      <c r="M220" s="264" t="inlineStr">
        <is>
          <t>王庄村</t>
        </is>
      </c>
      <c r="N220" s="191" t="n">
        <v>2019.11</v>
      </c>
      <c r="O220" s="55" t="n"/>
    </row>
    <row r="221" ht="39" customFormat="1" customHeight="1" s="9">
      <c r="A221" s="152" t="n">
        <v>13</v>
      </c>
      <c r="B221" s="152" t="inlineStr">
        <is>
          <t>种畜补贴
（湖羊种公羊）</t>
        </is>
      </c>
      <c r="C221" s="152" t="inlineStr">
        <is>
          <t>新建</t>
        </is>
      </c>
      <c r="D221" s="152" t="inlineStr">
        <is>
          <t>2020.03
-
2020.12</t>
        </is>
      </c>
      <c r="E221" s="264" t="inlineStr">
        <is>
          <t>张家湾村</t>
        </is>
      </c>
      <c r="F221" s="82" t="inlineStr">
        <is>
          <t>为83户湖羊养殖专业户每户投放1只种公羊，每只补助3000元</t>
        </is>
      </c>
      <c r="G221" s="152">
        <f>76*0.3</f>
        <v/>
      </c>
      <c r="H221" s="151" t="inlineStr">
        <is>
          <t>为专业户每户投放一只种公羊，提高湖羊种群品质</t>
        </is>
      </c>
      <c r="I221" s="152" t="n">
        <v>1</v>
      </c>
      <c r="J221" s="255" t="n">
        <v>0.0083</v>
      </c>
      <c r="K221" s="255" t="n">
        <v>0.0319</v>
      </c>
      <c r="L221" s="155" t="inlineStr">
        <is>
          <t>县畜牧局</t>
        </is>
      </c>
      <c r="M221" s="264" t="inlineStr">
        <is>
          <t>张家湾村</t>
        </is>
      </c>
      <c r="N221" s="191" t="n">
        <v>2019.11</v>
      </c>
      <c r="O221" s="55" t="n"/>
    </row>
    <row r="222" ht="39" customFormat="1" customHeight="1" s="9">
      <c r="A222" s="152" t="n">
        <v>14</v>
      </c>
      <c r="B222" s="152" t="inlineStr">
        <is>
          <t>种畜补贴
（湖羊种公羊）</t>
        </is>
      </c>
      <c r="C222" s="152" t="inlineStr">
        <is>
          <t>新建</t>
        </is>
      </c>
      <c r="D222" s="152" t="inlineStr">
        <is>
          <t>2020.03
-
2020.12</t>
        </is>
      </c>
      <c r="E222" s="264" t="inlineStr">
        <is>
          <t>红土咀村</t>
        </is>
      </c>
      <c r="F222" s="82" t="inlineStr">
        <is>
          <t>为79户湖羊养殖专业户每户投放1只种公羊，每只补助3000元</t>
        </is>
      </c>
      <c r="G222" s="152">
        <f>70*0.3</f>
        <v/>
      </c>
      <c r="H222" s="151" t="inlineStr">
        <is>
          <t>为专业户每户投放一只种公羊，提高湖羊种群品质</t>
        </is>
      </c>
      <c r="I222" s="152" t="n">
        <v>1</v>
      </c>
      <c r="J222" s="255" t="n">
        <v>0.007900000000000001</v>
      </c>
      <c r="K222" s="255" t="n">
        <v>0.028</v>
      </c>
      <c r="L222" s="155" t="inlineStr">
        <is>
          <t>县畜牧局</t>
        </is>
      </c>
      <c r="M222" s="264" t="inlineStr">
        <is>
          <t>红土咀村</t>
        </is>
      </c>
      <c r="N222" s="191" t="n">
        <v>2019.11</v>
      </c>
      <c r="O222" s="55" t="n"/>
    </row>
    <row r="223" ht="39" customFormat="1" customHeight="1" s="9">
      <c r="A223" s="152" t="n">
        <v>15</v>
      </c>
      <c r="B223" s="152" t="inlineStr">
        <is>
          <t>种畜补贴
（湖羊种公羊）</t>
        </is>
      </c>
      <c r="C223" s="152" t="inlineStr">
        <is>
          <t>新建</t>
        </is>
      </c>
      <c r="D223" s="152" t="inlineStr">
        <is>
          <t>2020.03
-
2020.12</t>
        </is>
      </c>
      <c r="E223" s="264" t="inlineStr">
        <is>
          <t>施家滩村</t>
        </is>
      </c>
      <c r="F223" s="82" t="inlineStr">
        <is>
          <t>为82户湖羊养殖专业户每户投放1只种公羊，每只补助3000元</t>
        </is>
      </c>
      <c r="G223" s="152">
        <f>18*0.3</f>
        <v/>
      </c>
      <c r="H223" s="151" t="inlineStr">
        <is>
          <t>为专业户每户投放一只种公羊，提高湖羊种群品质</t>
        </is>
      </c>
      <c r="I223" s="152" t="n">
        <v>1</v>
      </c>
      <c r="J223" s="255" t="n">
        <v>0.008200000000000001</v>
      </c>
      <c r="K223" s="255" t="n">
        <v>0.0349</v>
      </c>
      <c r="L223" s="155" t="inlineStr">
        <is>
          <t>县畜牧局</t>
        </is>
      </c>
      <c r="M223" s="264" t="inlineStr">
        <is>
          <t>施家滩村</t>
        </is>
      </c>
      <c r="N223" s="191" t="n">
        <v>2019.11</v>
      </c>
      <c r="O223" s="55" t="n"/>
    </row>
    <row r="224" ht="39" customFormat="1" customHeight="1" s="9">
      <c r="A224" s="152" t="n">
        <v>16</v>
      </c>
      <c r="B224" s="152" t="inlineStr">
        <is>
          <t>种畜补贴
（湖羊种公羊）</t>
        </is>
      </c>
      <c r="C224" s="152" t="inlineStr">
        <is>
          <t>新建</t>
        </is>
      </c>
      <c r="D224" s="152" t="inlineStr">
        <is>
          <t>2020.03
-
2020.12</t>
        </is>
      </c>
      <c r="E224" s="264" t="inlineStr">
        <is>
          <t>闫塬村</t>
        </is>
      </c>
      <c r="F224" s="82" t="inlineStr">
        <is>
          <t>为63户湖羊养殖专业户每户投放1只种公羊，每只补助3000元</t>
        </is>
      </c>
      <c r="G224" s="152">
        <f>55*0.3</f>
        <v/>
      </c>
      <c r="H224" s="151" t="inlineStr">
        <is>
          <t>为专业户每户投放一只种公羊，提高湖羊种群品质</t>
        </is>
      </c>
      <c r="I224" s="152" t="n">
        <v>1</v>
      </c>
      <c r="J224" s="255" t="n">
        <v>0.0063</v>
      </c>
      <c r="K224" s="255" t="n">
        <v>0.023</v>
      </c>
      <c r="L224" s="155" t="inlineStr">
        <is>
          <t>县畜牧局</t>
        </is>
      </c>
      <c r="M224" s="264" t="inlineStr">
        <is>
          <t>闫塬村</t>
        </is>
      </c>
      <c r="N224" s="191" t="n">
        <v>2019.11</v>
      </c>
      <c r="O224" s="55" t="n"/>
    </row>
    <row r="225" ht="39" customFormat="1" customHeight="1" s="9">
      <c r="A225" s="152" t="n">
        <v>17</v>
      </c>
      <c r="B225" s="152" t="inlineStr">
        <is>
          <t>种畜补贴
（湖羊种公羊）</t>
        </is>
      </c>
      <c r="C225" s="152" t="inlineStr">
        <is>
          <t>新建</t>
        </is>
      </c>
      <c r="D225" s="152" t="inlineStr">
        <is>
          <t>2020.03
-
2020.12</t>
        </is>
      </c>
      <c r="E225" s="264" t="inlineStr">
        <is>
          <t>沈家岭村</t>
        </is>
      </c>
      <c r="F225" s="82" t="inlineStr">
        <is>
          <t>为85户湖羊养殖专业户每户投放1只种公羊，每只补助3000元</t>
        </is>
      </c>
      <c r="G225" s="152">
        <f>85*0.3</f>
        <v/>
      </c>
      <c r="H225" s="151" t="inlineStr">
        <is>
          <t>为专业户每户投放一只种公羊，提高湖羊种群品质</t>
        </is>
      </c>
      <c r="I225" s="152" t="n">
        <v>1</v>
      </c>
      <c r="J225" s="255" t="n">
        <v>0.008500000000000001</v>
      </c>
      <c r="K225" s="255" t="n">
        <v>0.0357</v>
      </c>
      <c r="L225" s="155" t="inlineStr">
        <is>
          <t>县畜牧局</t>
        </is>
      </c>
      <c r="M225" s="264" t="inlineStr">
        <is>
          <t>沈家岭村</t>
        </is>
      </c>
      <c r="N225" s="191" t="n">
        <v>2019.11</v>
      </c>
      <c r="O225" s="55" t="n"/>
    </row>
    <row r="226" ht="39" customFormat="1" customHeight="1" s="9">
      <c r="A226" s="152" t="n">
        <v>18</v>
      </c>
      <c r="B226" s="152" t="inlineStr">
        <is>
          <t>种畜补贴
（湖羊种公羊）</t>
        </is>
      </c>
      <c r="C226" s="152" t="inlineStr">
        <is>
          <t>新建</t>
        </is>
      </c>
      <c r="D226" s="152" t="inlineStr">
        <is>
          <t>2020.03
-
2020.12</t>
        </is>
      </c>
      <c r="E226" s="264" t="inlineStr">
        <is>
          <t>赵台村</t>
        </is>
      </c>
      <c r="F226" s="82" t="inlineStr">
        <is>
          <t>为60户湖羊养殖专业户每户投放1只种公羊，每只补助3000元</t>
        </is>
      </c>
      <c r="G226" s="152">
        <f>60*0.3</f>
        <v/>
      </c>
      <c r="H226" s="151" t="inlineStr">
        <is>
          <t>为专业户每户投放一只种公羊，提高湖羊种群品质</t>
        </is>
      </c>
      <c r="I226" s="152" t="n">
        <v>1</v>
      </c>
      <c r="J226" s="255" t="n">
        <v>0.006</v>
      </c>
      <c r="K226" s="255" t="n">
        <v>0.0252</v>
      </c>
      <c r="L226" s="155" t="inlineStr">
        <is>
          <t>县畜牧局</t>
        </is>
      </c>
      <c r="M226" s="264" t="inlineStr">
        <is>
          <t>赵台村</t>
        </is>
      </c>
      <c r="N226" s="191" t="n">
        <v>2019.11</v>
      </c>
      <c r="O226" s="55" t="n"/>
    </row>
    <row r="227" ht="39" customFormat="1" customHeight="1" s="9">
      <c r="A227" s="152" t="n">
        <v>19</v>
      </c>
      <c r="B227" s="152" t="inlineStr">
        <is>
          <t>种畜补贴
（湖羊种公羊）</t>
        </is>
      </c>
      <c r="C227" s="152" t="inlineStr">
        <is>
          <t>新建</t>
        </is>
      </c>
      <c r="D227" s="152" t="inlineStr">
        <is>
          <t>2020.03
-
2020.12</t>
        </is>
      </c>
      <c r="E227" s="264" t="inlineStr">
        <is>
          <t>新集子村</t>
        </is>
      </c>
      <c r="F227" s="82" t="inlineStr">
        <is>
          <t>为76户湖羊养殖专业户每户投放1只种公羊，每只补助3000元</t>
        </is>
      </c>
      <c r="G227" s="152">
        <f>76*0.3</f>
        <v/>
      </c>
      <c r="H227" s="151" t="inlineStr">
        <is>
          <t>为专业户每户投放一只种公羊，提高湖羊种群品质</t>
        </is>
      </c>
      <c r="I227" s="152" t="n">
        <v>1</v>
      </c>
      <c r="J227" s="255" t="n">
        <v>0.0076</v>
      </c>
      <c r="K227" s="255" t="n">
        <v>0.0315</v>
      </c>
      <c r="L227" s="155" t="inlineStr">
        <is>
          <t>县畜牧局</t>
        </is>
      </c>
      <c r="M227" s="264" t="inlineStr">
        <is>
          <t>新集子村</t>
        </is>
      </c>
      <c r="N227" s="191" t="n">
        <v>2019.11</v>
      </c>
      <c r="O227" s="55" t="n"/>
    </row>
    <row r="228" ht="39" customFormat="1" customHeight="1" s="9">
      <c r="A228" s="152" t="n">
        <v>20</v>
      </c>
      <c r="B228" s="152" t="inlineStr">
        <is>
          <t>种畜补贴
（湖羊种公羊）</t>
        </is>
      </c>
      <c r="C228" s="152" t="inlineStr">
        <is>
          <t>新建</t>
        </is>
      </c>
      <c r="D228" s="152" t="inlineStr">
        <is>
          <t>2020.03
-
2020.12</t>
        </is>
      </c>
      <c r="E228" s="264" t="inlineStr">
        <is>
          <t>丁阳渠子村</t>
        </is>
      </c>
      <c r="F228" s="82" t="inlineStr">
        <is>
          <t>为24户湖羊养殖专业户每户投放1只种公羊，每只补助3000元</t>
        </is>
      </c>
      <c r="G228" s="152">
        <f>24*0.3</f>
        <v/>
      </c>
      <c r="H228" s="151" t="inlineStr">
        <is>
          <t>为专业户每户投放一只种公羊，提高湖羊种群品质</t>
        </is>
      </c>
      <c r="I228" s="152" t="n">
        <v>1</v>
      </c>
      <c r="J228" s="255" t="n">
        <v>0.0024</v>
      </c>
      <c r="K228" s="255">
        <f>0.01</f>
        <v/>
      </c>
      <c r="L228" s="155" t="inlineStr">
        <is>
          <t>县畜牧局</t>
        </is>
      </c>
      <c r="M228" s="264" t="inlineStr">
        <is>
          <t>丁阳渠子村</t>
        </is>
      </c>
      <c r="N228" s="191" t="n">
        <v>2019.11</v>
      </c>
      <c r="O228" s="55" t="n"/>
    </row>
    <row r="229" ht="39" customFormat="1" customHeight="1" s="9">
      <c r="A229" s="152" t="n">
        <v>21</v>
      </c>
      <c r="B229" s="152" t="inlineStr">
        <is>
          <t>种畜补贴
（湖羊种公羊）</t>
        </is>
      </c>
      <c r="C229" s="152" t="inlineStr">
        <is>
          <t>新建</t>
        </is>
      </c>
      <c r="D229" s="152" t="inlineStr">
        <is>
          <t>2020.03
-
2020.12</t>
        </is>
      </c>
      <c r="E229" s="264" t="inlineStr">
        <is>
          <t>潘掌村</t>
        </is>
      </c>
      <c r="F229" s="82" t="inlineStr">
        <is>
          <t>为76户湖羊养殖专业户每户投放1只种公羊，每只补助3000元</t>
        </is>
      </c>
      <c r="G229" s="152">
        <f>76*0.3</f>
        <v/>
      </c>
      <c r="H229" s="151" t="inlineStr">
        <is>
          <t>为专业户每户投放一只种公羊，提高湖羊种群品质</t>
        </is>
      </c>
      <c r="I229" s="152" t="n">
        <v>1</v>
      </c>
      <c r="J229" s="255" t="n">
        <v>0.0076</v>
      </c>
      <c r="K229" s="255" t="n">
        <v>0.0319</v>
      </c>
      <c r="L229" s="155" t="inlineStr">
        <is>
          <t>县畜牧局</t>
        </is>
      </c>
      <c r="M229" s="264" t="inlineStr">
        <is>
          <t>潘掌村</t>
        </is>
      </c>
      <c r="N229" s="191" t="n">
        <v>2019.11</v>
      </c>
      <c r="O229" s="55" t="n"/>
    </row>
    <row r="230" ht="39" customFormat="1" customHeight="1" s="9">
      <c r="A230" s="152" t="n">
        <v>22</v>
      </c>
      <c r="B230" s="152" t="inlineStr">
        <is>
          <t>种畜补贴
（湖羊种公羊）</t>
        </is>
      </c>
      <c r="C230" s="152" t="inlineStr">
        <is>
          <t>新建</t>
        </is>
      </c>
      <c r="D230" s="152" t="inlineStr">
        <is>
          <t>2020.03
-
2020.12</t>
        </is>
      </c>
      <c r="E230" s="264" t="inlineStr">
        <is>
          <t>高龚塬村</t>
        </is>
      </c>
      <c r="F230" s="82" t="inlineStr">
        <is>
          <t>为75户湖羊养殖专业户每户投放1只种公羊，每只补助3000元</t>
        </is>
      </c>
      <c r="G230" s="83">
        <f>75*0.3</f>
        <v/>
      </c>
      <c r="H230" s="151" t="inlineStr">
        <is>
          <t>为专业户每户投放一只种公羊，提高湖羊种群品质</t>
        </is>
      </c>
      <c r="I230" s="152" t="n">
        <v>1</v>
      </c>
      <c r="J230" s="266" t="n">
        <v>0.0075</v>
      </c>
      <c r="K230" s="255" t="n">
        <v>0.0315</v>
      </c>
      <c r="L230" s="155" t="inlineStr">
        <is>
          <t>县畜牧局</t>
        </is>
      </c>
      <c r="M230" s="264" t="inlineStr">
        <is>
          <t>高龚塬村</t>
        </is>
      </c>
      <c r="N230" s="191" t="n">
        <v>2019.11</v>
      </c>
      <c r="O230" s="55" t="n"/>
    </row>
    <row r="231" ht="39" customFormat="1" customHeight="1" s="9">
      <c r="A231" s="152" t="n">
        <v>23</v>
      </c>
      <c r="B231" s="152" t="inlineStr">
        <is>
          <t>种畜补贴
（湖羊种公羊）</t>
        </is>
      </c>
      <c r="C231" s="152" t="inlineStr">
        <is>
          <t>新建</t>
        </is>
      </c>
      <c r="D231" s="152" t="inlineStr">
        <is>
          <t>2020.03
-
2020.12</t>
        </is>
      </c>
      <c r="E231" s="264" t="inlineStr">
        <is>
          <t>宁老庄村</t>
        </is>
      </c>
      <c r="F231" s="82" t="inlineStr">
        <is>
          <t>为65户湖羊养殖专业户每户投放1只种公羊，每只补助3000元</t>
        </is>
      </c>
      <c r="G231" s="152">
        <f>65*0.3</f>
        <v/>
      </c>
      <c r="H231" s="151" t="inlineStr">
        <is>
          <t>为专业户每户投放一只种公羊，提高湖羊种群品质</t>
        </is>
      </c>
      <c r="I231" s="152" t="n">
        <v>1</v>
      </c>
      <c r="J231" s="255" t="n">
        <v>0.0065</v>
      </c>
      <c r="K231" s="255" t="n">
        <v>0.0273</v>
      </c>
      <c r="L231" s="155" t="inlineStr">
        <is>
          <t>县畜牧局</t>
        </is>
      </c>
      <c r="M231" s="264" t="inlineStr">
        <is>
          <t>宁老庄村</t>
        </is>
      </c>
      <c r="N231" s="191" t="n">
        <v>2019.11</v>
      </c>
      <c r="O231" s="55" t="n"/>
    </row>
    <row r="232" ht="39" customFormat="1" customHeight="1" s="9">
      <c r="A232" s="152" t="n">
        <v>24</v>
      </c>
      <c r="B232" s="152" t="inlineStr">
        <is>
          <t>种畜补贴
（湖羊种公羊）</t>
        </is>
      </c>
      <c r="C232" s="152" t="inlineStr">
        <is>
          <t>新建</t>
        </is>
      </c>
      <c r="D232" s="152" t="inlineStr">
        <is>
          <t>2020.03
-
2020.12</t>
        </is>
      </c>
      <c r="E232" s="264" t="inlineStr">
        <is>
          <t>许家塬村</t>
        </is>
      </c>
      <c r="F232" s="82" t="inlineStr">
        <is>
          <t>为50户湖羊养殖专业户每户投放1只种公羊，每只补助3000元</t>
        </is>
      </c>
      <c r="G232" s="152">
        <f>50*0.3</f>
        <v/>
      </c>
      <c r="H232" s="151" t="inlineStr">
        <is>
          <t>为专业户每户投放一只种公羊，提高湖羊种群品质</t>
        </is>
      </c>
      <c r="I232" s="152" t="n">
        <v>1</v>
      </c>
      <c r="J232" s="255" t="n">
        <v>0.005</v>
      </c>
      <c r="K232" s="255" t="n">
        <v>0.021</v>
      </c>
      <c r="L232" s="155" t="inlineStr">
        <is>
          <t>县畜牧局</t>
        </is>
      </c>
      <c r="M232" s="264" t="inlineStr">
        <is>
          <t>许家塬村</t>
        </is>
      </c>
      <c r="N232" s="191" t="n">
        <v>2019.11</v>
      </c>
      <c r="O232" s="55" t="n"/>
    </row>
    <row r="233" ht="39" customFormat="1" customHeight="1" s="9">
      <c r="A233" s="152" t="n">
        <v>25</v>
      </c>
      <c r="B233" s="152" t="inlineStr">
        <is>
          <t>种畜补贴
（湖羊种公羊）</t>
        </is>
      </c>
      <c r="C233" s="152" t="inlineStr">
        <is>
          <t>新建</t>
        </is>
      </c>
      <c r="D233" s="152" t="inlineStr">
        <is>
          <t>2020.03
-
2020.12</t>
        </is>
      </c>
      <c r="E233" s="264" t="inlineStr">
        <is>
          <t>西沟村</t>
        </is>
      </c>
      <c r="F233" s="82" t="inlineStr">
        <is>
          <t>为120户湖羊养殖专业户每户投放1只种公羊，每只补助3000元</t>
        </is>
      </c>
      <c r="G233" s="152">
        <f>120*0.3</f>
        <v/>
      </c>
      <c r="H233" s="151" t="inlineStr">
        <is>
          <t>为专业户每户投放一只种公羊，提高湖羊种群品质</t>
        </is>
      </c>
      <c r="I233" s="152" t="n">
        <v>1</v>
      </c>
      <c r="J233" s="255" t="n">
        <v>0.012</v>
      </c>
      <c r="K233" s="255" t="n">
        <v>0.05</v>
      </c>
      <c r="L233" s="155" t="inlineStr">
        <is>
          <t>县畜牧局</t>
        </is>
      </c>
      <c r="M233" s="264" t="inlineStr">
        <is>
          <t>西沟村</t>
        </is>
      </c>
      <c r="N233" s="191" t="n">
        <v>2019.11</v>
      </c>
      <c r="O233" s="55" t="n"/>
    </row>
    <row r="234" ht="39" customFormat="1" customHeight="1" s="9">
      <c r="A234" s="152" t="n">
        <v>26</v>
      </c>
      <c r="B234" s="152" t="inlineStr">
        <is>
          <t>种畜补贴
（湖羊种公羊）</t>
        </is>
      </c>
      <c r="C234" s="152" t="inlineStr">
        <is>
          <t>新建</t>
        </is>
      </c>
      <c r="D234" s="152" t="inlineStr">
        <is>
          <t>2020.03
-
2020.12</t>
        </is>
      </c>
      <c r="E234" s="264" t="inlineStr">
        <is>
          <t>党家洼村</t>
        </is>
      </c>
      <c r="F234" s="82" t="inlineStr">
        <is>
          <t>为48户湖羊养殖专业户每户投放1只种公羊，每只补助3000元</t>
        </is>
      </c>
      <c r="G234" s="152">
        <f>45*0.3</f>
        <v/>
      </c>
      <c r="H234" s="151" t="inlineStr">
        <is>
          <t>为专业户每户投放一只种公羊，提高湖羊种群品质</t>
        </is>
      </c>
      <c r="I234" s="152" t="n">
        <v>1</v>
      </c>
      <c r="J234" s="255" t="n">
        <v>0.0048</v>
      </c>
      <c r="K234" s="255" t="n">
        <v>0.0189</v>
      </c>
      <c r="L234" s="155" t="inlineStr">
        <is>
          <t>县畜牧局</t>
        </is>
      </c>
      <c r="M234" s="264" t="inlineStr">
        <is>
          <t>党家洼村</t>
        </is>
      </c>
      <c r="N234" s="191" t="n">
        <v>2019.11</v>
      </c>
      <c r="O234" s="55" t="n"/>
    </row>
    <row r="235" ht="39" customFormat="1" customHeight="1" s="9">
      <c r="A235" s="123" t="inlineStr">
        <is>
          <t>（十三）</t>
        </is>
      </c>
      <c r="B235" s="123" t="inlineStr">
        <is>
          <t>能繁母猪补贴</t>
        </is>
      </c>
      <c r="C235" s="123" t="inlineStr">
        <is>
          <t>新建</t>
        </is>
      </c>
      <c r="D235" s="123" t="inlineStr">
        <is>
          <t>2020.01
-
2020.12</t>
        </is>
      </c>
      <c r="E235" s="123" t="inlineStr">
        <is>
          <t>八珠乡等12个乡镇</t>
        </is>
      </c>
      <c r="F235" s="177" t="inlineStr">
        <is>
          <t>扶持八珠乡等12个乡镇32户建档立卡贫困户发展养猪，养殖能繁母猪85头，每头补助1000元</t>
        </is>
      </c>
      <c r="G235" s="233">
        <f>SUM(G236:G244)</f>
        <v/>
      </c>
      <c r="H235" s="177" t="inlineStr">
        <is>
          <t>扶持贫困户发展养殖产业，增收收入</t>
        </is>
      </c>
      <c r="I235" s="267">
        <f>SUM(I236:I244)</f>
        <v/>
      </c>
      <c r="J235" s="253">
        <f>SUM(J236:J244)</f>
        <v/>
      </c>
      <c r="K235" s="253">
        <f>SUM(K236:K244)</f>
        <v/>
      </c>
      <c r="L235" s="123" t="inlineStr">
        <is>
          <t>县畜牧局</t>
        </is>
      </c>
      <c r="M235" s="123" t="inlineStr">
        <is>
          <t>八珠乡等12个乡镇</t>
        </is>
      </c>
      <c r="N235" s="68" t="inlineStr">
        <is>
          <t>2019.11</t>
        </is>
      </c>
      <c r="O235" s="55" t="n"/>
    </row>
    <row r="236" ht="39" customFormat="1" customHeight="1" s="9">
      <c r="A236" s="152" t="n">
        <v>1</v>
      </c>
      <c r="B236" s="155" t="inlineStr">
        <is>
          <t>能繁母猪补贴</t>
        </is>
      </c>
      <c r="C236" s="155" t="inlineStr">
        <is>
          <t>新建</t>
        </is>
      </c>
      <c r="D236" s="155" t="inlineStr">
        <is>
          <t>2020.01
-
2020.12</t>
        </is>
      </c>
      <c r="E236" s="155" t="inlineStr">
        <is>
          <t>八珠乡</t>
        </is>
      </c>
      <c r="F236" s="62" t="inlineStr">
        <is>
          <t>扶持本乡1户建档立卡户发展养猪，养殖能繁母猪9头，每头补助1000元其中：曹塬村1户9头</t>
        </is>
      </c>
      <c r="G236" s="152">
        <f>9*0.1</f>
        <v/>
      </c>
      <c r="H236" s="62" t="inlineStr">
        <is>
          <t>扶持贫困户发展养殖产业，增加收入</t>
        </is>
      </c>
      <c r="I236" s="152" t="n">
        <v>1</v>
      </c>
      <c r="J236" s="255" t="n">
        <v>0.0001</v>
      </c>
      <c r="K236" s="255" t="n">
        <v>0.0004</v>
      </c>
      <c r="L236" s="155" t="inlineStr">
        <is>
          <t>县畜牧局</t>
        </is>
      </c>
      <c r="M236" s="155" t="inlineStr">
        <is>
          <t>八珠乡</t>
        </is>
      </c>
      <c r="N236" s="191" t="n">
        <v>2019.11</v>
      </c>
      <c r="O236" s="55" t="n"/>
    </row>
    <row r="237" ht="39" customFormat="1" customHeight="1" s="9">
      <c r="A237" s="152" t="n">
        <v>2</v>
      </c>
      <c r="B237" s="155" t="inlineStr">
        <is>
          <t>能繁母猪补贴</t>
        </is>
      </c>
      <c r="C237" s="155" t="inlineStr">
        <is>
          <t>新建</t>
        </is>
      </c>
      <c r="D237" s="155" t="inlineStr">
        <is>
          <t>2020.01
-
2020.12</t>
        </is>
      </c>
      <c r="E237" s="155" t="inlineStr">
        <is>
          <t>耿湾乡</t>
        </is>
      </c>
      <c r="F237" s="62" t="inlineStr">
        <is>
          <t>扶持本乡5户建档立卡户发展养猪，养殖能繁母猪20头，每头补助1000元其中：耿河村2户2头、郝东掌村1户9头、许掌村1户5头、张台村1户4头</t>
        </is>
      </c>
      <c r="G237" s="152">
        <f>20*0.1</f>
        <v/>
      </c>
      <c r="H237" s="62" t="inlineStr">
        <is>
          <t>扶持贫困户发展养殖产业，增加收入</t>
        </is>
      </c>
      <c r="I237" s="152" t="n">
        <v>4</v>
      </c>
      <c r="J237" s="255" t="n">
        <v>0.0005</v>
      </c>
      <c r="K237" s="255" t="n">
        <v>0.0021</v>
      </c>
      <c r="L237" s="155" t="inlineStr">
        <is>
          <t>县畜牧局</t>
        </is>
      </c>
      <c r="M237" s="155" t="inlineStr">
        <is>
          <t>耿湾乡</t>
        </is>
      </c>
      <c r="N237" s="191" t="n">
        <v>2019.11</v>
      </c>
      <c r="O237" s="55" t="n"/>
    </row>
    <row r="238" ht="39" customFormat="1" customHeight="1" s="9">
      <c r="A238" s="152" t="n">
        <v>3</v>
      </c>
      <c r="B238" s="155" t="inlineStr">
        <is>
          <t>能繁母猪补贴</t>
        </is>
      </c>
      <c r="C238" s="155" t="inlineStr">
        <is>
          <t>新建</t>
        </is>
      </c>
      <c r="D238" s="155" t="inlineStr">
        <is>
          <t>2020.01
-
2020.12</t>
        </is>
      </c>
      <c r="E238" s="155" t="inlineStr">
        <is>
          <t>合道镇</t>
        </is>
      </c>
      <c r="F238" s="62" t="inlineStr">
        <is>
          <t>扶持本镇2户建档立卡户发展养猪，养殖能繁母猪3头，每头补助1000元其中：常崾岘村2户3头</t>
        </is>
      </c>
      <c r="G238" s="152">
        <f>3*0.1</f>
        <v/>
      </c>
      <c r="H238" s="62" t="inlineStr">
        <is>
          <t>扶持贫困户发展养殖产业，增加收入</t>
        </is>
      </c>
      <c r="I238" s="152" t="n">
        <v>1</v>
      </c>
      <c r="J238" s="255" t="n">
        <v>0.0002</v>
      </c>
      <c r="K238" s="255" t="n">
        <v>0.0009</v>
      </c>
      <c r="L238" s="155" t="inlineStr">
        <is>
          <t>县畜牧局</t>
        </is>
      </c>
      <c r="M238" s="155" t="inlineStr">
        <is>
          <t>合道镇</t>
        </is>
      </c>
      <c r="N238" s="191" t="n">
        <v>2019.11</v>
      </c>
      <c r="O238" s="55" t="n"/>
    </row>
    <row r="239" ht="39" customFormat="1" customHeight="1" s="9">
      <c r="A239" s="152" t="n">
        <v>4</v>
      </c>
      <c r="B239" s="155" t="inlineStr">
        <is>
          <t>能繁母猪补贴</t>
        </is>
      </c>
      <c r="C239" s="155" t="inlineStr">
        <is>
          <t>新建</t>
        </is>
      </c>
      <c r="D239" s="155" t="inlineStr">
        <is>
          <t>2020.01
-
2020.12</t>
        </is>
      </c>
      <c r="E239" s="155" t="inlineStr">
        <is>
          <t>虎洞镇</t>
        </is>
      </c>
      <c r="F239" s="62" t="inlineStr">
        <is>
          <t>扶持本镇1户贫困户发展养猪，养殖能繁母猪5头，每头补助1000元其中：贾驿村1户5头</t>
        </is>
      </c>
      <c r="G239" s="152">
        <f>5*0.1</f>
        <v/>
      </c>
      <c r="H239" s="62" t="inlineStr">
        <is>
          <t>扶持贫困户发展养殖产业，增加收入</t>
        </is>
      </c>
      <c r="I239" s="152" t="n">
        <v>1</v>
      </c>
      <c r="J239" s="255" t="n">
        <v>0.0001</v>
      </c>
      <c r="K239" s="255" t="n">
        <v>0.0004</v>
      </c>
      <c r="L239" s="155" t="inlineStr">
        <is>
          <t>县畜牧局</t>
        </is>
      </c>
      <c r="M239" s="155" t="inlineStr">
        <is>
          <t>虎洞镇</t>
        </is>
      </c>
      <c r="N239" s="191" t="n">
        <v>2019.11</v>
      </c>
      <c r="O239" s="55" t="n"/>
    </row>
    <row r="240" ht="39" customFormat="1" customHeight="1" s="9">
      <c r="A240" s="152" t="n">
        <v>5</v>
      </c>
      <c r="B240" s="155" t="inlineStr">
        <is>
          <t>能繁母猪补贴</t>
        </is>
      </c>
      <c r="C240" s="155" t="inlineStr">
        <is>
          <t>新建</t>
        </is>
      </c>
      <c r="D240" s="155" t="inlineStr">
        <is>
          <t>2020.01
-
2020.12</t>
        </is>
      </c>
      <c r="E240" s="155" t="inlineStr">
        <is>
          <t>芦家湾乡</t>
        </is>
      </c>
      <c r="F240" s="62" t="inlineStr">
        <is>
          <t>扶持本乡5户贫困户发展养猪，养殖能繁母猪5头，每头补助1000元其中：大堡条村2户2头、桃李湾村3户3头</t>
        </is>
      </c>
      <c r="G240" s="152">
        <f>5*0.1</f>
        <v/>
      </c>
      <c r="H240" s="62" t="inlineStr">
        <is>
          <t>扶持贫困户发展养殖产业，增加收入</t>
        </is>
      </c>
      <c r="I240" s="152" t="n">
        <v>2</v>
      </c>
      <c r="J240" s="255" t="n">
        <v>0.0005</v>
      </c>
      <c r="K240" s="255" t="n">
        <v>0.0022</v>
      </c>
      <c r="L240" s="155" t="inlineStr">
        <is>
          <t>县畜牧局</t>
        </is>
      </c>
      <c r="M240" s="155" t="inlineStr">
        <is>
          <t>芦家湾乡</t>
        </is>
      </c>
      <c r="N240" s="191" t="n">
        <v>2019.11</v>
      </c>
      <c r="O240" s="55" t="n"/>
    </row>
    <row r="241" ht="39" customFormat="1" customHeight="1" s="9">
      <c r="A241" s="152" t="n">
        <v>6</v>
      </c>
      <c r="B241" s="155" t="inlineStr">
        <is>
          <t>能繁母猪补贴</t>
        </is>
      </c>
      <c r="C241" s="155" t="inlineStr">
        <is>
          <t>新建</t>
        </is>
      </c>
      <c r="D241" s="155" t="inlineStr">
        <is>
          <t>2020.01
-
2020.12</t>
        </is>
      </c>
      <c r="E241" s="155" t="inlineStr">
        <is>
          <t>罗山川乡</t>
        </is>
      </c>
      <c r="F241" s="62" t="inlineStr">
        <is>
          <t>扶持本乡5户贫困户发展养猪，养殖能繁母猪16头，每头补助1000元其中：苇子城村1户7头、大树塬村2户4头、陈渠子村1户1头、光明村1户4头</t>
        </is>
      </c>
      <c r="G241" s="152">
        <f>16*0.1</f>
        <v/>
      </c>
      <c r="H241" s="62" t="inlineStr">
        <is>
          <t>扶持贫困户发展养殖产业，增加收入</t>
        </is>
      </c>
      <c r="I241" s="152" t="n">
        <v>4</v>
      </c>
      <c r="J241" s="255" t="n">
        <v>0.0005</v>
      </c>
      <c r="K241" s="255" t="n">
        <v>0.0068</v>
      </c>
      <c r="L241" s="155" t="inlineStr">
        <is>
          <t>县畜牧局</t>
        </is>
      </c>
      <c r="M241" s="155" t="inlineStr">
        <is>
          <t>罗山川乡</t>
        </is>
      </c>
      <c r="N241" s="191" t="n">
        <v>2019.11</v>
      </c>
      <c r="O241" s="55" t="n"/>
    </row>
    <row r="242" ht="39" customFormat="1" customHeight="1" s="9">
      <c r="A242" s="152" t="n">
        <v>7</v>
      </c>
      <c r="B242" s="155" t="inlineStr">
        <is>
          <t>能繁母猪补贴</t>
        </is>
      </c>
      <c r="C242" s="155" t="inlineStr">
        <is>
          <t>新建</t>
        </is>
      </c>
      <c r="D242" s="155" t="inlineStr">
        <is>
          <t>2020.01
-
2020.12</t>
        </is>
      </c>
      <c r="E242" s="155" t="inlineStr">
        <is>
          <t>演武乡</t>
        </is>
      </c>
      <c r="F242" s="62" t="inlineStr">
        <is>
          <t>扶持本乡5户贫困户发展养猪，养殖能繁母猪9头，每头补助1000元其中：佛岔村1户1头、刘坪村1户2头、路家塬村2户2头、杨家洼村1户4头</t>
        </is>
      </c>
      <c r="G242" s="152">
        <f>9*0.1</f>
        <v/>
      </c>
      <c r="H242" s="62" t="inlineStr">
        <is>
          <t>扶持贫困户发展养殖产业，增加收入</t>
        </is>
      </c>
      <c r="I242" s="152" t="n">
        <v>4</v>
      </c>
      <c r="J242" s="255" t="n">
        <v>0.0005</v>
      </c>
      <c r="K242" s="255" t="n">
        <v>0.0038</v>
      </c>
      <c r="L242" s="155" t="inlineStr">
        <is>
          <t>县畜牧局</t>
        </is>
      </c>
      <c r="M242" s="155" t="inlineStr">
        <is>
          <t>演武乡</t>
        </is>
      </c>
      <c r="N242" s="191" t="n">
        <v>2019.11</v>
      </c>
      <c r="O242" s="55" t="n"/>
    </row>
    <row r="243" ht="39" customFormat="1" customHeight="1" s="9">
      <c r="A243" s="152" t="n">
        <v>8</v>
      </c>
      <c r="B243" s="155" t="inlineStr">
        <is>
          <t>能繁母猪补贴</t>
        </is>
      </c>
      <c r="C243" s="155" t="inlineStr">
        <is>
          <t>新建</t>
        </is>
      </c>
      <c r="D243" s="155" t="inlineStr">
        <is>
          <t>2020.01
-
2020.12</t>
        </is>
      </c>
      <c r="E243" s="155" t="inlineStr">
        <is>
          <t>天池乡</t>
        </is>
      </c>
      <c r="F243" s="62" t="inlineStr">
        <is>
          <t>扶持本乡7户贫困户发展养猪，养殖能繁母猪17头，每头补助1000元其中：鲜岔村2户3头、四合掌村1户1头、碾盘岭村1户9头、井渠趟村2户2头、曹李川村1户2头</t>
        </is>
      </c>
      <c r="G243" s="152">
        <f>17*0.1</f>
        <v/>
      </c>
      <c r="H243" s="62" t="inlineStr">
        <is>
          <t>扶持贫困户发展养殖产业，增加收入</t>
        </is>
      </c>
      <c r="I243" s="152" t="n">
        <v>5</v>
      </c>
      <c r="J243" s="255" t="n">
        <v>0.0007</v>
      </c>
      <c r="K243" s="255" t="n">
        <v>0.003</v>
      </c>
      <c r="L243" s="155" t="inlineStr">
        <is>
          <t>县畜牧局</t>
        </is>
      </c>
      <c r="M243" s="155" t="inlineStr">
        <is>
          <t>天池乡</t>
        </is>
      </c>
      <c r="N243" s="191" t="n">
        <v>2019.11</v>
      </c>
      <c r="O243" s="55" t="n"/>
    </row>
    <row r="244" ht="39" customFormat="1" customHeight="1" s="9">
      <c r="A244" s="152" t="n">
        <v>9</v>
      </c>
      <c r="B244" s="155" t="inlineStr">
        <is>
          <t>能繁母猪补贴</t>
        </is>
      </c>
      <c r="C244" s="155" t="inlineStr">
        <is>
          <t>新建</t>
        </is>
      </c>
      <c r="D244" s="155" t="inlineStr">
        <is>
          <t>2020.01
-
2020.12</t>
        </is>
      </c>
      <c r="E244" s="155" t="inlineStr">
        <is>
          <t>樊家川镇</t>
        </is>
      </c>
      <c r="F244" s="62" t="inlineStr">
        <is>
          <t>扶持本镇1户贫困户发展养猪，养殖能繁母猪1头，每头补助1000元其中：闫塬村1户1头</t>
        </is>
      </c>
      <c r="G244" s="152">
        <f>1*0.1</f>
        <v/>
      </c>
      <c r="H244" s="62" t="inlineStr">
        <is>
          <t>扶持贫困户发展养殖产业，增加收入</t>
        </is>
      </c>
      <c r="I244" s="152" t="n">
        <v>1</v>
      </c>
      <c r="J244" s="255" t="n">
        <v>0.0001</v>
      </c>
      <c r="K244" s="255" t="n">
        <v>0.0004</v>
      </c>
      <c r="L244" s="155" t="inlineStr">
        <is>
          <t>县畜牧局</t>
        </is>
      </c>
      <c r="M244" s="155" t="inlineStr">
        <is>
          <t>樊家川镇</t>
        </is>
      </c>
      <c r="N244" s="191" t="n">
        <v>2019.11</v>
      </c>
      <c r="O244" s="55" t="n"/>
    </row>
    <row r="245" ht="39" customFormat="1" customHeight="1" s="9">
      <c r="A245" s="123" t="inlineStr">
        <is>
          <t>（十四）</t>
        </is>
      </c>
      <c r="B245" s="123" t="inlineStr">
        <is>
          <t>育肥猪补贴</t>
        </is>
      </c>
      <c r="C245" s="123" t="inlineStr">
        <is>
          <t>新建</t>
        </is>
      </c>
      <c r="D245" s="123" t="inlineStr">
        <is>
          <t>2020.01
-
2020.12</t>
        </is>
      </c>
      <c r="E245" s="123" t="inlineStr">
        <is>
          <t>芦家湾乡等15个乡镇</t>
        </is>
      </c>
      <c r="F245" s="177" t="inlineStr">
        <is>
          <t>扶持芦家湾乡等15个乡镇2105户贫困户发展养猪，养殖育肥猪3041头，每头补助500元</t>
        </is>
      </c>
      <c r="G245" s="233">
        <f>SUM(G246:G260)</f>
        <v/>
      </c>
      <c r="H245" s="177" t="inlineStr">
        <is>
          <t>扶持贫困户发展养殖产业，增收收入</t>
        </is>
      </c>
      <c r="I245" s="267">
        <f>SUM(I246:I260)</f>
        <v/>
      </c>
      <c r="J245" s="253">
        <f>SUM(J246:J260)</f>
        <v/>
      </c>
      <c r="K245" s="253">
        <f>SUM(K246:K260)</f>
        <v/>
      </c>
      <c r="L245" s="123" t="inlineStr">
        <is>
          <t>县畜牧局</t>
        </is>
      </c>
      <c r="M245" s="123" t="inlineStr">
        <is>
          <t>芦家湾乡等15个乡镇</t>
        </is>
      </c>
      <c r="N245" s="190" t="n">
        <v>2019.11</v>
      </c>
      <c r="O245" s="55" t="n"/>
    </row>
    <row r="246" ht="55" customFormat="1" customHeight="1" s="9">
      <c r="A246" s="152" t="n">
        <v>1</v>
      </c>
      <c r="B246" s="155" t="inlineStr">
        <is>
          <t>育肥猪补贴</t>
        </is>
      </c>
      <c r="C246" s="155" t="inlineStr">
        <is>
          <t>新建</t>
        </is>
      </c>
      <c r="D246" s="155" t="inlineStr">
        <is>
          <t>2020.01
-
2020.12</t>
        </is>
      </c>
      <c r="E246" s="155" t="inlineStr">
        <is>
          <t>芦家湾乡</t>
        </is>
      </c>
      <c r="F246" s="62" t="inlineStr">
        <is>
          <t>扶持全乡71户贫困户发展养猪，养殖育肥猪112头，每头补助500元其中：大堡条村15户26头、花儿掌村1户1头、井川村8户13头、庙儿掌村14户25头、盘龙村3户6头、宋家掌村9户12头、桃李湾村15户19头、王庄村6户10头</t>
        </is>
      </c>
      <c r="G246" s="152">
        <f>112*0.05</f>
        <v/>
      </c>
      <c r="H246" s="62" t="inlineStr">
        <is>
          <t>扶持贫困户发展养殖产业，增加收入</t>
        </is>
      </c>
      <c r="I246" s="152" t="n">
        <v>8</v>
      </c>
      <c r="J246" s="255" t="n">
        <v>0.0071</v>
      </c>
      <c r="K246" s="255" t="n">
        <v>0.0298</v>
      </c>
      <c r="L246" s="155" t="inlineStr">
        <is>
          <t>县畜牧局</t>
        </is>
      </c>
      <c r="M246" s="155" t="inlineStr">
        <is>
          <t>芦家湾乡</t>
        </is>
      </c>
      <c r="N246" s="191" t="n">
        <v>2019.11</v>
      </c>
      <c r="O246" s="55" t="n"/>
    </row>
    <row r="247" ht="39" customFormat="1" customHeight="1" s="9">
      <c r="A247" s="152" t="n">
        <v>2</v>
      </c>
      <c r="B247" s="155" t="inlineStr">
        <is>
          <t>育肥猪补贴</t>
        </is>
      </c>
      <c r="C247" s="155" t="inlineStr">
        <is>
          <t>新建</t>
        </is>
      </c>
      <c r="D247" s="155" t="inlineStr">
        <is>
          <t>2020.01
-
2020.12</t>
        </is>
      </c>
      <c r="E247" s="155" t="inlineStr">
        <is>
          <t>毛井镇</t>
        </is>
      </c>
      <c r="F247" s="62" t="inlineStr">
        <is>
          <t>扶持全镇29户贫困户发展养猪，养殖育肥猪42头，每头补助500元其中：二条俭村28户41头、高家洼村1户1头</t>
        </is>
      </c>
      <c r="G247" s="152">
        <f>42*0.05</f>
        <v/>
      </c>
      <c r="H247" s="62" t="inlineStr">
        <is>
          <t>扶持贫困户发展养殖产业，增加收入</t>
        </is>
      </c>
      <c r="I247" s="152" t="n">
        <v>2</v>
      </c>
      <c r="J247" s="255" t="n">
        <v>0.0029</v>
      </c>
      <c r="K247" s="255" t="n">
        <v>0.012</v>
      </c>
      <c r="L247" s="155" t="inlineStr">
        <is>
          <t>县畜牧局</t>
        </is>
      </c>
      <c r="M247" s="155" t="inlineStr">
        <is>
          <t>毛井镇</t>
        </is>
      </c>
      <c r="N247" s="191" t="n">
        <v>2019.11</v>
      </c>
      <c r="O247" s="55" t="n"/>
    </row>
    <row r="248" ht="39" customFormat="1" customHeight="1" s="9">
      <c r="A248" s="152" t="n">
        <v>3</v>
      </c>
      <c r="B248" s="155" t="inlineStr">
        <is>
          <t>育肥猪补贴</t>
        </is>
      </c>
      <c r="C248" s="155" t="inlineStr">
        <is>
          <t>新建</t>
        </is>
      </c>
      <c r="D248" s="155" t="inlineStr">
        <is>
          <t>2020.01
-
2020.12</t>
        </is>
      </c>
      <c r="E248" s="155" t="inlineStr">
        <is>
          <t>山城乡</t>
        </is>
      </c>
      <c r="F248" s="62" t="inlineStr">
        <is>
          <t>扶持全乡19户贫困户发展养猪，养殖育肥猪35头，每头补助500元其中：薛塬村19户35头</t>
        </is>
      </c>
      <c r="G248" s="152">
        <f>35*0.05</f>
        <v/>
      </c>
      <c r="H248" s="62" t="inlineStr">
        <is>
          <t>扶持贫困户发展养殖产业，增加收入</t>
        </is>
      </c>
      <c r="I248" s="152" t="n">
        <v>1</v>
      </c>
      <c r="J248" s="255" t="n">
        <v>0.0035</v>
      </c>
      <c r="K248" s="255" t="n">
        <v>0.0147</v>
      </c>
      <c r="L248" s="155" t="inlineStr">
        <is>
          <t>县畜牧局</t>
        </is>
      </c>
      <c r="M248" s="155" t="inlineStr">
        <is>
          <t>山城乡</t>
        </is>
      </c>
      <c r="N248" s="191" t="n">
        <v>2019.11</v>
      </c>
      <c r="O248" s="55" t="n"/>
    </row>
    <row r="249" ht="39" customFormat="1" customHeight="1" s="9">
      <c r="A249" s="152" t="n">
        <v>4</v>
      </c>
      <c r="B249" s="155" t="inlineStr">
        <is>
          <t>育肥猪补贴</t>
        </is>
      </c>
      <c r="C249" s="155" t="inlineStr">
        <is>
          <t>新建</t>
        </is>
      </c>
      <c r="D249" s="155" t="inlineStr">
        <is>
          <t>2020.01
-
2020.12</t>
        </is>
      </c>
      <c r="E249" s="155" t="inlineStr">
        <is>
          <t>南湫乡</t>
        </is>
      </c>
      <c r="F249" s="62" t="inlineStr">
        <is>
          <t>扶持全乡31户贫困户发展养猪，养殖育肥猪59头，每头补助500元其中：党家洼村1户4头、洪涝池村16户26头、花儿山村7户9头、双井子村1户2头、岳后渠村6户18头</t>
        </is>
      </c>
      <c r="G249" s="152">
        <f>59*0.05</f>
        <v/>
      </c>
      <c r="H249" s="62" t="inlineStr">
        <is>
          <t>扶持贫困户发展养殖产业，增加收入</t>
        </is>
      </c>
      <c r="I249" s="152" t="n">
        <v>5</v>
      </c>
      <c r="J249" s="255" t="n">
        <v>0.0031</v>
      </c>
      <c r="K249" s="255" t="n">
        <v>0.013</v>
      </c>
      <c r="L249" s="155" t="inlineStr">
        <is>
          <t>县畜牧局</t>
        </is>
      </c>
      <c r="M249" s="155" t="inlineStr">
        <is>
          <t>南湫乡</t>
        </is>
      </c>
      <c r="N249" s="191" t="n">
        <v>2019.11</v>
      </c>
      <c r="O249" s="55" t="n"/>
    </row>
    <row r="250" ht="42" customFormat="1" customHeight="1" s="9">
      <c r="A250" s="152" t="n">
        <v>5</v>
      </c>
      <c r="B250" s="155" t="inlineStr">
        <is>
          <t>育肥猪补贴</t>
        </is>
      </c>
      <c r="C250" s="155" t="inlineStr">
        <is>
          <t>新建</t>
        </is>
      </c>
      <c r="D250" s="155" t="inlineStr">
        <is>
          <t>2020.01
-
2020.12</t>
        </is>
      </c>
      <c r="E250" s="155" t="inlineStr">
        <is>
          <t>罗山川乡</t>
        </is>
      </c>
      <c r="F250" s="62" t="inlineStr">
        <is>
          <t>扶持全乡26户贫困户发展养猪，养殖育肥猪43头，每头补助500元其中：陈渠子村1户1头、大树塬村6户14头、光明村2户10头、兰家掌村7户7头、龙柏山村10户11头</t>
        </is>
      </c>
      <c r="G250" s="152">
        <f>43*0.05</f>
        <v/>
      </c>
      <c r="H250" s="62" t="inlineStr">
        <is>
          <t>扶持贫困户发展养殖产业，增加收入</t>
        </is>
      </c>
      <c r="I250" s="152" t="n">
        <v>5</v>
      </c>
      <c r="J250" s="255" t="n">
        <v>0.0026</v>
      </c>
      <c r="K250" s="255" t="n">
        <v>0.019</v>
      </c>
      <c r="L250" s="155" t="inlineStr">
        <is>
          <t>县畜牧局</t>
        </is>
      </c>
      <c r="M250" s="155" t="inlineStr">
        <is>
          <t>罗山川乡</t>
        </is>
      </c>
      <c r="N250" s="191" t="n">
        <v>2019.11</v>
      </c>
      <c r="O250" s="55" t="n"/>
    </row>
    <row r="251" ht="59" customFormat="1" customHeight="1" s="9">
      <c r="A251" s="152" t="n">
        <v>6</v>
      </c>
      <c r="B251" s="155" t="inlineStr">
        <is>
          <t>育肥猪补贴</t>
        </is>
      </c>
      <c r="C251" s="155" t="inlineStr">
        <is>
          <t>新建</t>
        </is>
      </c>
      <c r="D251" s="155" t="inlineStr">
        <is>
          <t>2020.01
-
2020.12</t>
        </is>
      </c>
      <c r="E251" s="155" t="inlineStr">
        <is>
          <t>天池乡</t>
        </is>
      </c>
      <c r="F251" s="62" t="inlineStr">
        <is>
          <t>扶持全乡107户贫困户发展养猪，养殖育肥猪136头，每头补助500元其中：曹李川村10户14头、大方山村2户5头、井渠趟村2户2头、梁河村12户18头、碾盘岭村10户11头、四合掌村12户16头、吴城子村22户28头、喜家坪村9户9头、鲜岔村28户33头</t>
        </is>
      </c>
      <c r="G251" s="152">
        <f>136*0.05</f>
        <v/>
      </c>
      <c r="H251" s="62" t="inlineStr">
        <is>
          <t>扶持贫困户发展养殖产业，增加收入</t>
        </is>
      </c>
      <c r="I251" s="152" t="n">
        <v>9</v>
      </c>
      <c r="J251" s="255" t="n">
        <v>0.0107</v>
      </c>
      <c r="K251" s="255" t="n">
        <v>0.0449</v>
      </c>
      <c r="L251" s="155" t="inlineStr">
        <is>
          <t>县畜牧局</t>
        </is>
      </c>
      <c r="M251" s="155" t="inlineStr">
        <is>
          <t>天池乡</t>
        </is>
      </c>
      <c r="N251" s="191" t="n">
        <v>2019.11</v>
      </c>
      <c r="O251" s="55" t="n"/>
    </row>
    <row r="252" ht="64" customFormat="1" customHeight="1" s="9">
      <c r="A252" s="152" t="n">
        <v>7</v>
      </c>
      <c r="B252" s="155" t="inlineStr">
        <is>
          <t>育肥猪补贴</t>
        </is>
      </c>
      <c r="C252" s="155" t="inlineStr">
        <is>
          <t>新建</t>
        </is>
      </c>
      <c r="D252" s="155" t="inlineStr">
        <is>
          <t>2020.01
-
2020.12</t>
        </is>
      </c>
      <c r="E252" s="155" t="inlineStr">
        <is>
          <t>甜水镇</t>
        </is>
      </c>
      <c r="F252" s="62" t="inlineStr">
        <is>
          <t>扶持全镇250户贫困户发展养猪，养殖育肥猪368头，每头补助500元其中：大良洼村52户52头、高崾岘村42户63头、何塬村10户16头、狼儿滩村27户33头、鲁掌村16户21头、七里墩村6户12头、邱滩村4户18头、甜水街村27户60头、张铁村16户26头、赵掌村50户67头</t>
        </is>
      </c>
      <c r="G252" s="152">
        <f>368*0.05</f>
        <v/>
      </c>
      <c r="H252" s="62" t="inlineStr">
        <is>
          <t>扶持贫困户发展养殖产业，增加收入</t>
        </is>
      </c>
      <c r="I252" s="152" t="n">
        <v>10</v>
      </c>
      <c r="J252" s="255" t="n">
        <v>0.025</v>
      </c>
      <c r="K252" s="255" t="n">
        <v>0.1052</v>
      </c>
      <c r="L252" s="155" t="inlineStr">
        <is>
          <t>县畜牧局</t>
        </is>
      </c>
      <c r="M252" s="155" t="inlineStr">
        <is>
          <t>甜水镇</t>
        </is>
      </c>
      <c r="N252" s="191" t="n">
        <v>2019.11</v>
      </c>
      <c r="O252" s="55" t="n"/>
    </row>
    <row r="253" ht="67" customFormat="1" customHeight="1" s="9">
      <c r="A253" s="152" t="n">
        <v>8</v>
      </c>
      <c r="B253" s="155" t="inlineStr">
        <is>
          <t>育肥猪补贴</t>
        </is>
      </c>
      <c r="C253" s="155" t="inlineStr">
        <is>
          <t>新建</t>
        </is>
      </c>
      <c r="D253" s="155" t="inlineStr">
        <is>
          <t>2020.01
-
2020.12</t>
        </is>
      </c>
      <c r="E253" s="155" t="inlineStr">
        <is>
          <t>小南沟乡</t>
        </is>
      </c>
      <c r="F253" s="62" t="inlineStr">
        <is>
          <t>扶持全乡103户贫困户发展养猪，养殖育肥猪160头，每头补助500元其中：陈掌村1户26头、丁寨柯村12户16头、粉子山村7户11头、李上山村10户12头、李塬村3户4头、连川村23户24头、天子渠村1户1头、汪天子村1户1头、小南沟乡8户12头、许掌村15户17头、燕麦掌村10户17头、杨胡套子村12户19头</t>
        </is>
      </c>
      <c r="G253" s="152">
        <f>160*0.05</f>
        <v/>
      </c>
      <c r="H253" s="62" t="inlineStr">
        <is>
          <t>扶持贫困户发展养殖产业，增加收入</t>
        </is>
      </c>
      <c r="I253" s="152" t="n">
        <v>12</v>
      </c>
      <c r="J253" s="255" t="n">
        <v>0.0103</v>
      </c>
      <c r="K253" s="255" t="n">
        <v>0.432</v>
      </c>
      <c r="L253" s="155" t="inlineStr">
        <is>
          <t>县畜牧局</t>
        </is>
      </c>
      <c r="M253" s="155" t="inlineStr">
        <is>
          <t>小南沟乡</t>
        </is>
      </c>
      <c r="N253" s="191" t="n">
        <v>2019.11</v>
      </c>
      <c r="O253" s="55" t="n"/>
    </row>
    <row r="254" ht="55" customFormat="1" customHeight="1" s="9">
      <c r="A254" s="152" t="n">
        <v>9</v>
      </c>
      <c r="B254" s="155" t="inlineStr">
        <is>
          <t>育肥猪补贴</t>
        </is>
      </c>
      <c r="C254" s="155" t="inlineStr">
        <is>
          <t>新建</t>
        </is>
      </c>
      <c r="D254" s="155" t="inlineStr">
        <is>
          <t>2020.01
-
2020.12</t>
        </is>
      </c>
      <c r="E254" s="155" t="inlineStr">
        <is>
          <t>演武乡</t>
        </is>
      </c>
      <c r="F254" s="62" t="inlineStr">
        <is>
          <t>扶持全乡248户贫困户发展养猪，养殖育肥猪332头，每头补助500元其中：佛岔村42户60头、黑泉河村39户56头、黄山村17户22头、刘坪村10户10头、路家塬村60户75头、吴家塬村11户23头、杨家洼村23户34头、曳郭咀村33户36头、走马硷村13户16头</t>
        </is>
      </c>
      <c r="G254" s="152">
        <f>332*0.05</f>
        <v/>
      </c>
      <c r="H254" s="62" t="inlineStr">
        <is>
          <t>扶持贫困户发展养殖产业，增加收入</t>
        </is>
      </c>
      <c r="I254" s="152" t="n">
        <v>9</v>
      </c>
      <c r="J254" s="255" t="n">
        <v>0.0248</v>
      </c>
      <c r="K254" s="255" t="n">
        <v>0.1042</v>
      </c>
      <c r="L254" s="155" t="inlineStr">
        <is>
          <t>县畜牧局</t>
        </is>
      </c>
      <c r="M254" s="155" t="inlineStr">
        <is>
          <t>演武乡</t>
        </is>
      </c>
      <c r="N254" s="191" t="n">
        <v>2019.11</v>
      </c>
      <c r="O254" s="55" t="n"/>
    </row>
    <row r="255" ht="55" customFormat="1" customHeight="1" s="9">
      <c r="A255" s="152" t="n">
        <v>10</v>
      </c>
      <c r="B255" s="155" t="inlineStr">
        <is>
          <t>育肥猪补贴</t>
        </is>
      </c>
      <c r="C255" s="155" t="inlineStr">
        <is>
          <t>新建</t>
        </is>
      </c>
      <c r="D255" s="155" t="inlineStr">
        <is>
          <t>2020.01
-
2020.12</t>
        </is>
      </c>
      <c r="E255" s="155" t="inlineStr">
        <is>
          <t>八珠乡</t>
        </is>
      </c>
      <c r="F255" s="62" t="inlineStr">
        <is>
          <t>扶持全乡166户贫困户发展养猪，养殖育肥猪234头，每头补助500元其中：八珠塬村54户81头、白塬村9户10头、曹塬村12户13头、苟塬村23户24头、马连掌村14户16头、湫坝沟村7户9头、塔尔咀村15户20头、瓦崾岘村14户26头、杏树沟村18户35头</t>
        </is>
      </c>
      <c r="G255" s="152">
        <f>234*0.05</f>
        <v/>
      </c>
      <c r="H255" s="62" t="inlineStr">
        <is>
          <t>扶持贫困户发展养殖产业，增加收入</t>
        </is>
      </c>
      <c r="I255" s="152" t="n">
        <v>9</v>
      </c>
      <c r="J255" s="255" t="n">
        <v>0.0166</v>
      </c>
      <c r="K255" s="255" t="n">
        <v>0.0697</v>
      </c>
      <c r="L255" s="155" t="inlineStr">
        <is>
          <t>县畜牧局</t>
        </is>
      </c>
      <c r="M255" s="155" t="inlineStr">
        <is>
          <t>八珠乡</t>
        </is>
      </c>
      <c r="N255" s="191" t="n">
        <v>2019.11</v>
      </c>
      <c r="O255" s="55" t="n"/>
    </row>
    <row r="256" ht="65" customFormat="1" customHeight="1" s="9">
      <c r="A256" s="152" t="n">
        <v>11</v>
      </c>
      <c r="B256" s="155" t="inlineStr">
        <is>
          <t>育肥猪补贴</t>
        </is>
      </c>
      <c r="C256" s="155" t="inlineStr">
        <is>
          <t>新建</t>
        </is>
      </c>
      <c r="D256" s="155" t="inlineStr">
        <is>
          <t>2020.01
-
2020.12</t>
        </is>
      </c>
      <c r="E256" s="155" t="inlineStr">
        <is>
          <t>耿湾乡</t>
        </is>
      </c>
      <c r="F256" s="62" t="inlineStr">
        <is>
          <t>扶持全乡247户贫困户发展养猪，养殖育肥猪369头，每头补助500元其中：郜庄村25户32头、耿河村11户19头、韩老庄村32户42头、郝东掌村10户28头、黑城岔村8户11头、潘掌村16户21头、四合原村20户30头、桃树掌村26户38头、天桥村24户36头、许掌村44户78头、张台村20户23头、万湾村11户21头</t>
        </is>
      </c>
      <c r="G256" s="152">
        <f>369*0.05</f>
        <v/>
      </c>
      <c r="H256" s="62" t="inlineStr">
        <is>
          <t>扶持贫困户发展养殖产业，增加收入</t>
        </is>
      </c>
      <c r="I256" s="152" t="n">
        <v>12</v>
      </c>
      <c r="J256" s="255" t="n">
        <v>0.0247</v>
      </c>
      <c r="K256" s="255" t="n">
        <v>0.1037</v>
      </c>
      <c r="L256" s="155" t="inlineStr">
        <is>
          <t>县畜牧局</t>
        </is>
      </c>
      <c r="M256" s="155" t="inlineStr">
        <is>
          <t>耿湾乡</t>
        </is>
      </c>
      <c r="N256" s="191" t="n">
        <v>2019.11</v>
      </c>
      <c r="O256" s="55" t="n"/>
    </row>
    <row r="257" ht="57" customFormat="1" customHeight="1" s="9">
      <c r="A257" s="152" t="n">
        <v>12</v>
      </c>
      <c r="B257" s="155" t="inlineStr">
        <is>
          <t>育肥猪补贴</t>
        </is>
      </c>
      <c r="C257" s="155" t="inlineStr">
        <is>
          <t>新建</t>
        </is>
      </c>
      <c r="D257" s="155" t="inlineStr">
        <is>
          <t>2020.01
-
2020.12</t>
        </is>
      </c>
      <c r="E257" s="155" t="inlineStr">
        <is>
          <t>樊家川镇</t>
        </is>
      </c>
      <c r="F257" s="62" t="inlineStr">
        <is>
          <t>扶持全镇350户贫困户发展养猪，养殖育肥猪491头，每头补助500元其中：樊家川村63户103头、郝集村77户93头、李崾岘村32户36头、马骏滩村9户42头、马驿沟村55户73头、慕家河村31户38头、闫塬村78户101头、长城村5户5头</t>
        </is>
      </c>
      <c r="G257" s="152">
        <f>491*0.05</f>
        <v/>
      </c>
      <c r="H257" s="62" t="inlineStr">
        <is>
          <t>扶持贫困户发展养殖产业，增加收入</t>
        </is>
      </c>
      <c r="I257" s="152" t="n">
        <v>8</v>
      </c>
      <c r="J257" s="255" t="n">
        <v>0.035</v>
      </c>
      <c r="K257" s="255" t="n">
        <v>0.147</v>
      </c>
      <c r="L257" s="155" t="inlineStr">
        <is>
          <t>县畜牧局</t>
        </is>
      </c>
      <c r="M257" s="155" t="inlineStr">
        <is>
          <t>樊家川镇</t>
        </is>
      </c>
      <c r="N257" s="191" t="n">
        <v>2019.11</v>
      </c>
      <c r="O257" s="55" t="n"/>
    </row>
    <row r="258" ht="79" customFormat="1" customHeight="1" s="9">
      <c r="A258" s="152" t="n">
        <v>13</v>
      </c>
      <c r="B258" s="155" t="inlineStr">
        <is>
          <t>育肥猪补贴</t>
        </is>
      </c>
      <c r="C258" s="155" t="inlineStr">
        <is>
          <t>新建</t>
        </is>
      </c>
      <c r="D258" s="155" t="inlineStr">
        <is>
          <t>2020.01
-
2020.12</t>
        </is>
      </c>
      <c r="E258" s="155" t="inlineStr">
        <is>
          <t>合道镇</t>
        </is>
      </c>
      <c r="F258" s="62" t="inlineStr">
        <is>
          <t>扶持全镇222户贫困户发展养猪，养殖育肥猪342头，每头补助500元其中：常崾岘村20户23头、陈旗塬村18户20头、大路洼村2户2头、何坪村10户14头、红崖洼村4户5头、梁坪村12户25头、尚西坪村4户8头、沈家岭村24户27头、唐台子村12户16头、陶洼子村17户73头、瓦天沟村8户9头、辛坪村1户1头、杨坪沟村30户32头、寨子坪村20户25头、赵塬村21户33头、赵台村15户24头、朱塬村4户5头</t>
        </is>
      </c>
      <c r="G258" s="152">
        <f>342*0.05</f>
        <v/>
      </c>
      <c r="H258" s="62" t="inlineStr">
        <is>
          <t>扶持贫困户发展养殖产业，增加收入</t>
        </is>
      </c>
      <c r="I258" s="152" t="n">
        <v>17</v>
      </c>
      <c r="J258" s="255" t="n">
        <v>0.0222</v>
      </c>
      <c r="K258" s="255" t="n">
        <v>0.9320000000000001</v>
      </c>
      <c r="L258" s="155" t="inlineStr">
        <is>
          <t>县畜牧局</t>
        </is>
      </c>
      <c r="M258" s="155" t="inlineStr">
        <is>
          <t>合道镇</t>
        </is>
      </c>
      <c r="N258" s="191" t="n">
        <v>2019.11</v>
      </c>
      <c r="O258" s="55" t="n"/>
    </row>
    <row r="259" ht="57" customFormat="1" customHeight="1" s="9">
      <c r="A259" s="152" t="n">
        <v>14</v>
      </c>
      <c r="B259" s="155" t="inlineStr">
        <is>
          <t>育肥猪补贴</t>
        </is>
      </c>
      <c r="C259" s="155" t="inlineStr">
        <is>
          <t>新建</t>
        </is>
      </c>
      <c r="D259" s="155" t="inlineStr">
        <is>
          <t>2020.01
-
2020.12</t>
        </is>
      </c>
      <c r="E259" s="155" t="inlineStr">
        <is>
          <t>虎洞镇</t>
        </is>
      </c>
      <c r="F259" s="62" t="inlineStr">
        <is>
          <t>扶持全镇104户贫困户发展养猪，养殖育肥猪150头，每头补助500元其中：半个城村7户8头、常兆台村3户3头、高庙湾村18户30头、贾驿村33户52头、金庄塬村3户4头、砂井子村12户15头、魏家河村14户18头、张大掌村11户15头、张湾村3户5头</t>
        </is>
      </c>
      <c r="G259" s="152">
        <f>150*0.05</f>
        <v/>
      </c>
      <c r="H259" s="62" t="inlineStr">
        <is>
          <t>扶持贫困户发展养殖产业，增加收入</t>
        </is>
      </c>
      <c r="I259" s="152" t="n">
        <v>9</v>
      </c>
      <c r="J259" s="255" t="n">
        <v>0.0104</v>
      </c>
      <c r="K259" s="255" t="n">
        <v>0.0436</v>
      </c>
      <c r="L259" s="155" t="inlineStr">
        <is>
          <t>县畜牧局</t>
        </is>
      </c>
      <c r="M259" s="155" t="inlineStr">
        <is>
          <t>虎洞镇</t>
        </is>
      </c>
      <c r="N259" s="191" t="n">
        <v>2019.11</v>
      </c>
      <c r="O259" s="55" t="n"/>
    </row>
    <row r="260" ht="98" customFormat="1" customHeight="1" s="9">
      <c r="A260" s="152" t="n">
        <v>15</v>
      </c>
      <c r="B260" s="155" t="inlineStr">
        <is>
          <t>育肥猪补贴</t>
        </is>
      </c>
      <c r="C260" s="155" t="inlineStr">
        <is>
          <t>新建</t>
        </is>
      </c>
      <c r="D260" s="155" t="inlineStr">
        <is>
          <t>2020.01
-
2020.12</t>
        </is>
      </c>
      <c r="E260" s="155" t="inlineStr">
        <is>
          <t>环城镇</t>
        </is>
      </c>
      <c r="F260" s="62" t="inlineStr">
        <is>
          <t>扶持全镇116户贫困户发展养猪，养殖育肥猪168头，每头补助500元其中：周塬村2户4头、白草塬村4户5头、北郭塬村5户5头、高龚塬村1户1头、耿家沟村13户18头、龚淌村12户18头、红星村5户12头、马坊塬村3户3头、漫塬村1户1头、宁老庄村11户14头、冉旗寨村3户3头、十五里沟村3户15头、唐塬村1户1头、五里屯村8户11头、西川村2户2头、肖川村3户3头、杨庙掌村5户8头、张滩滩村6户11头、赵小掌村28户33头</t>
        </is>
      </c>
      <c r="G260" s="152">
        <f>168*0.05</f>
        <v/>
      </c>
      <c r="H260" s="62" t="inlineStr">
        <is>
          <t>扶持贫困户发展养殖产业，增加收入</t>
        </is>
      </c>
      <c r="I260" s="152" t="n">
        <v>19</v>
      </c>
      <c r="J260" s="255" t="n">
        <v>0.0116</v>
      </c>
      <c r="K260" s="255" t="n">
        <v>0.487</v>
      </c>
      <c r="L260" s="155" t="inlineStr">
        <is>
          <t>县畜牧局</t>
        </is>
      </c>
      <c r="M260" s="155" t="inlineStr">
        <is>
          <t>环城镇</t>
        </is>
      </c>
      <c r="N260" s="191" t="n">
        <v>2019.11</v>
      </c>
      <c r="O260" s="55" t="n"/>
    </row>
    <row r="261" ht="110" customFormat="1" customHeight="1" s="9">
      <c r="A261" s="233" t="inlineStr">
        <is>
          <t>（十五）</t>
        </is>
      </c>
      <c r="B261" s="123" t="inlineStr">
        <is>
          <t>养羊专业村建设（贫困户）</t>
        </is>
      </c>
      <c r="C261" s="123" t="inlineStr">
        <is>
          <t>新建</t>
        </is>
      </c>
      <c r="D261" s="233" t="inlineStr">
        <is>
          <t>2020.01
-
2020.12</t>
        </is>
      </c>
      <c r="E261" s="233" t="inlineStr">
        <is>
          <t>罗山川乡等20个乡镇</t>
        </is>
      </c>
      <c r="F261" s="87" t="inlineStr">
        <is>
          <t>计划培训湖羊专业户1884户，每人补助1100元；改扩建羊棚71座，每座补贴0.3万元；新建“50㎡+50㎡”暖棚394座，每座补贴1.2万元；新建“75㎡+75㎡”暖棚543座，每座补贴1.8万元；新建“63㎡+45㎡”暖棚23座，每座补贴1.8万元；新建草棚887座，每座补贴7000元；发展910户贫困户养殖湖羊“10+1”只，每只基础母羊补助800元，每户最多不超过8000元；计划购买电动机型铡草揉丝机349台，每台补贴2600元；购买柴油机型铡草揉丝机402台，每台补贴3830元</t>
        </is>
      </c>
      <c r="G261" s="233">
        <f>SUM(G262:G287)</f>
        <v/>
      </c>
      <c r="H261" s="124" t="inlineStr">
        <is>
          <t>培育养殖示范户，带动贫困户发展湖羊养殖，提升整存群众养羊水平，增加农户收入</t>
        </is>
      </c>
      <c r="I261" s="233">
        <f>SUM(I262:I287)</f>
        <v/>
      </c>
      <c r="J261" s="233">
        <f>SUM(J262:J287)</f>
        <v/>
      </c>
      <c r="K261" s="233">
        <f>SUM(K262:K287)</f>
        <v/>
      </c>
      <c r="L261" s="233" t="inlineStr">
        <is>
          <t>县畜牧局</t>
        </is>
      </c>
      <c r="M261" s="233" t="inlineStr">
        <is>
          <t>26个养羊专业村</t>
        </is>
      </c>
      <c r="N261" s="123" t="inlineStr">
        <is>
          <t>2019.11</t>
        </is>
      </c>
      <c r="O261" s="55" t="n"/>
    </row>
    <row r="262" ht="117" customFormat="1" customHeight="1" s="9">
      <c r="A262" s="152" t="n">
        <v>1</v>
      </c>
      <c r="B262" s="155" t="inlineStr">
        <is>
          <t>养羊专业村建设
（贫困户）</t>
        </is>
      </c>
      <c r="C262" s="155" t="inlineStr">
        <is>
          <t>新建</t>
        </is>
      </c>
      <c r="D262" s="152" t="inlineStr">
        <is>
          <t>2020.01
-
2020.12</t>
        </is>
      </c>
      <c r="E262" s="155" t="inlineStr">
        <is>
          <t>木钵镇</t>
        </is>
      </c>
      <c r="F262" s="82" t="inlineStr">
        <is>
          <t>计划培训湖羊专业户64户，每人补助1100元；新建“50㎡+50㎡”暖棚6座，每座补贴1.2万元；新建“75㎡+75㎡”暖棚24座，每座补贴1.8万元；新建草棚22座，每座补贴7000元；发展32户贫困户养殖湖羊“10+1”只，每只基础母羊补助800元，每户最多不超过8000元；计划购买电动机型铡草揉丝机2台，每台补贴2600元；购买柴油机型铡草揉丝机6台，每台补贴3830元养殖小区新建“63+45”暖暖棚6座，每座补贴1.8万元；新建草棚5座，每座补贴7000元；发展6户贫困户养殖湖羊“10+1”只，每只基础母羊补助800元，每户最多不超过8000元</t>
        </is>
      </c>
      <c r="G262" s="152" t="n">
        <v>120.358</v>
      </c>
      <c r="H262" s="151" t="inlineStr">
        <is>
          <t>培育养殖示范户，带动贫困户发展湖羊养殖，提升整存群众养羊水平，增加农户收入</t>
        </is>
      </c>
      <c r="I262" s="152" t="n">
        <v>1</v>
      </c>
      <c r="J262" s="255" t="n">
        <v>0.0064</v>
      </c>
      <c r="K262" s="255" t="n">
        <v>0.02688</v>
      </c>
      <c r="L262" s="152" t="inlineStr">
        <is>
          <t>县畜牧局</t>
        </is>
      </c>
      <c r="M262" s="264" t="inlineStr">
        <is>
          <t>坪子塬村</t>
        </is>
      </c>
      <c r="N262" s="152" t="n">
        <v>2019.11</v>
      </c>
      <c r="O262" s="55" t="n"/>
    </row>
    <row r="263" ht="72" customFormat="1" customHeight="1" s="9">
      <c r="A263" s="152" t="n">
        <v>2</v>
      </c>
      <c r="B263" s="155" t="inlineStr">
        <is>
          <t>养羊专业村建设
（贫困户）</t>
        </is>
      </c>
      <c r="C263" s="155" t="inlineStr">
        <is>
          <t>新建</t>
        </is>
      </c>
      <c r="D263" s="152" t="inlineStr">
        <is>
          <t>2020.01
-
2020.12</t>
        </is>
      </c>
      <c r="E263" s="152" t="inlineStr">
        <is>
          <t>天池乡</t>
        </is>
      </c>
      <c r="F263" s="82" t="inlineStr">
        <is>
          <t>计划培训湖羊专业户151户，每人补助1100元；新建“50㎡+50㎡”暖棚72座，每座补贴1.2万元；新建“75㎡+75㎡”暖棚20座，每座补贴1.8万元；新建草棚64座，每座补贴7000元；发展40户贫困户养殖湖羊“10+1”只，每只基础母羊补助800元，每户最多不超过8000元</t>
        </is>
      </c>
      <c r="G263" s="152" t="n">
        <v>215.81</v>
      </c>
      <c r="H263" s="151" t="inlineStr">
        <is>
          <t>培育养殖示范户，带动贫困户发展湖羊养殖，提升整存群众养羊水平，增加农户收入</t>
        </is>
      </c>
      <c r="I263" s="152" t="n">
        <v>1</v>
      </c>
      <c r="J263" s="255" t="n">
        <v>0.0151</v>
      </c>
      <c r="K263" s="255" t="n">
        <v>0.06342</v>
      </c>
      <c r="L263" s="152" t="inlineStr">
        <is>
          <t>县畜牧局</t>
        </is>
      </c>
      <c r="M263" s="268" t="inlineStr">
        <is>
          <t>苏北岔村</t>
        </is>
      </c>
      <c r="N263" s="152" t="n">
        <v>2019.11</v>
      </c>
      <c r="O263" s="55" t="n"/>
    </row>
    <row r="264" ht="76" customFormat="1" customHeight="1" s="9">
      <c r="A264" s="152" t="n">
        <v>3</v>
      </c>
      <c r="B264" s="155" t="inlineStr">
        <is>
          <t>养羊专业村建设
（贫困户）</t>
        </is>
      </c>
      <c r="C264" s="155" t="inlineStr">
        <is>
          <t>新建</t>
        </is>
      </c>
      <c r="D264" s="152" t="inlineStr">
        <is>
          <t>2020.01
-
2020.12</t>
        </is>
      </c>
      <c r="E264" s="152" t="inlineStr">
        <is>
          <t>八珠乡</t>
        </is>
      </c>
      <c r="F264" s="82" t="inlineStr">
        <is>
          <t>计划培训湖羊专业户59户，每人补助1100元；新建“75㎡+75㎡”暖棚38座，每座补贴1.8万元；新建草棚38座，每座补贴7000元；发展72户贫困户养殖湖羊“10+1”只，每只基础母羊补助800元，每户最多不超过8000元；计划购买柴油机型铡草揉丝机35台，每台补贴3830元</t>
        </is>
      </c>
      <c r="G264" s="152">
        <f>59*0.11+38*1.8+38*0.7+72*0.8+35*0.383</f>
        <v/>
      </c>
      <c r="H264" s="151" t="inlineStr">
        <is>
          <t>培育养殖示范户，带动贫困户发展湖羊养殖，提升整存群众养羊水平，增加农户收入</t>
        </is>
      </c>
      <c r="I264" s="152" t="n">
        <v>1</v>
      </c>
      <c r="J264" s="255" t="n">
        <v>0.0059</v>
      </c>
      <c r="K264" s="255" t="n">
        <v>0.02478</v>
      </c>
      <c r="L264" s="152" t="inlineStr">
        <is>
          <t>县畜牧局</t>
        </is>
      </c>
      <c r="M264" s="264" t="inlineStr">
        <is>
          <t>瓦崾岘村</t>
        </is>
      </c>
      <c r="N264" s="152" t="n">
        <v>2019.11</v>
      </c>
      <c r="O264" s="55" t="n"/>
    </row>
    <row r="265" ht="71" customFormat="1" customHeight="1" s="9">
      <c r="A265" s="152" t="n">
        <v>4</v>
      </c>
      <c r="B265" s="155" t="inlineStr">
        <is>
          <t>养羊专业村建设
（贫困户）</t>
        </is>
      </c>
      <c r="C265" s="155" t="inlineStr">
        <is>
          <t>新建</t>
        </is>
      </c>
      <c r="D265" s="152" t="inlineStr">
        <is>
          <t>2020.01
-
2020.12</t>
        </is>
      </c>
      <c r="E265" s="152" t="inlineStr">
        <is>
          <t>八珠乡</t>
        </is>
      </c>
      <c r="F265" s="82" t="inlineStr">
        <is>
          <t>计划培训湖羊专业户40户，每人补助1100元；新建“75㎡+75㎡”暖棚40座，每座补贴1.8万元；新建草棚36座，每座补贴7000元；发展39户贫困户养殖湖羊“10+1”只，每只基础母羊补助800元，每户最多不超过8000元；计划购买电动机型铡草揉丝机16台，每台补贴2600元；购买柴油机型铡草揉丝机8台，每台补贴3830元</t>
        </is>
      </c>
      <c r="G265" s="152" t="n">
        <v>140.024</v>
      </c>
      <c r="H265" s="151" t="inlineStr">
        <is>
          <t>培育养殖示范户，带动贫困户发展湖羊养殖，提升整存群众养羊水平，增加农户收入</t>
        </is>
      </c>
      <c r="I265" s="152" t="n">
        <v>1</v>
      </c>
      <c r="J265" s="255" t="n">
        <v>0.004</v>
      </c>
      <c r="K265" s="255" t="n">
        <v>0.0168</v>
      </c>
      <c r="L265" s="152" t="inlineStr">
        <is>
          <t>县畜牧局</t>
        </is>
      </c>
      <c r="M265" s="264" t="inlineStr">
        <is>
          <t>白塬村</t>
        </is>
      </c>
      <c r="N265" s="152" t="n">
        <v>2019.11</v>
      </c>
      <c r="O265" s="55" t="n"/>
    </row>
    <row r="266" ht="95" customFormat="1" customHeight="1" s="9">
      <c r="A266" s="152" t="n">
        <v>5</v>
      </c>
      <c r="B266" s="155" t="inlineStr">
        <is>
          <t>养羊专业村建设
（贫困户）</t>
        </is>
      </c>
      <c r="C266" s="155" t="inlineStr">
        <is>
          <t>新建</t>
        </is>
      </c>
      <c r="D266" s="152" t="inlineStr">
        <is>
          <t>2020.01
-
2020.12</t>
        </is>
      </c>
      <c r="E266" s="83" t="inlineStr">
        <is>
          <t>演武乡</t>
        </is>
      </c>
      <c r="F266" s="82" t="inlineStr">
        <is>
          <t>计划培训湖羊专业户及致富带头人149户，每人补助1100元；2020年新增湖羊专业户75户，新建“50㎡+50㎡”暖棚30座，每座补贴1.2万元；新建“75㎡+75㎡”暖棚10座，每座补贴1.8万元；新建“63㎡+45㎡”暖棚9座；每座补贴1.8万元；新建草棚49座，每座补贴7000元；发展49户贫困户养殖湖羊“10+1”只，每只基础母羊补助500元，每户最多不超过5000元；计划购买电动机型铡草揉丝机40台，每台补贴2600元</t>
        </is>
      </c>
      <c r="G266" s="152" t="n">
        <v>170.49</v>
      </c>
      <c r="H266" s="151" t="inlineStr">
        <is>
          <t>培育养殖示范户，带动贫困户发展湖羊养殖，提升整存群众养羊水平，增加农户收入</t>
        </is>
      </c>
      <c r="I266" s="152" t="n">
        <v>1</v>
      </c>
      <c r="J266" s="255" t="n">
        <v>0.0149</v>
      </c>
      <c r="K266" s="255" t="n">
        <v>0.06258</v>
      </c>
      <c r="L266" s="152" t="inlineStr">
        <is>
          <t>县畜牧局</t>
        </is>
      </c>
      <c r="M266" s="268" t="inlineStr">
        <is>
          <t>黑泉河村</t>
        </is>
      </c>
      <c r="N266" s="152" t="n">
        <v>2019.11</v>
      </c>
      <c r="O266" s="55" t="n"/>
    </row>
    <row r="267" ht="85" customFormat="1" customHeight="1" s="9">
      <c r="A267" s="152" t="n">
        <v>6</v>
      </c>
      <c r="B267" s="155" t="inlineStr">
        <is>
          <t>养羊专业村建设
（贫困户）</t>
        </is>
      </c>
      <c r="C267" s="155" t="inlineStr">
        <is>
          <t>新建</t>
        </is>
      </c>
      <c r="D267" s="152" t="inlineStr">
        <is>
          <t>2020.01
-
2020.12</t>
        </is>
      </c>
      <c r="E267" s="152" t="inlineStr">
        <is>
          <t>车道镇</t>
        </is>
      </c>
      <c r="F267" s="263" t="inlineStr">
        <is>
          <t>计划培训湖羊专业户80户，每人补助1100元；新建“50㎡+50㎡”暖棚29座，每座补贴1.2万元；新建“75㎡+75㎡”暖棚36座，每座补贴1.8万元；新建草棚55座，每座补贴7000元；发展48户贫困户养殖湖羊“10+1”只，每只基础母羊补助800元，每户最多不超过8000元；计划购买电动机型铡草揉丝机28台，每台补贴2600元；购买柴油机型铡草揉丝机27台，每台补贴3830元</t>
        </is>
      </c>
      <c r="G267" s="152" t="n">
        <v>202.921</v>
      </c>
      <c r="H267" s="151" t="inlineStr">
        <is>
          <t>培育养殖示范户，带动贫困户发展湖羊养殖，提升整存群众养羊水平，增加农户收入</t>
        </is>
      </c>
      <c r="I267" s="152" t="n">
        <v>1</v>
      </c>
      <c r="J267" s="255" t="n">
        <v>0.008</v>
      </c>
      <c r="K267" s="255" t="n">
        <v>0.0336</v>
      </c>
      <c r="L267" s="152" t="inlineStr">
        <is>
          <t>县畜牧局</t>
        </is>
      </c>
      <c r="M267" s="268" t="inlineStr">
        <is>
          <t>刘渠村</t>
        </is>
      </c>
      <c r="N267" s="152" t="n">
        <v>2019.11</v>
      </c>
      <c r="O267" s="55" t="n"/>
    </row>
    <row r="268" ht="86" customFormat="1" customHeight="1" s="9">
      <c r="A268" s="152" t="n">
        <v>7</v>
      </c>
      <c r="B268" s="155" t="inlineStr">
        <is>
          <t>养羊专业村建设
（贫困户）</t>
        </is>
      </c>
      <c r="C268" s="155" t="inlineStr">
        <is>
          <t>新建</t>
        </is>
      </c>
      <c r="D268" s="152" t="inlineStr">
        <is>
          <t>2020.01
-
2020.12</t>
        </is>
      </c>
      <c r="E268" s="152" t="inlineStr">
        <is>
          <t>山城乡</t>
        </is>
      </c>
      <c r="F268" s="82" t="inlineStr">
        <is>
          <t>计划培训湖羊专业户30户，每人补助1100元；新建“50㎡+50㎡”暖棚3座，每座补贴1.2万元；新建“75㎡+75㎡”暖棚21座，每座补贴1.8万元；新建草棚12座，每座补贴7000元；发展29户农户养殖湖羊“10+1”只，每只基础母羊补助500元，每户最多不超过5000元；计划购买电动机型铡草揉丝机4台，每台补贴2600元；购买柴油机型铡草揉丝机4台，每台补贴3830元</t>
        </is>
      </c>
      <c r="G268" s="83" t="n">
        <v>78.872</v>
      </c>
      <c r="H268" s="151" t="inlineStr">
        <is>
          <t>培育养殖示范户，带动贫困户发展湖羊养殖，提升整存群众养羊水平，增加农户收入</t>
        </is>
      </c>
      <c r="I268" s="152" t="n">
        <v>1</v>
      </c>
      <c r="J268" s="266" t="n">
        <v>0.003</v>
      </c>
      <c r="K268" s="255" t="n">
        <v>0.0126</v>
      </c>
      <c r="L268" s="152" t="inlineStr">
        <is>
          <t>县畜牧局</t>
        </is>
      </c>
      <c r="M268" s="268" t="inlineStr">
        <is>
          <t>薛塬村</t>
        </is>
      </c>
      <c r="N268" s="152" t="n">
        <v>2019.11</v>
      </c>
      <c r="O268" s="55" t="n"/>
    </row>
    <row r="269" ht="90" customFormat="1" customHeight="1" s="9">
      <c r="A269" s="152" t="n">
        <v>8</v>
      </c>
      <c r="B269" s="155" t="inlineStr">
        <is>
          <t>养羊专业村建设
（贫困户）</t>
        </is>
      </c>
      <c r="C269" s="155" t="inlineStr">
        <is>
          <t>新建</t>
        </is>
      </c>
      <c r="D269" s="152" t="inlineStr">
        <is>
          <t>2020.01
-
2020.12</t>
        </is>
      </c>
      <c r="E269" s="152" t="inlineStr">
        <is>
          <t>罗山乡</t>
        </is>
      </c>
      <c r="F269" s="82" t="inlineStr">
        <is>
          <t>计划培训湖羊专业户42户，每人补助1100元；新建“50㎡+50㎡”暖棚21座，每座补贴1.2万元；新建“75㎡+75㎡”暖棚35座，每座补贴1.8万元；新建草棚32座，每座补贴7000元；发展42户贫困户养殖湖羊“10+1”只，每只基础母羊补助800元，每户最多不超过8000元；计划购买电动机型铡草揉丝机9台，每台补贴2600元；购买柴油机型铡草揉丝机33台，每台补贴3830元</t>
        </is>
      </c>
      <c r="G269" s="152" t="n">
        <v>163.799</v>
      </c>
      <c r="H269" s="151" t="inlineStr">
        <is>
          <t>培育养殖示范户，带动贫困户发展湖羊养殖，提升整存群众养羊水平，增加农户收入</t>
        </is>
      </c>
      <c r="I269" s="152" t="n">
        <v>1</v>
      </c>
      <c r="J269" s="255" t="n">
        <v>0.0042</v>
      </c>
      <c r="K269" s="255" t="n">
        <v>0.01764</v>
      </c>
      <c r="L269" s="152" t="inlineStr">
        <is>
          <t>县畜牧局</t>
        </is>
      </c>
      <c r="M269" s="268" t="inlineStr">
        <is>
          <t>陈渠子村</t>
        </is>
      </c>
      <c r="N269" s="152" t="n">
        <v>2019.11</v>
      </c>
      <c r="O269" s="55" t="n"/>
    </row>
    <row r="270" ht="91" customFormat="1" customHeight="1" s="9">
      <c r="A270" s="152" t="n">
        <v>9</v>
      </c>
      <c r="B270" s="155" t="inlineStr">
        <is>
          <t>养羊专业村建设
（贫困户）</t>
        </is>
      </c>
      <c r="C270" s="155" t="inlineStr">
        <is>
          <t>新建</t>
        </is>
      </c>
      <c r="D270" s="152" t="inlineStr">
        <is>
          <t>2020.01
-
2020.12</t>
        </is>
      </c>
      <c r="E270" s="152" t="inlineStr">
        <is>
          <t>甜水镇</t>
        </is>
      </c>
      <c r="F270" s="82" t="inlineStr">
        <is>
          <t>计划培训湖羊专业户61户，每人补助1100元；新建“50㎡+50㎡”暖棚1座，每座补贴1.2万元；新建“75㎡+75㎡”暖棚28座，每座补贴1.8万元；改扩建羊棚1座，每座补贴0.3万元；新建草棚29座，每座补贴7000元；发展36户贫困户养殖湖羊“10+1”只，每只基础母羊补助800元，每户最多不超过8000元；购买柴油机型铡草揉丝机36台，每台补贴3830元</t>
        </is>
      </c>
      <c r="G270" s="152" t="n">
        <v>121.498</v>
      </c>
      <c r="H270" s="151" t="inlineStr">
        <is>
          <t>培育养殖示范户，带动贫困户发展湖羊养殖，提升整存群众养羊水平，增加农户收入</t>
        </is>
      </c>
      <c r="I270" s="152" t="n">
        <v>1</v>
      </c>
      <c r="J270" s="255" t="n">
        <v>0.0061</v>
      </c>
      <c r="K270" s="255" t="n">
        <v>0.02562</v>
      </c>
      <c r="L270" s="152" t="inlineStr">
        <is>
          <t>县畜牧局</t>
        </is>
      </c>
      <c r="M270" s="264" t="inlineStr">
        <is>
          <t>张铁村</t>
        </is>
      </c>
      <c r="N270" s="152" t="n">
        <v>2019.11</v>
      </c>
      <c r="O270" s="55" t="n"/>
    </row>
    <row r="271" ht="96" customFormat="1" customHeight="1" s="9">
      <c r="A271" s="152" t="n">
        <v>10</v>
      </c>
      <c r="B271" s="155" t="inlineStr">
        <is>
          <t>养羊专业村建设
（贫困户）</t>
        </is>
      </c>
      <c r="C271" s="155" t="inlineStr">
        <is>
          <t>新建</t>
        </is>
      </c>
      <c r="D271" s="152" t="inlineStr">
        <is>
          <t>2020.01
-
2020.12</t>
        </is>
      </c>
      <c r="E271" s="152" t="inlineStr">
        <is>
          <t>秦团庄乡</t>
        </is>
      </c>
      <c r="F271" s="82" t="inlineStr">
        <is>
          <t>计划培训湖羊专业户103户，每人补助1100元；新建“50㎡+50㎡”暖棚20座，每座补贴1.2万元；新建“75㎡+75㎡”暖棚18座，每座补贴1.8万元；新建草棚55座，每座补贴7000元；改扩建“50㎡+50㎡”暖棚23座，每座补助6000元；改扩建“75㎡+75㎡”暖棚13座，每座补助1.2万元；发展55户贫困户养殖湖羊“10+1”只，每只基础母羊补助500元，每户最多不超过5000元；计划购买柴油机型铡草揉丝机47台，每台补贴3830元</t>
        </is>
      </c>
      <c r="G271" s="83" t="n">
        <v>219.231</v>
      </c>
      <c r="H271" s="151" t="inlineStr">
        <is>
          <t>培育养殖示范户，带动贫困户发展湖羊养殖，提升整存群众养羊水平，增加农户收入</t>
        </is>
      </c>
      <c r="I271" s="152" t="n">
        <v>1</v>
      </c>
      <c r="J271" s="255" t="n">
        <v>0.0103</v>
      </c>
      <c r="K271" s="255" t="n">
        <v>0.04326</v>
      </c>
      <c r="L271" s="152" t="inlineStr">
        <is>
          <t>县畜牧局</t>
        </is>
      </c>
      <c r="M271" s="268" t="inlineStr">
        <is>
          <t>新峁村</t>
        </is>
      </c>
      <c r="N271" s="152" t="n">
        <v>2019.11</v>
      </c>
      <c r="O271" s="55" t="n"/>
    </row>
    <row r="272" ht="84" customFormat="1" customHeight="1" s="9">
      <c r="A272" s="152" t="n">
        <v>11</v>
      </c>
      <c r="B272" s="155" t="inlineStr">
        <is>
          <t>养羊专业村建设
（贫困户）</t>
        </is>
      </c>
      <c r="C272" s="155" t="inlineStr">
        <is>
          <t>新建</t>
        </is>
      </c>
      <c r="D272" s="152" t="inlineStr">
        <is>
          <t>2020.01
-
2020.12</t>
        </is>
      </c>
      <c r="E272" s="152" t="inlineStr">
        <is>
          <t>小南沟乡</t>
        </is>
      </c>
      <c r="F272" s="82" t="inlineStr">
        <is>
          <t>计划培训湖羊专业户32，每人补助1100元；改扩建羊棚4座，每座补贴0.3万元；新建“50㎡+50㎡”暖棚5座，每座补贴1.2万元；新建“75㎡+75㎡”暖棚2座，每座补贴1.8万元新建草棚12座，每座补贴7000元；发展14户贫困户养殖湖羊“10+1”只，每只基础母羊补助800元，每户最多不超过8000元；购买柴油机型铡草揉丝机26台，每台补贴3830元</t>
        </is>
      </c>
      <c r="G272" s="152" t="n">
        <v>43.878</v>
      </c>
      <c r="H272" s="151" t="inlineStr">
        <is>
          <t>培育养殖示范户，带动贫困户发展湖羊养殖，提升整存群众养羊水平，增加农户收入</t>
        </is>
      </c>
      <c r="I272" s="152" t="n">
        <v>1</v>
      </c>
      <c r="J272" s="255" t="n">
        <v>0.0032</v>
      </c>
      <c r="K272" s="255" t="n">
        <v>0.01344</v>
      </c>
      <c r="L272" s="152" t="inlineStr">
        <is>
          <t>县畜牧局</t>
        </is>
      </c>
      <c r="M272" s="264" t="inlineStr">
        <is>
          <t>汪天子村</t>
        </is>
      </c>
      <c r="N272" s="152" t="n">
        <v>2019.11</v>
      </c>
      <c r="O272" s="55" t="n"/>
    </row>
    <row r="273" ht="84" customFormat="1" customHeight="1" s="9">
      <c r="A273" s="152" t="n">
        <v>12</v>
      </c>
      <c r="B273" s="155" t="inlineStr">
        <is>
          <t>养羊专业村建设
（贫困户）</t>
        </is>
      </c>
      <c r="C273" s="155" t="inlineStr">
        <is>
          <t>新建</t>
        </is>
      </c>
      <c r="D273" s="152" t="inlineStr">
        <is>
          <t>2020.01
-
2020.12</t>
        </is>
      </c>
      <c r="E273" s="152" t="inlineStr">
        <is>
          <t>芦家湾乡</t>
        </is>
      </c>
      <c r="F273" s="82" t="inlineStr">
        <is>
          <t>计划培训湖羊专业户13户，每人补助1100元；新建“50㎡+50㎡”暖棚5座，每座补贴1.2万元；新建草棚40座，每座补贴7000元；改扩建羊棚26座，每座0.3万元；发展5户贫困户养殖湖羊“10+1”只，每只基础母羊补助800元，每户最多不超过8000元；计划购买电动机型铡草揉丝机41台，每台补贴2600元；购买柴油机型铡草揉丝机17台，每台补贴3830元</t>
        </is>
      </c>
      <c r="G273" s="152" t="n">
        <v>64.401</v>
      </c>
      <c r="H273" s="151" t="inlineStr">
        <is>
          <t>培育养殖示范户，带动贫困户发展湖羊养殖，提升整存群众养羊水平，增加农户收入</t>
        </is>
      </c>
      <c r="I273" s="152" t="n">
        <v>1</v>
      </c>
      <c r="J273" s="255" t="n">
        <v>0.0013</v>
      </c>
      <c r="K273" s="255" t="n">
        <v>0.00546</v>
      </c>
      <c r="L273" s="152" t="inlineStr">
        <is>
          <t>县畜牧局</t>
        </is>
      </c>
      <c r="M273" s="264" t="inlineStr">
        <is>
          <t>王庄村</t>
        </is>
      </c>
      <c r="N273" s="152" t="n">
        <v>2019.11</v>
      </c>
      <c r="O273" s="55" t="n"/>
    </row>
    <row r="274" ht="75" customFormat="1" customHeight="1" s="9">
      <c r="A274" s="152" t="n">
        <v>13</v>
      </c>
      <c r="B274" s="155" t="inlineStr">
        <is>
          <t>养羊专业村建设
（贫困户）</t>
        </is>
      </c>
      <c r="C274" s="155" t="inlineStr">
        <is>
          <t>新建</t>
        </is>
      </c>
      <c r="D274" s="152" t="inlineStr">
        <is>
          <t>2020.01
-
2020.12</t>
        </is>
      </c>
      <c r="E274" s="89" t="inlineStr">
        <is>
          <t>虎洞镇</t>
        </is>
      </c>
      <c r="F274" s="82" t="inlineStr">
        <is>
          <t>计划培训湖羊专业户60户，每人补助1100元；新建“50㎡+50㎡”暖棚11座，每座补贴1.2万元；新建“75㎡+75㎡”暖棚96座，每座补贴1.8万元；新建草棚43座，每座补贴7000元；为44户湖羊自养户基础母羊每只补助800元，计划购买电动机型铡草揉丝机30台，每台补贴2600元；购买柴油机型铡草揉丝机38台，每台补贴3830元</t>
        </is>
      </c>
      <c r="G274" s="89" t="n">
        <v>280.254</v>
      </c>
      <c r="H274" s="151" t="inlineStr">
        <is>
          <t>培育养殖示范户，带动贫困户发展湖羊养殖，提升整存群众养羊水平，增加农户收入</t>
        </is>
      </c>
      <c r="I274" s="152" t="n">
        <v>1</v>
      </c>
      <c r="J274" s="269" t="n">
        <v>0.006</v>
      </c>
      <c r="K274" s="255" t="n">
        <v>0.0252</v>
      </c>
      <c r="L274" s="152" t="inlineStr">
        <is>
          <t>县畜牧局</t>
        </is>
      </c>
      <c r="M274" s="268" t="inlineStr">
        <is>
          <t>张家湾村</t>
        </is>
      </c>
      <c r="N274" s="152" t="n">
        <v>2019.11</v>
      </c>
      <c r="O274" s="55" t="n"/>
    </row>
    <row r="275" ht="96" customFormat="1" customHeight="1" s="9">
      <c r="A275" s="152" t="n">
        <v>14</v>
      </c>
      <c r="B275" s="155" t="inlineStr">
        <is>
          <t>养羊专业村建设
（贫困户）</t>
        </is>
      </c>
      <c r="C275" s="155" t="inlineStr">
        <is>
          <t>新建</t>
        </is>
      </c>
      <c r="D275" s="152" t="inlineStr">
        <is>
          <t>2020.01
-
2020.12</t>
        </is>
      </c>
      <c r="E275" s="152" t="inlineStr">
        <is>
          <t>毛井镇</t>
        </is>
      </c>
      <c r="F275" s="82" t="inlineStr">
        <is>
          <t>计划培训湖羊专业户60户，每人补助1100元；新建“50㎡+50㎡”暖棚2座，每座补贴1.2万元；新建“75㎡+75㎡”暖棚1座，每座补贴1.8万元；改扩建羊棚12座，每座补贴0.3万元；新建草棚34座，每座补贴7000元；发展19户贫困户养殖湖羊“10+1”只，每只基础母羊补助800元，每户最多不超过8000元；计划购买电动机型铡草揉丝机14台，每台补贴2600元；购买柴油机型铡草揉丝机15台，每台补贴3830元</t>
        </is>
      </c>
      <c r="G275" s="152" t="n">
        <v>62.785</v>
      </c>
      <c r="H275" s="151" t="inlineStr">
        <is>
          <t>培育养殖示范户，带动贫困户发展湖羊养殖，提升整存群众养羊水平，增加农户收入</t>
        </is>
      </c>
      <c r="I275" s="152" t="n">
        <v>1</v>
      </c>
      <c r="J275" s="255" t="n">
        <v>0.006</v>
      </c>
      <c r="K275" s="255" t="n">
        <v>0.0252</v>
      </c>
      <c r="L275" s="152" t="inlineStr">
        <is>
          <t>县畜牧局</t>
        </is>
      </c>
      <c r="M275" s="264" t="inlineStr">
        <is>
          <t>红土咀村</t>
        </is>
      </c>
      <c r="N275" s="152" t="n">
        <v>2019.11</v>
      </c>
      <c r="O275" s="55" t="n"/>
    </row>
    <row r="276" ht="82" customFormat="1" customHeight="1" s="9">
      <c r="A276" s="152" t="n">
        <v>15</v>
      </c>
      <c r="B276" s="155" t="inlineStr">
        <is>
          <t>养羊专业村建设
（贫困户）</t>
        </is>
      </c>
      <c r="C276" s="155" t="inlineStr">
        <is>
          <t>新建</t>
        </is>
      </c>
      <c r="D276" s="152" t="inlineStr">
        <is>
          <t>2020.01
-
2020.12</t>
        </is>
      </c>
      <c r="E276" s="152" t="inlineStr">
        <is>
          <t>毛井镇</t>
        </is>
      </c>
      <c r="F276" s="82" t="inlineStr">
        <is>
          <t>计划培训湖羊专业户36户，每人补助1100元；新建“50㎡+50㎡”暖棚10座，每座补贴1.2万元；新建“75㎡+75㎡”暖棚1座，每座补贴1.8万元；改扩建羊棚27座，每座补贴0.3万元；新建草棚23座，每座补贴7000元；发展18户贫困户养殖湖羊，调引湖羊138只，每只基础母羊补助800元，每户最多不超过8000元；购买柴油机型铡草揉丝机11台，每台补贴3830元</t>
        </is>
      </c>
      <c r="G276" s="152" t="n">
        <v>60.573</v>
      </c>
      <c r="H276" s="151" t="inlineStr">
        <is>
          <t>培育养殖示范户，带动贫困户发展湖羊养殖，提升整存群众养羊水平，增加农户收入</t>
        </is>
      </c>
      <c r="I276" s="152" t="n">
        <v>1</v>
      </c>
      <c r="J276" s="255" t="n">
        <v>0.0036</v>
      </c>
      <c r="K276" s="255" t="n">
        <v>0.01512</v>
      </c>
      <c r="L276" s="152" t="inlineStr">
        <is>
          <t>县畜牧局</t>
        </is>
      </c>
      <c r="M276" s="264" t="inlineStr">
        <is>
          <t>施家滩村</t>
        </is>
      </c>
      <c r="N276" s="152" t="n">
        <v>2019.11</v>
      </c>
      <c r="O276" s="55" t="n"/>
    </row>
    <row r="277" ht="84" customFormat="1" customHeight="1" s="9">
      <c r="A277" s="152" t="n">
        <v>16</v>
      </c>
      <c r="B277" s="155" t="inlineStr">
        <is>
          <t>养羊专业村建设
（贫困户）</t>
        </is>
      </c>
      <c r="C277" s="155" t="inlineStr">
        <is>
          <t>新建</t>
        </is>
      </c>
      <c r="D277" s="152" t="inlineStr">
        <is>
          <t>2020.01
-
2020.12</t>
        </is>
      </c>
      <c r="E277" s="152" t="inlineStr">
        <is>
          <t>樊家川镇</t>
        </is>
      </c>
      <c r="F277" s="82" t="inlineStr">
        <is>
          <t>计划培训湖羊专业户75户，每人补助1100元；新建“50㎡+50㎡”暖棚24座，每座补贴1.2万元；新建“75㎡+75㎡”暖棚10座，每座补贴1.8万元；新建草棚48座，每座补贴7000元；发展55户贫困户养殖湖羊“10+1”只，由世行项目免费投放；计划购买电动机型铡草揉丝机14台，每台补贴2600元；购买柴油机型铡草揉丝机13台，每台补贴3830元</t>
        </is>
      </c>
      <c r="G277" s="152" t="n">
        <v>97.26900000000001</v>
      </c>
      <c r="H277" s="151" t="inlineStr">
        <is>
          <t>培育养殖示范户，带动贫困户发展湖羊养殖，提升整存群众养羊水平，增加农户收入</t>
        </is>
      </c>
      <c r="I277" s="152" t="n">
        <v>1</v>
      </c>
      <c r="J277" s="255" t="n">
        <v>0.0075</v>
      </c>
      <c r="K277" s="255" t="n">
        <v>0.0315</v>
      </c>
      <c r="L277" s="152" t="inlineStr">
        <is>
          <t>县畜牧局</t>
        </is>
      </c>
      <c r="M277" s="268" t="inlineStr">
        <is>
          <t>闫塬村</t>
        </is>
      </c>
      <c r="N277" s="152" t="n">
        <v>2019.11</v>
      </c>
      <c r="O277" s="55" t="n"/>
    </row>
    <row r="278" ht="86" customFormat="1" customHeight="1" s="9">
      <c r="A278" s="152" t="n">
        <v>17</v>
      </c>
      <c r="B278" s="155" t="inlineStr">
        <is>
          <t>养羊专业村建设
（贫困户）</t>
        </is>
      </c>
      <c r="C278" s="155" t="inlineStr">
        <is>
          <t>新建</t>
        </is>
      </c>
      <c r="D278" s="152" t="inlineStr">
        <is>
          <t>2020.01
-
2020.12</t>
        </is>
      </c>
      <c r="E278" s="152" t="inlineStr">
        <is>
          <t>合道镇</t>
        </is>
      </c>
      <c r="F278" s="82" t="inlineStr">
        <is>
          <t>计划培训湖羊专业户59户，每人补助1100元；新建“50㎡+50㎡”暖棚10座，每座补贴1.2万元；新建“75㎡+75㎡”暖棚12座，每座补贴1.8万元；新建“63㎡+45㎡”暖棚5座，每座补贴1.8万元新建草棚18座，每座补贴7000元；发展30户贫困户养殖湖羊“10+1”只，每只基础母羊补助500元，每户最多不超过5000元；购买柴油机型铡草揉丝机10台，每台补贴3830元</t>
        </is>
      </c>
      <c r="G278" s="152" t="n">
        <v>89.52</v>
      </c>
      <c r="H278" s="151" t="inlineStr">
        <is>
          <t>培育养殖示范户，带动贫困户发展湖羊养殖，提升整存群众养羊水平，增加农户收入</t>
        </is>
      </c>
      <c r="I278" s="152" t="n">
        <v>1</v>
      </c>
      <c r="J278" s="270" t="n">
        <v>0.0059</v>
      </c>
      <c r="K278" s="255" t="n">
        <v>0.02478</v>
      </c>
      <c r="L278" s="152" t="inlineStr">
        <is>
          <t>县畜牧局</t>
        </is>
      </c>
      <c r="M278" s="264" t="inlineStr">
        <is>
          <t>沈家岭村</t>
        </is>
      </c>
      <c r="N278" s="152" t="n">
        <v>2019.11</v>
      </c>
      <c r="O278" s="55" t="n"/>
    </row>
    <row r="279" ht="83" customFormat="1" customHeight="1" s="9">
      <c r="A279" s="152" t="n">
        <v>18</v>
      </c>
      <c r="B279" s="155" t="inlineStr">
        <is>
          <t>养羊专业村建设
（贫困户）</t>
        </is>
      </c>
      <c r="C279" s="155" t="inlineStr">
        <is>
          <t>新建</t>
        </is>
      </c>
      <c r="D279" s="152" t="inlineStr">
        <is>
          <t>2020.01
-
2020.12</t>
        </is>
      </c>
      <c r="E279" s="152" t="inlineStr">
        <is>
          <t>合道镇</t>
        </is>
      </c>
      <c r="F279" s="82" t="inlineStr">
        <is>
          <t>计划培训湖羊专业户84户，每人补助1100元；新建“50㎡+50㎡”暖棚25座，每座补贴1.2万元；新建“75㎡+75㎡”暖棚18座，每座补贴1.8万元；新建草棚45座，每座补贴7000元；发展60户贫困户养殖湖羊“10+1”只，每只基础母羊补助500元，每户最多不超过5000元；计划购买电动机型铡草揉丝机20台，每台补贴2600元；购买柴油机型铡草揉丝机3台，每台补贴3830元</t>
        </is>
      </c>
      <c r="G279" s="152" t="n">
        <v>157.489</v>
      </c>
      <c r="H279" s="151" t="inlineStr">
        <is>
          <t>培育养殖示范户，带动贫困户发展湖羊养殖，提升整存群众养羊水平，增加农户收入</t>
        </is>
      </c>
      <c r="I279" s="152" t="n">
        <v>1</v>
      </c>
      <c r="J279" s="255" t="n">
        <v>0.008399999999999999</v>
      </c>
      <c r="K279" s="255" t="n">
        <v>0.03528</v>
      </c>
      <c r="L279" s="152" t="inlineStr">
        <is>
          <t>县畜牧局</t>
        </is>
      </c>
      <c r="M279" s="264" t="inlineStr">
        <is>
          <t>赵台村</t>
        </is>
      </c>
      <c r="N279" s="152" t="n">
        <v>2019.11</v>
      </c>
      <c r="O279" s="55" t="n"/>
    </row>
    <row r="280" ht="83" customFormat="1" customHeight="1" s="9">
      <c r="A280" s="152" t="n">
        <v>19</v>
      </c>
      <c r="B280" s="155" t="inlineStr">
        <is>
          <t>养羊专业村建设
（贫困户）</t>
        </is>
      </c>
      <c r="C280" s="155" t="inlineStr">
        <is>
          <t>新建</t>
        </is>
      </c>
      <c r="D280" s="152" t="inlineStr">
        <is>
          <t>2020.01
-
2020.12</t>
        </is>
      </c>
      <c r="E280" s="90" t="inlineStr">
        <is>
          <t>洪德镇</t>
        </is>
      </c>
      <c r="F280" s="263" t="inlineStr">
        <is>
          <t>计划培训湖羊专业户110户，每人补助1100元；新建“50㎡+50㎡”暖棚26座，每座补贴1.2万元；新建“75㎡+75㎡”暖棚37座，每座补贴1.8万元；新建草棚44座，每座补贴7000元；发展76户贫困户养殖湖羊“10+1”只，每只基础母羊补助800元，每户最多不超过8000元；计划购买电动机型铡草揉丝机13台，每台补贴2600元；购买柴油机型铡草揉丝机27台，每台补贴3830元</t>
        </is>
      </c>
      <c r="G280" s="152" t="n">
        <v>215.221</v>
      </c>
      <c r="H280" s="151" t="inlineStr">
        <is>
          <t>培育养殖示范户，带动贫困户发展湖羊养殖，提升整存群众养羊水平，增加农户收入</t>
        </is>
      </c>
      <c r="I280" s="152" t="n">
        <v>1</v>
      </c>
      <c r="J280" s="255" t="n">
        <v>0.011</v>
      </c>
      <c r="K280" s="255" t="n">
        <v>0.0462</v>
      </c>
      <c r="L280" s="152" t="inlineStr">
        <is>
          <t>县畜牧局</t>
        </is>
      </c>
      <c r="M280" s="268" t="inlineStr">
        <is>
          <t>新集子村</t>
        </is>
      </c>
      <c r="N280" s="152" t="n">
        <v>2019.11</v>
      </c>
      <c r="O280" s="55" t="n"/>
    </row>
    <row r="281" ht="76" customFormat="1" customHeight="1" s="9">
      <c r="A281" s="152" t="n">
        <v>20</v>
      </c>
      <c r="B281" s="155" t="inlineStr">
        <is>
          <t>养羊专业村建设
（贫困户）</t>
        </is>
      </c>
      <c r="C281" s="155" t="inlineStr">
        <is>
          <t>新建</t>
        </is>
      </c>
      <c r="D281" s="152" t="inlineStr">
        <is>
          <t>2020.01
-
2020.12</t>
        </is>
      </c>
      <c r="E281" s="152" t="inlineStr">
        <is>
          <t>洪德镇</t>
        </is>
      </c>
      <c r="F281" s="263" t="inlineStr">
        <is>
          <t>计划培训湖羊专业户62户，每人补助1100元；新建“50㎡+50㎡”暖棚3座，每座补贴1.2万元；新建“75㎡+75㎡”暖棚27座，每座补贴1.8万元；新建草棚22座，每座补贴7000元；发展24户贫困户养殖湖羊“10+1”只，每只基础母羊补助800元，每户最多不超过8000元；计划购买电动机型铡草揉丝机23台，每台补贴2600元</t>
        </is>
      </c>
      <c r="G281" s="152" t="n">
        <v>99.59999999999999</v>
      </c>
      <c r="H281" s="151" t="inlineStr">
        <is>
          <t>培育养殖示范户，带动贫困户发展湖羊养殖，提升整存群众养羊水平，增加农户收入</t>
        </is>
      </c>
      <c r="I281" s="152" t="n">
        <v>1</v>
      </c>
      <c r="J281" s="257" t="n">
        <v>0.0062</v>
      </c>
      <c r="K281" s="255" t="n">
        <v>0.02604</v>
      </c>
      <c r="L281" s="152" t="inlineStr">
        <is>
          <t>县畜牧局</t>
        </is>
      </c>
      <c r="M281" s="268" t="inlineStr">
        <is>
          <t>丁阳渠子村</t>
        </is>
      </c>
      <c r="N281" s="152" t="n">
        <v>2019.11</v>
      </c>
      <c r="O281" s="55" t="n"/>
    </row>
    <row r="282" ht="108" customFormat="1" customHeight="1" s="9">
      <c r="A282" s="152" t="n">
        <v>21</v>
      </c>
      <c r="B282" s="155" t="inlineStr">
        <is>
          <t>养羊专业村建设
（贫困户）</t>
        </is>
      </c>
      <c r="C282" s="155" t="inlineStr">
        <is>
          <t>新建</t>
        </is>
      </c>
      <c r="D282" s="152" t="inlineStr">
        <is>
          <t>2020.01
-
2020.12</t>
        </is>
      </c>
      <c r="E282" s="152" t="inlineStr">
        <is>
          <t>耿湾乡</t>
        </is>
      </c>
      <c r="F282" s="82" t="inlineStr">
        <is>
          <t>计划培训湖羊专业户153户，每人补助1100元；新建“50㎡+50㎡”暖棚49座（其中对标提升16座），每座补贴1.2万元，需补助资金52.5万元；新建“75㎡+75㎡”暖棚42座（其中对标提升24座），每座补贴1.8万元，需补助资金67.5万元；新建“63㎡+45㎡”暖棚3座（其中对标提升2座），每座补贴1.8万元，需补助资金4.8万元；新建草棚93座，每座补贴7000元；发展76户贫困户专业户养殖湖羊“10+1”只，每只基础母羊补助500元，每户最多不超过5000元；计划购买电动机型铡草揉丝机90台，每台补贴2600元</t>
        </is>
      </c>
      <c r="G282" s="152" t="n">
        <v>305.93</v>
      </c>
      <c r="H282" s="151" t="inlineStr">
        <is>
          <t>培育养殖示范户，带动贫困户发展湖羊养殖，提升整存群众养羊水平，增加农户收入</t>
        </is>
      </c>
      <c r="I282" s="152" t="n">
        <v>1</v>
      </c>
      <c r="J282" s="255" t="n">
        <v>0.0153</v>
      </c>
      <c r="K282" s="255" t="n">
        <v>0.06426</v>
      </c>
      <c r="L282" s="152" t="inlineStr">
        <is>
          <t>县畜牧局</t>
        </is>
      </c>
      <c r="M282" s="268" t="inlineStr">
        <is>
          <t>潘掌村</t>
        </is>
      </c>
      <c r="N282" s="152" t="n">
        <v>2019.11</v>
      </c>
      <c r="O282" s="55" t="n"/>
    </row>
    <row r="283" ht="57" customFormat="1" customHeight="1" s="9">
      <c r="A283" s="152" t="n">
        <v>22</v>
      </c>
      <c r="B283" s="155" t="inlineStr">
        <is>
          <t>养羊专业村建设
（贫困户）</t>
        </is>
      </c>
      <c r="C283" s="155" t="inlineStr">
        <is>
          <t>新建</t>
        </is>
      </c>
      <c r="D283" s="152" t="inlineStr">
        <is>
          <t>2020.01
-
2020.12</t>
        </is>
      </c>
      <c r="E283" s="152" t="inlineStr">
        <is>
          <t>环城镇</t>
        </is>
      </c>
      <c r="F283" s="82" t="inlineStr">
        <is>
          <t>计划培训湖羊专业户71户，每人补助1100元；新建“75㎡+75㎡”暖棚8座，每座补贴1.8万元；新建草棚8座，每座补贴7000元；发展8户贫困户养殖湖羊“10+1”只，每只基础母羊补助500元，每户最多不超过5000元</t>
        </is>
      </c>
      <c r="G283" s="83" t="n">
        <v>34.21</v>
      </c>
      <c r="H283" s="151" t="inlineStr">
        <is>
          <t>培育养殖示范户，带动贫困户发展湖羊养殖，提升整存群众养羊水平，增加农户收入</t>
        </is>
      </c>
      <c r="I283" s="152" t="n">
        <v>1</v>
      </c>
      <c r="J283" s="266" t="n">
        <v>0.0071</v>
      </c>
      <c r="K283" s="255" t="n">
        <v>0.0298</v>
      </c>
      <c r="L283" s="152" t="inlineStr">
        <is>
          <t>县畜牧局</t>
        </is>
      </c>
      <c r="M283" s="268" t="inlineStr">
        <is>
          <t>高龚塬村</t>
        </is>
      </c>
      <c r="N283" s="152" t="n">
        <v>2019.11</v>
      </c>
      <c r="O283" s="55" t="n"/>
    </row>
    <row r="284" ht="75" customFormat="1" customHeight="1" s="9">
      <c r="A284" s="152" t="n">
        <v>23</v>
      </c>
      <c r="B284" s="155" t="inlineStr">
        <is>
          <t>养羊专业村建设
（贫困户）</t>
        </is>
      </c>
      <c r="C284" s="155" t="inlineStr">
        <is>
          <t>新建</t>
        </is>
      </c>
      <c r="D284" s="152" t="inlineStr">
        <is>
          <t>2020.01
-
2020.12</t>
        </is>
      </c>
      <c r="E284" s="64" t="inlineStr">
        <is>
          <t>环城镇</t>
        </is>
      </c>
      <c r="F284" s="82" t="inlineStr">
        <is>
          <t>计划培训湖羊专业户70户，每人补助1100元；新建“50㎡+50㎡”暖棚1座，每座补贴1.2万元；新建“75㎡+75㎡”暖棚6座，每座补贴1.8万元；新建草棚7座，每座补贴7000元；发展7户贫困户养殖湖羊“10+1”只，每只基础母羊补助500元，每户最多不超过5000元；计划购买柴油机型铡草揉丝机7台，每台补贴3830元</t>
        </is>
      </c>
      <c r="G284" s="191" t="n">
        <v>32.881</v>
      </c>
      <c r="H284" s="151" t="inlineStr">
        <is>
          <t>培育养殖示范户，带动贫困户发展湖羊养殖，提升整存群众养羊水平，增加农户收入</t>
        </is>
      </c>
      <c r="I284" s="152" t="n">
        <v>1</v>
      </c>
      <c r="J284" s="257" t="n">
        <v>0.007</v>
      </c>
      <c r="K284" s="255" t="n">
        <v>0.0294</v>
      </c>
      <c r="L284" s="152" t="inlineStr">
        <is>
          <t>县畜牧局</t>
        </is>
      </c>
      <c r="M284" s="264" t="inlineStr">
        <is>
          <t>宁老庄村</t>
        </is>
      </c>
      <c r="N284" s="152" t="n">
        <v>2019.11</v>
      </c>
      <c r="O284" s="55" t="n"/>
    </row>
    <row r="285" ht="73" customFormat="1" customHeight="1" s="9">
      <c r="A285" s="152" t="n">
        <v>24</v>
      </c>
      <c r="B285" s="155" t="inlineStr">
        <is>
          <t>养羊专业村建设
（贫困户）</t>
        </is>
      </c>
      <c r="C285" s="155" t="inlineStr">
        <is>
          <t>新建</t>
        </is>
      </c>
      <c r="D285" s="152" t="inlineStr">
        <is>
          <t>2020.01
-
2020.12</t>
        </is>
      </c>
      <c r="E285" s="152" t="inlineStr">
        <is>
          <t>曲子镇</t>
        </is>
      </c>
      <c r="F285" s="263" t="inlineStr">
        <is>
          <t>计划培训湖羊专业户50户，每人补助1100元；新建“50㎡+50㎡”暖棚11座，每座补贴1.2万元；新建草棚10座，每座补贴7000元；发展11户贫困户养殖湖羊“10+1”只，每只基础母羊补助800元，每户最多不超过8000元；计划购买电动机型铡草揉丝机5台，每台补贴2600元</t>
        </is>
      </c>
      <c r="G285" s="152" t="n">
        <v>35.8</v>
      </c>
      <c r="H285" s="151" t="inlineStr">
        <is>
          <t>培育养殖示范户，带动贫困户发展湖羊养殖，提升整存群众养羊水平，增加农户收入</t>
        </is>
      </c>
      <c r="I285" s="152" t="n">
        <v>1</v>
      </c>
      <c r="J285" s="255" t="n">
        <v>0.005</v>
      </c>
      <c r="K285" s="255" t="n">
        <v>0.021</v>
      </c>
      <c r="L285" s="152" t="inlineStr">
        <is>
          <t>县畜牧局</t>
        </is>
      </c>
      <c r="M285" s="264" t="inlineStr">
        <is>
          <t>许家塬村</t>
        </is>
      </c>
      <c r="N285" s="152" t="n">
        <v>2019.11</v>
      </c>
      <c r="O285" s="55" t="n"/>
    </row>
    <row r="286" ht="47" customFormat="1" customHeight="1" s="9">
      <c r="A286" s="152" t="n">
        <v>25</v>
      </c>
      <c r="B286" s="155" t="inlineStr">
        <is>
          <t>养羊专业村建设
（贫困户）</t>
        </is>
      </c>
      <c r="C286" s="155" t="inlineStr">
        <is>
          <t>新建</t>
        </is>
      </c>
      <c r="D286" s="152" t="inlineStr">
        <is>
          <t>2020.01
-
2020.12</t>
        </is>
      </c>
      <c r="E286" s="152" t="inlineStr">
        <is>
          <t>曲子镇</t>
        </is>
      </c>
      <c r="F286" s="263" t="inlineStr">
        <is>
          <t>计划培训湖羊专业户155户，每人补助1100元；新建“50㎡+50㎡”暖棚4座，每座补贴1.2万元；新建草棚12座，每座补贴7000元</t>
        </is>
      </c>
      <c r="G286" s="152" t="n">
        <v>30.25</v>
      </c>
      <c r="H286" s="151" t="inlineStr">
        <is>
          <t>培育养殖示范户，带动贫困户发展湖羊养殖，提升整存群众养羊水平，增加农户收入</t>
        </is>
      </c>
      <c r="I286" s="152" t="n">
        <v>1</v>
      </c>
      <c r="J286" s="255" t="n">
        <v>0.0155</v>
      </c>
      <c r="K286" s="255" t="n">
        <v>0.06510000000000001</v>
      </c>
      <c r="L286" s="152" t="inlineStr">
        <is>
          <t>县畜牧局</t>
        </is>
      </c>
      <c r="M286" s="268" t="inlineStr">
        <is>
          <t>西沟村</t>
        </is>
      </c>
      <c r="N286" s="152" t="n">
        <v>2019.11</v>
      </c>
      <c r="O286" s="55" t="n"/>
    </row>
    <row r="287" ht="70" customFormat="1" customHeight="1" s="9">
      <c r="A287" s="152" t="n">
        <v>26</v>
      </c>
      <c r="B287" s="155" t="inlineStr">
        <is>
          <t>养羊专业村建设
（贫困户）</t>
        </is>
      </c>
      <c r="C287" s="155" t="inlineStr">
        <is>
          <t>新建</t>
        </is>
      </c>
      <c r="D287" s="152" t="inlineStr">
        <is>
          <t>2020.01
-
2020.12</t>
        </is>
      </c>
      <c r="E287" s="152" t="inlineStr">
        <is>
          <t>南湫乡</t>
        </is>
      </c>
      <c r="F287" s="263" t="inlineStr">
        <is>
          <t>计划培训湖羊专业户15户，每人补助1100元；新建“50㎡+50㎡”暖棚3座，每座补贴1.2万元；改扩建羊棚1座，每座补贴0.3万元；新建草棚31座，每座补贴7000元；发展15户贫困户养殖湖羊“10+1”只，每只基础母羊补助800元，每户最多不超过8000元；购买柴油机型铡草揉丝机39台，每台补贴3830元</t>
        </is>
      </c>
      <c r="G287" s="152" t="n">
        <v>54.187</v>
      </c>
      <c r="H287" s="151" t="inlineStr">
        <is>
          <t>培育养殖示范户，带动贫困户发展湖羊养殖，提升整存群众养羊水平，增加农户收入</t>
        </is>
      </c>
      <c r="I287" s="152" t="n">
        <v>1</v>
      </c>
      <c r="J287" s="255" t="n">
        <v>0.0015</v>
      </c>
      <c r="K287" s="255" t="n">
        <v>0.0063</v>
      </c>
      <c r="L287" s="152" t="inlineStr">
        <is>
          <t>县畜牧局</t>
        </is>
      </c>
      <c r="M287" s="264" t="inlineStr">
        <is>
          <t>党家洼村</t>
        </is>
      </c>
      <c r="N287" s="152" t="n">
        <v>2019.11</v>
      </c>
      <c r="O287" s="55" t="n"/>
    </row>
    <row r="288" ht="39" customFormat="1" customHeight="1" s="9">
      <c r="A288" s="123" t="inlineStr">
        <is>
          <t>（十六）</t>
        </is>
      </c>
      <c r="B288" s="123" t="inlineStr">
        <is>
          <t>羊畜暖棚建设</t>
        </is>
      </c>
      <c r="C288" s="123" t="inlineStr">
        <is>
          <t>新建</t>
        </is>
      </c>
      <c r="D288" s="123" t="inlineStr">
        <is>
          <t>2020.01
-
2020.12</t>
        </is>
      </c>
      <c r="E288" s="123" t="inlineStr">
        <is>
          <t>八珠乡等17个乡镇</t>
        </is>
      </c>
      <c r="F288" s="177" t="inlineStr">
        <is>
          <t>扶持八珠等17个乡镇新建1932座羊畜暖棚，其中补助3000元的1865座；12000元的16座；18000元的51座</t>
        </is>
      </c>
      <c r="G288" s="233" t="n">
        <v>859</v>
      </c>
      <c r="H288" s="177" t="inlineStr">
        <is>
          <t>改善养殖配套设施，减少饲草浪费，提升养殖效益，增加养殖收入</t>
        </is>
      </c>
      <c r="I288" s="123" t="n">
        <v>186</v>
      </c>
      <c r="J288" s="253" t="n">
        <v>0.1932</v>
      </c>
      <c r="K288" s="253" t="n">
        <v>0.8113</v>
      </c>
      <c r="L288" s="123" t="inlineStr">
        <is>
          <t>县畜牧局</t>
        </is>
      </c>
      <c r="M288" s="123" t="inlineStr">
        <is>
          <t>八珠乡等17个乡镇</t>
        </is>
      </c>
      <c r="N288" s="190" t="n">
        <v>2019.11</v>
      </c>
      <c r="O288" s="55" t="n"/>
    </row>
    <row r="289" ht="70" customFormat="1" customHeight="1" s="9">
      <c r="A289" s="155" t="n">
        <v>1</v>
      </c>
      <c r="B289" s="155" t="inlineStr">
        <is>
          <t>羊畜暖棚建设</t>
        </is>
      </c>
      <c r="C289" s="155" t="inlineStr">
        <is>
          <t>新建</t>
        </is>
      </c>
      <c r="D289" s="155" t="inlineStr">
        <is>
          <t>2020.01
-
2020.12</t>
        </is>
      </c>
      <c r="E289" s="155" t="inlineStr">
        <is>
          <t>八珠乡</t>
        </is>
      </c>
      <c r="F289" s="62" t="inlineStr">
        <is>
          <t>扶持全乡新建羊畜暖棚135座，补助3000元的85座；12000元的3座；18000元的47座其中曹家塬24座（1.2万元的3座、1.8万元的13座），瓦崾岘36座（1.8万元34座），塔尔咀9座，马连掌16座，湫坝沟4座，白塬村8座，八珠塬16座，苟塬12座，杏树沟2座，冯家湾8座</t>
        </is>
      </c>
      <c r="G289" s="152" t="n">
        <v>113.7</v>
      </c>
      <c r="H289" s="62" t="inlineStr">
        <is>
          <t>改善养殖配套设施，减少饲草浪费，提升养殖效益，增加养殖收入</t>
        </is>
      </c>
      <c r="I289" s="155" t="n">
        <v>10</v>
      </c>
      <c r="J289" s="255" t="n">
        <v>0.0135</v>
      </c>
      <c r="K289" s="255" t="n">
        <v>0.0567</v>
      </c>
      <c r="L289" s="155" t="inlineStr">
        <is>
          <t>县畜牧局</t>
        </is>
      </c>
      <c r="M289" s="155" t="inlineStr">
        <is>
          <t>八珠乡</t>
        </is>
      </c>
      <c r="N289" s="191" t="n">
        <v>2019.11</v>
      </c>
      <c r="O289" s="55" t="n"/>
    </row>
    <row r="290" ht="77" customFormat="1" customHeight="1" s="9">
      <c r="A290" s="155" t="n">
        <v>2</v>
      </c>
      <c r="B290" s="155" t="inlineStr">
        <is>
          <t>羊畜暖棚建设</t>
        </is>
      </c>
      <c r="C290" s="155" t="inlineStr">
        <is>
          <t>新建</t>
        </is>
      </c>
      <c r="D290" s="155" t="inlineStr">
        <is>
          <t>2020.01
-
2020.12</t>
        </is>
      </c>
      <c r="E290" s="155" t="inlineStr">
        <is>
          <t>车道镇</t>
        </is>
      </c>
      <c r="F290" s="62" t="inlineStr">
        <is>
          <t>扶持全乡新建羊畜暖棚207座，补助3000元的68座，补助1.2万元的103座，补助1.8万元36座，其中元峁村4座、苦水掌村1座、双庙村1座、王西掌村7座、吊渠村7座、杨掌村4座、万安村12座、魏洼村7座、陈掌村25座、红台村12座、樱桃掌村12座、安掌村6座、代掌村14座、刘渠村76座、刘园子村7座</t>
        </is>
      </c>
      <c r="G290" s="152" t="n">
        <v>208.8</v>
      </c>
      <c r="H290" s="62" t="inlineStr">
        <is>
          <t>改善养殖配套设施，减少饲草浪费，提升养殖效益，增加养殖收入</t>
        </is>
      </c>
      <c r="I290" s="155" t="n">
        <v>15</v>
      </c>
      <c r="J290" s="255" t="n">
        <v>0.0068</v>
      </c>
      <c r="K290" s="255" t="n">
        <v>0.0286</v>
      </c>
      <c r="L290" s="155" t="inlineStr">
        <is>
          <t>县畜牧局</t>
        </is>
      </c>
      <c r="M290" s="155" t="inlineStr">
        <is>
          <t>车道镇</t>
        </is>
      </c>
      <c r="N290" s="191" t="n">
        <v>2019.11</v>
      </c>
      <c r="O290" s="55" t="n"/>
    </row>
    <row r="291" ht="47" customFormat="1" customHeight="1" s="9">
      <c r="A291" s="155" t="n">
        <v>3</v>
      </c>
      <c r="B291" s="155" t="inlineStr">
        <is>
          <t>羊畜暖棚建设</t>
        </is>
      </c>
      <c r="C291" s="155" t="inlineStr">
        <is>
          <t>新建</t>
        </is>
      </c>
      <c r="D291" s="155" t="inlineStr">
        <is>
          <t>2020.01
-
2020.12</t>
        </is>
      </c>
      <c r="E291" s="155" t="inlineStr">
        <is>
          <t>樊家川镇</t>
        </is>
      </c>
      <c r="F291" s="62" t="inlineStr">
        <is>
          <t>扶持全镇新建羊畜暖棚84座，每座补助3000元，其中闫塬11座，长城9座，马俊滩8座，马驿沟12座，郝集村13座，樊家川村11座，慕家河8座，李崾岘12座</t>
        </is>
      </c>
      <c r="G291" s="152" t="n">
        <v>25.2</v>
      </c>
      <c r="H291" s="62" t="inlineStr">
        <is>
          <t>改善养殖配套设施，减少饲草浪费，提升养殖效益，增加养殖收入</t>
        </is>
      </c>
      <c r="I291" s="155" t="n">
        <v>8</v>
      </c>
      <c r="J291" s="255" t="n">
        <v>0.008399999999999999</v>
      </c>
      <c r="K291" s="255" t="n">
        <v>0.0353</v>
      </c>
      <c r="L291" s="155" t="inlineStr">
        <is>
          <t>县畜牧局</t>
        </is>
      </c>
      <c r="M291" s="155" t="inlineStr">
        <is>
          <t>樊家川镇</t>
        </is>
      </c>
      <c r="N291" s="191" t="n">
        <v>2019.11</v>
      </c>
      <c r="O291" s="55" t="n"/>
    </row>
    <row r="292" ht="73" customFormat="1" customHeight="1" s="9">
      <c r="A292" s="155" t="n">
        <v>4</v>
      </c>
      <c r="B292" s="155" t="inlineStr">
        <is>
          <t>羊畜暖棚建设</t>
        </is>
      </c>
      <c r="C292" s="155" t="inlineStr">
        <is>
          <t>新建</t>
        </is>
      </c>
      <c r="D292" s="155" t="inlineStr">
        <is>
          <t>2020.01
-
2020.12</t>
        </is>
      </c>
      <c r="E292" s="155" t="inlineStr">
        <is>
          <t>合道镇</t>
        </is>
      </c>
      <c r="F292" s="62" t="inlineStr">
        <is>
          <t>扶持全镇新建羊畜暖棚173座，每座补助3000元，其中梁坪6座，瓦天沟11座，赵台村22座，杨坪沟村12座，何坪村5座，沈岭7座，辛坪村11座，寨子坪村16座，红涯洼村5座，陶洼子村6座，尚西坪10座，赵家塬10座，朱家塬7座，常崾岘1座，大路洼1座，唐台子37座，陈旗塬村6座</t>
        </is>
      </c>
      <c r="G292" s="152" t="n">
        <v>51.9</v>
      </c>
      <c r="H292" s="62" t="inlineStr">
        <is>
          <t>改善养殖配套设施，减少饲草浪费，提升养殖效益，增加养殖收入</t>
        </is>
      </c>
      <c r="I292" s="155" t="n">
        <v>17</v>
      </c>
      <c r="J292" s="255" t="n">
        <v>0.0173</v>
      </c>
      <c r="K292" s="255" t="n">
        <v>0.0726</v>
      </c>
      <c r="L292" s="155" t="inlineStr">
        <is>
          <t>县畜牧局</t>
        </is>
      </c>
      <c r="M292" s="155" t="inlineStr">
        <is>
          <t>合道镇</t>
        </is>
      </c>
      <c r="N292" s="191" t="n">
        <v>2019.11</v>
      </c>
      <c r="O292" s="55" t="n"/>
    </row>
    <row r="293" ht="69" customFormat="1" customHeight="1" s="9">
      <c r="A293" s="155" t="n">
        <v>5</v>
      </c>
      <c r="B293" s="155" t="inlineStr">
        <is>
          <t>羊畜暖棚建设</t>
        </is>
      </c>
      <c r="C293" s="155" t="inlineStr">
        <is>
          <t>新建</t>
        </is>
      </c>
      <c r="D293" s="155" t="inlineStr">
        <is>
          <t>2020.01
-
2020.12</t>
        </is>
      </c>
      <c r="E293" s="155" t="inlineStr">
        <is>
          <t>洪德镇</t>
        </is>
      </c>
      <c r="F293" s="62" t="inlineStr">
        <is>
          <t>扶持全镇新建羊畜暖棚215座，每座补助3000元，其中李达掌3座，苗河3座，耿塬畔23座，张崾岘1座，苏长沟43座，赵洼11座，张塬3座，大户塬5座，私盐路12座，丁阳渠子1座，河连湾7座，寇河,31座，新集子12座，梁岔7座，肖关16座，李塬13座，洪德街14座，许旗10座</t>
        </is>
      </c>
      <c r="G293" s="152" t="n">
        <v>64.5</v>
      </c>
      <c r="H293" s="62" t="inlineStr">
        <is>
          <t>改善养殖配套设施，减少饲草浪费，提升养殖效益，增加养殖收入</t>
        </is>
      </c>
      <c r="I293" s="155" t="n">
        <v>17</v>
      </c>
      <c r="J293" s="255" t="n">
        <v>0.0215</v>
      </c>
      <c r="K293" s="255" t="n">
        <v>0.09030000000000001</v>
      </c>
      <c r="L293" s="155" t="inlineStr">
        <is>
          <t>县畜牧局</t>
        </is>
      </c>
      <c r="M293" s="155" t="inlineStr">
        <is>
          <t>洪德镇</t>
        </is>
      </c>
      <c r="N293" s="191" t="n">
        <v>2019.11</v>
      </c>
      <c r="O293" s="55" t="n"/>
    </row>
    <row r="294" ht="55" customFormat="1" customHeight="1" s="9">
      <c r="A294" s="155" t="n">
        <v>6</v>
      </c>
      <c r="B294" s="155" t="inlineStr">
        <is>
          <t>羊畜暖棚建设</t>
        </is>
      </c>
      <c r="C294" s="155" t="inlineStr">
        <is>
          <t>新建</t>
        </is>
      </c>
      <c r="D294" s="155" t="inlineStr">
        <is>
          <t>2020.01
-
2020.12</t>
        </is>
      </c>
      <c r="E294" s="155" t="inlineStr">
        <is>
          <t>虎洞镇</t>
        </is>
      </c>
      <c r="F294" s="62" t="inlineStr">
        <is>
          <t>扶持全镇新建羊畜暖棚146座，每座补助3000元其中半个城村16座、常兆台村23座、高庙湾村17座、张大掌村4座、张家湾村9座、魏家河村8座、刘解掌村4座、砂井子村38座、贾驿村11座、金庄塬16座</t>
        </is>
      </c>
      <c r="G294" s="152" t="n">
        <v>43.8</v>
      </c>
      <c r="H294" s="62" t="inlineStr">
        <is>
          <t>改善养殖配套设施，减少饲草浪费，提升养殖效益，增加养殖收入</t>
        </is>
      </c>
      <c r="I294" s="155" t="n">
        <v>10</v>
      </c>
      <c r="J294" s="255" t="n">
        <v>0.0146</v>
      </c>
      <c r="K294" s="255" t="n">
        <v>0.0613</v>
      </c>
      <c r="L294" s="155" t="inlineStr">
        <is>
          <t>县畜牧局</t>
        </is>
      </c>
      <c r="M294" s="155" t="inlineStr">
        <is>
          <t>虎洞镇</t>
        </is>
      </c>
      <c r="N294" s="191" t="n">
        <v>2019.11</v>
      </c>
      <c r="O294" s="55" t="n"/>
    </row>
    <row r="295" ht="66" customFormat="1" customHeight="1" s="9">
      <c r="A295" s="155" t="n">
        <v>7</v>
      </c>
      <c r="B295" s="155" t="inlineStr">
        <is>
          <t>羊畜暖棚建设</t>
        </is>
      </c>
      <c r="C295" s="155" t="inlineStr">
        <is>
          <t>新建</t>
        </is>
      </c>
      <c r="D295" s="155" t="inlineStr">
        <is>
          <t>2020.01
-
2020.12</t>
        </is>
      </c>
      <c r="E295" s="155" t="inlineStr">
        <is>
          <t>环城镇</t>
        </is>
      </c>
      <c r="F295" s="62" t="inlineStr">
        <is>
          <t>扶持全镇新建羊畜暖棚55座，补助3000元的52座、补助1.2万元的3座其中北郭塬2座，陈东塬1座、高龚塬3座，龚淌10座，马坊塬4座，漫塬1座，宁老庄2座，冉旗寨3座、唐塬1座、西川6座，肖川1座、杨庙张5座，赵小掌8座（1.8万的3座）、张淌村4座、张滩滩2座、周塬2座</t>
        </is>
      </c>
      <c r="G295" s="152" t="n">
        <v>21</v>
      </c>
      <c r="H295" s="62" t="inlineStr">
        <is>
          <t>改善养殖配套设施，减少饲草浪费，提升养殖效益，增加养殖收入</t>
        </is>
      </c>
      <c r="I295" s="155" t="n">
        <v>14</v>
      </c>
      <c r="J295" s="255" t="n">
        <v>0.0055</v>
      </c>
      <c r="K295" s="255" t="n">
        <v>0.0231</v>
      </c>
      <c r="L295" s="155" t="inlineStr">
        <is>
          <t>县畜牧局</t>
        </is>
      </c>
      <c r="M295" s="155" t="inlineStr">
        <is>
          <t>环城镇</t>
        </is>
      </c>
      <c r="N295" s="191" t="n">
        <v>2019.11</v>
      </c>
      <c r="O295" s="55" t="n"/>
    </row>
    <row r="296" ht="43" customFormat="1" customHeight="1" s="9">
      <c r="A296" s="155" t="n">
        <v>8</v>
      </c>
      <c r="B296" s="155" t="inlineStr">
        <is>
          <t>羊畜暖棚建设</t>
        </is>
      </c>
      <c r="C296" s="155" t="inlineStr">
        <is>
          <t>新建</t>
        </is>
      </c>
      <c r="D296" s="155" t="inlineStr">
        <is>
          <t>2020.01
-
2020.12</t>
        </is>
      </c>
      <c r="E296" s="155" t="inlineStr">
        <is>
          <t>芦湾乡</t>
        </is>
      </c>
      <c r="F296" s="62" t="inlineStr">
        <is>
          <t>扶持全乡新建羊畜暖棚134座，每座补助3000元，其中井川7座，庙儿掌8座，桃李湾11座，花儿掌12座，王庄37座，杨新庄11座，宋掌12座，大堡条4座、盘龙17座、小堡条15座</t>
        </is>
      </c>
      <c r="G296" s="152" t="n">
        <v>40.2</v>
      </c>
      <c r="H296" s="62" t="inlineStr">
        <is>
          <t>改善养殖配套设施，减少饲草浪费，提升养殖效益，增加养殖收入</t>
        </is>
      </c>
      <c r="I296" s="155" t="n">
        <v>10</v>
      </c>
      <c r="J296" s="255" t="n">
        <v>0.0134</v>
      </c>
      <c r="K296" s="255" t="n">
        <v>0.0562</v>
      </c>
      <c r="L296" s="155" t="inlineStr">
        <is>
          <t>县畜牧局</t>
        </is>
      </c>
      <c r="M296" s="155" t="inlineStr">
        <is>
          <t>芦湾乡</t>
        </is>
      </c>
      <c r="N296" s="191" t="n">
        <v>2019.11</v>
      </c>
      <c r="O296" s="55" t="n"/>
    </row>
    <row r="297" ht="44" customFormat="1" customHeight="1" s="9">
      <c r="A297" s="155" t="n">
        <v>9</v>
      </c>
      <c r="B297" s="155" t="inlineStr">
        <is>
          <t>羊畜暖棚建设</t>
        </is>
      </c>
      <c r="C297" s="155" t="inlineStr">
        <is>
          <t>新建</t>
        </is>
      </c>
      <c r="D297" s="155" t="inlineStr">
        <is>
          <t>2020.01
-
2020.12</t>
        </is>
      </c>
      <c r="E297" s="155" t="inlineStr">
        <is>
          <t>罗山乡</t>
        </is>
      </c>
      <c r="F297" s="62" t="inlineStr">
        <is>
          <t>扶持全乡新建羊畜暖棚76座，每座补助3000元，其中苇芝城8座，西阳洼5座，龙柏山10座，兰家掌10座，山水湾4座，大树塬14座，光明15座，陈渠子10座</t>
        </is>
      </c>
      <c r="G297" s="152" t="n">
        <v>22.8</v>
      </c>
      <c r="H297" s="62" t="inlineStr">
        <is>
          <t>改善养殖配套设施，减少饲草浪费，提升养殖效益，增加养殖收入</t>
        </is>
      </c>
      <c r="I297" s="155" t="n">
        <v>8</v>
      </c>
      <c r="J297" s="255" t="n">
        <v>0.0076</v>
      </c>
      <c r="K297" s="255" t="n">
        <v>0.0319</v>
      </c>
      <c r="L297" s="155" t="inlineStr">
        <is>
          <t>县畜牧局</t>
        </is>
      </c>
      <c r="M297" s="155" t="inlineStr">
        <is>
          <t>罗山乡</t>
        </is>
      </c>
      <c r="N297" s="191" t="n">
        <v>2019.11</v>
      </c>
      <c r="O297" s="55" t="n"/>
    </row>
    <row r="298" ht="83" customFormat="1" customHeight="1" s="9">
      <c r="A298" s="155" t="n">
        <v>10</v>
      </c>
      <c r="B298" s="155" t="inlineStr">
        <is>
          <t>羊畜暖棚建设</t>
        </is>
      </c>
      <c r="C298" s="155" t="inlineStr">
        <is>
          <t>新建</t>
        </is>
      </c>
      <c r="D298" s="155" t="inlineStr">
        <is>
          <t>2020.01
-
2020.12</t>
        </is>
      </c>
      <c r="E298" s="155" t="inlineStr">
        <is>
          <t>木钵镇</t>
        </is>
      </c>
      <c r="F298" s="62" t="inlineStr">
        <is>
          <t>扶持全镇新建羊畜暖棚253座，每座补助3000元，其中郭西掌村贫困户28座，殷家桥贫困户8座，井儿岔贫困户22座，曹旗贫困户27座，邓寨子贫困户20户，高楼塬贫困户31座，高寨贫困户12座，刘家塬贫困户23座，白家掌贫困户18座，周湾1座、二合塬8座、关营3座、韩洼子17座、罗家沟15座、木钵街4座、坪子塬11座、水坝滩5座</t>
        </is>
      </c>
      <c r="G298" s="152" t="n">
        <v>75.90000000000001</v>
      </c>
      <c r="H298" s="62" t="inlineStr">
        <is>
          <t>改善养殖配套设施，减少饲草浪费，提升养殖效益，增加养殖收入</t>
        </is>
      </c>
      <c r="I298" s="155" t="n">
        <v>17</v>
      </c>
      <c r="J298" s="255" t="n">
        <v>0.0253</v>
      </c>
      <c r="K298" s="255" t="n">
        <v>0.1063</v>
      </c>
      <c r="L298" s="155" t="inlineStr">
        <is>
          <t>县畜牧局</t>
        </is>
      </c>
      <c r="M298" s="155" t="inlineStr">
        <is>
          <t>木钵镇</t>
        </is>
      </c>
      <c r="N298" s="191" t="n">
        <v>2019.11</v>
      </c>
      <c r="O298" s="55" t="n"/>
    </row>
    <row r="299" ht="47" customFormat="1" customHeight="1" s="9">
      <c r="A299" s="155" t="n">
        <v>11</v>
      </c>
      <c r="B299" s="155" t="inlineStr">
        <is>
          <t>羊畜暖棚建设</t>
        </is>
      </c>
      <c r="C299" s="155" t="inlineStr">
        <is>
          <t>新建</t>
        </is>
      </c>
      <c r="D299" s="155" t="inlineStr">
        <is>
          <t>2020.01
-
2020.12</t>
        </is>
      </c>
      <c r="E299" s="155" t="inlineStr">
        <is>
          <t>南湫乡</t>
        </is>
      </c>
      <c r="F299" s="62" t="inlineStr">
        <is>
          <t>扶持全乡新建羊畜暖棚62座，每座补助3000元其中代家洼村4座、党家洼村4座、双井子村2座、岳后渠村20座、杨兴堡村4座、洪涝池村21座、花儿山村7座</t>
        </is>
      </c>
      <c r="G299" s="152" t="n">
        <v>18.6</v>
      </c>
      <c r="H299" s="62" t="inlineStr">
        <is>
          <t>改善养殖配套设施，减少饲草浪费，提升养殖效益，增加养殖收入</t>
        </is>
      </c>
      <c r="I299" s="155" t="n">
        <v>7</v>
      </c>
      <c r="J299" s="255" t="n">
        <v>0.0062</v>
      </c>
      <c r="K299" s="255" t="n">
        <v>0.026</v>
      </c>
      <c r="L299" s="155" t="inlineStr">
        <is>
          <t>县畜牧局</t>
        </is>
      </c>
      <c r="M299" s="155" t="inlineStr">
        <is>
          <t>南湫乡</t>
        </is>
      </c>
      <c r="N299" s="191" t="n">
        <v>2019.11</v>
      </c>
      <c r="O299" s="55" t="n"/>
    </row>
    <row r="300" ht="55" customFormat="1" customHeight="1" s="9">
      <c r="A300" s="155" t="n">
        <v>12</v>
      </c>
      <c r="B300" s="155" t="inlineStr">
        <is>
          <t>羊畜暖棚建设</t>
        </is>
      </c>
      <c r="C300" s="155" t="inlineStr">
        <is>
          <t>新建</t>
        </is>
      </c>
      <c r="D300" s="155" t="inlineStr">
        <is>
          <t>2020.01
-
2020.12</t>
        </is>
      </c>
      <c r="E300" s="155" t="inlineStr">
        <is>
          <t>秦团庄乡</t>
        </is>
      </c>
      <c r="F300" s="62" t="inlineStr">
        <is>
          <t>扶持全乡新建羊畜暖棚103座，补助3000元的91座、补助1.2万元的12座，其中白塬畔8座，大天子3座，贾塬26座（1.2万元的1座），秦团庄30座，王团庄11座，新集子13座（1.2万元的7座），新峁7座（1.2万元的4座）、南掌堡子5座</t>
        </is>
      </c>
      <c r="G300" s="152" t="n">
        <v>41.7</v>
      </c>
      <c r="H300" s="62" t="inlineStr">
        <is>
          <t>改善养殖配套设施，减少饲草浪费，提升养殖效益，增加养殖收入</t>
        </is>
      </c>
      <c r="I300" s="155" t="n">
        <v>8</v>
      </c>
      <c r="J300" s="255" t="n">
        <v>0.0103</v>
      </c>
      <c r="K300" s="255" t="n">
        <v>0.0433</v>
      </c>
      <c r="L300" s="155" t="inlineStr">
        <is>
          <t>县畜牧局</t>
        </is>
      </c>
      <c r="M300" s="155" t="inlineStr">
        <is>
          <t>秦团庄乡</t>
        </is>
      </c>
      <c r="N300" s="191" t="n">
        <v>2019.11</v>
      </c>
      <c r="O300" s="55" t="n"/>
    </row>
    <row r="301" ht="48" customFormat="1" customHeight="1" s="9">
      <c r="A301" s="155" t="n">
        <v>13</v>
      </c>
      <c r="B301" s="155" t="inlineStr">
        <is>
          <t>羊畜暖棚建设</t>
        </is>
      </c>
      <c r="C301" s="155" t="inlineStr">
        <is>
          <t>新建</t>
        </is>
      </c>
      <c r="D301" s="155" t="inlineStr">
        <is>
          <t>2020.01
-
2020.12</t>
        </is>
      </c>
      <c r="E301" s="155" t="inlineStr">
        <is>
          <t>曲子镇</t>
        </is>
      </c>
      <c r="F301" s="62" t="inlineStr">
        <is>
          <t>扶持全镇新建羊畜暖棚35座，每座补助3000元，其中董家塬1座，西沟2座，楼房子5座，高李湾4座，金村寺6座、金盆掌4座、小庄村3座，许家塬1座、油坊塬9座</t>
        </is>
      </c>
      <c r="G301" s="152" t="n">
        <v>10.5</v>
      </c>
      <c r="H301" s="62" t="inlineStr">
        <is>
          <t>改善养殖配套设施，减少饲草浪费，提升养殖效益，增加养殖收入</t>
        </is>
      </c>
      <c r="I301" s="155" t="n">
        <v>9</v>
      </c>
      <c r="J301" s="255" t="n">
        <v>0.0035</v>
      </c>
      <c r="K301" s="255" t="n">
        <v>0.0147</v>
      </c>
      <c r="L301" s="155" t="inlineStr">
        <is>
          <t>县畜牧局</t>
        </is>
      </c>
      <c r="M301" s="155" t="inlineStr">
        <is>
          <t>曲子镇</t>
        </is>
      </c>
      <c r="N301" s="191" t="n">
        <v>2019.11</v>
      </c>
      <c r="O301" s="55" t="n"/>
    </row>
    <row r="302" ht="55" customFormat="1" customHeight="1" s="9">
      <c r="A302" s="155" t="n">
        <v>14</v>
      </c>
      <c r="B302" s="155" t="inlineStr">
        <is>
          <t>羊畜暖棚建设</t>
        </is>
      </c>
      <c r="C302" s="155" t="inlineStr">
        <is>
          <t>新建</t>
        </is>
      </c>
      <c r="D302" s="155" t="inlineStr">
        <is>
          <t>2020.01
-
2020.12</t>
        </is>
      </c>
      <c r="E302" s="155" t="inlineStr">
        <is>
          <t>山城乡</t>
        </is>
      </c>
      <c r="F302" s="62" t="inlineStr">
        <is>
          <t>扶持全乡新建羊畜暖棚76座，补助3000元的74座、补助1.2万元的1座、1.8万元的1座其中王山口子2座（1.8万元的1座），八里铺18座，谢庄3座，山城堡39座（1.2万元的1座），冯家沟6座，郝掌1座、赵庄7座</t>
        </is>
      </c>
      <c r="G302" s="152" t="n">
        <v>25.2</v>
      </c>
      <c r="H302" s="62" t="inlineStr">
        <is>
          <t>改善养殖配套设施，减少饲草浪费，提升养殖效益，增加养殖收入</t>
        </is>
      </c>
      <c r="I302" s="155" t="n">
        <v>7</v>
      </c>
      <c r="J302" s="255" t="n">
        <v>0.0076</v>
      </c>
      <c r="K302" s="255" t="n">
        <v>0.0319</v>
      </c>
      <c r="L302" s="155" t="inlineStr">
        <is>
          <t>县畜牧局</t>
        </is>
      </c>
      <c r="M302" s="155" t="inlineStr">
        <is>
          <t>山城乡</t>
        </is>
      </c>
      <c r="N302" s="191" t="n">
        <v>2019.11</v>
      </c>
      <c r="O302" s="55" t="n"/>
    </row>
    <row r="303" ht="48" customFormat="1" customHeight="1" s="9">
      <c r="A303" s="155" t="n">
        <v>15</v>
      </c>
      <c r="B303" s="155" t="inlineStr">
        <is>
          <t>羊畜暖棚建设</t>
        </is>
      </c>
      <c r="C303" s="155" t="inlineStr">
        <is>
          <t>新建</t>
        </is>
      </c>
      <c r="D303" s="155" t="inlineStr">
        <is>
          <t>2020.01
-
2020.12</t>
        </is>
      </c>
      <c r="E303" s="155" t="inlineStr">
        <is>
          <t>天池乡</t>
        </is>
      </c>
      <c r="F303" s="62" t="inlineStr">
        <is>
          <t>扶持全乡新建羊畜暖棚135座，每座补助3000元，其中井渠淌8座，大方山7座，曹李川25座，苏北岔17座，碾盘岭32座，喜家坪3座，张邓塬6座，殷屈河5座，潘老庄29座，吴城子3座</t>
        </is>
      </c>
      <c r="G303" s="152" t="n">
        <v>40.5</v>
      </c>
      <c r="H303" s="62" t="inlineStr">
        <is>
          <t>改善养殖配套设施，减少饲草浪费，提升养殖效益，增加养殖收入</t>
        </is>
      </c>
      <c r="I303" s="155" t="n">
        <v>10</v>
      </c>
      <c r="J303" s="255" t="n">
        <v>0.0135</v>
      </c>
      <c r="K303" s="255" t="n">
        <v>0.0567</v>
      </c>
      <c r="L303" s="155" t="inlineStr">
        <is>
          <t>县畜牧局</t>
        </is>
      </c>
      <c r="M303" s="155" t="inlineStr">
        <is>
          <t>天池乡</t>
        </is>
      </c>
      <c r="N303" s="191" t="n">
        <v>2019.11</v>
      </c>
      <c r="O303" s="55" t="n"/>
    </row>
    <row r="304" ht="45" customFormat="1" customHeight="1" s="9">
      <c r="A304" s="155" t="n">
        <v>16</v>
      </c>
      <c r="B304" s="155" t="inlineStr">
        <is>
          <t>羊畜暖棚建设</t>
        </is>
      </c>
      <c r="C304" s="155" t="inlineStr">
        <is>
          <t>新建</t>
        </is>
      </c>
      <c r="D304" s="155" t="inlineStr">
        <is>
          <t>2020.01
-
2020.12</t>
        </is>
      </c>
      <c r="E304" s="155" t="inlineStr">
        <is>
          <t>甜水镇</t>
        </is>
      </c>
      <c r="F304" s="62" t="inlineStr">
        <is>
          <t>扶持全镇新建羊畜暖棚44座，每座补助3000元，其中邱滩村5座，高崾岘村11座，鲁掌村5座，何塬村8座，狼儿滩村3座，张铁村7座、赵掌村5座</t>
        </is>
      </c>
      <c r="G304" s="152" t="n">
        <v>13.2</v>
      </c>
      <c r="H304" s="62" t="inlineStr">
        <is>
          <t>改善养殖配套设施，减少饲草浪费，提升养殖效益，增加养殖收入</t>
        </is>
      </c>
      <c r="I304" s="155" t="n">
        <v>7</v>
      </c>
      <c r="J304" s="255" t="n">
        <v>0.0044</v>
      </c>
      <c r="K304" s="255" t="n">
        <v>0.0185</v>
      </c>
      <c r="L304" s="155" t="inlineStr">
        <is>
          <t>县畜牧局</t>
        </is>
      </c>
      <c r="M304" s="155" t="inlineStr">
        <is>
          <t>甜水镇</t>
        </is>
      </c>
      <c r="N304" s="191" t="n">
        <v>2019.11</v>
      </c>
      <c r="O304" s="55" t="n"/>
    </row>
    <row r="305" ht="62" customFormat="1" customHeight="1" s="9">
      <c r="A305" s="155" t="n">
        <v>17</v>
      </c>
      <c r="B305" s="155" t="inlineStr">
        <is>
          <t>羊畜暖棚建设</t>
        </is>
      </c>
      <c r="C305" s="155" t="inlineStr">
        <is>
          <t>新建</t>
        </is>
      </c>
      <c r="D305" s="155" t="inlineStr">
        <is>
          <t>2020.01
-
2020.12</t>
        </is>
      </c>
      <c r="E305" s="155" t="inlineStr">
        <is>
          <t>小南沟乡</t>
        </is>
      </c>
      <c r="F305" s="62" t="inlineStr">
        <is>
          <t>扶持全乡新建羊畜暖棚138座草棚每座补助3000元，其中连川村17座、天子渠村4座、汪天子村1座、李上山村8座、小南沟村27座、粉子山村12座、丁寨柯村13座、许掌村11座；陈掌7座，李塬11座，燕麦掌11座、杨胡套子16座</t>
        </is>
      </c>
      <c r="G305" s="152" t="n">
        <v>41.4</v>
      </c>
      <c r="H305" s="62" t="inlineStr">
        <is>
          <t>改善养殖配套设施，减少饲草浪费，提升养殖效益，增加养殖收入</t>
        </is>
      </c>
      <c r="I305" s="155" t="n">
        <v>12</v>
      </c>
      <c r="J305" s="255" t="n">
        <v>0.0138</v>
      </c>
      <c r="K305" s="255" t="n">
        <v>0.0579</v>
      </c>
      <c r="L305" s="155" t="inlineStr">
        <is>
          <t>县畜牧局</t>
        </is>
      </c>
      <c r="M305" s="155" t="inlineStr">
        <is>
          <t>小南沟乡</t>
        </is>
      </c>
      <c r="N305" s="191" t="n">
        <v>2019.11</v>
      </c>
      <c r="O305" s="55" t="n"/>
    </row>
    <row r="306" ht="72" customFormat="1" customHeight="1" s="9">
      <c r="A306" s="123" t="inlineStr">
        <is>
          <t>（十七）</t>
        </is>
      </c>
      <c r="B306" s="233" t="inlineStr">
        <is>
          <t>非专业村羊棚建设（贫困户）</t>
        </is>
      </c>
      <c r="C306" s="123" t="inlineStr">
        <is>
          <t>新建</t>
        </is>
      </c>
      <c r="D306" s="233" t="inlineStr">
        <is>
          <t>2020.01
-
2020.12</t>
        </is>
      </c>
      <c r="E306" s="233" t="inlineStr">
        <is>
          <t>罗山川乡等20个乡镇</t>
        </is>
      </c>
      <c r="F306" s="262" t="inlineStr">
        <is>
          <t>改扩建羊棚438座，每座补贴0.3万元，需资金131.4万元；新建“50㎡+50㎡”暖棚411座，每座补贴1.2万元，需资金463.8万元；新建“75㎡+75㎡”暖棚316座，每座补贴1.8万元，需资金524.3万元；新建“63㎡+45㎡”暖棚44座，每座补贴1.8万元，需资金75.9万元；新建各类暖棚500座，需资金600万元</t>
        </is>
      </c>
      <c r="G306" s="233">
        <f>SUBTOTAL(9,G307:G327)</f>
        <v/>
      </c>
      <c r="H306" s="124" t="inlineStr">
        <is>
          <t>改善贫困户养殖设施，指导贫困户科学养殖，规范养殖</t>
        </is>
      </c>
      <c r="I306" s="233">
        <f>SUM(I307:I326)</f>
        <v/>
      </c>
      <c r="J306" s="253" t="n">
        <v>0.1209</v>
      </c>
      <c r="K306" s="253" t="n">
        <v>0.5078</v>
      </c>
      <c r="L306" s="233" t="inlineStr">
        <is>
          <t>县畜牧局</t>
        </is>
      </c>
      <c r="M306" s="265" t="inlineStr">
        <is>
          <t>罗山川乡等20个乡镇</t>
        </is>
      </c>
      <c r="N306" s="123" t="inlineStr">
        <is>
          <t>2019.11</t>
        </is>
      </c>
      <c r="O306" s="55" t="n"/>
    </row>
    <row r="307" ht="47" customFormat="1" customHeight="1" s="9">
      <c r="A307" s="152" t="n">
        <v>1</v>
      </c>
      <c r="B307" s="152" t="inlineStr">
        <is>
          <t>非专业村羊棚建设
（贫困户）</t>
        </is>
      </c>
      <c r="C307" s="155" t="inlineStr">
        <is>
          <t>新建</t>
        </is>
      </c>
      <c r="D307" s="152" t="inlineStr">
        <is>
          <t>2020.01
-
2020.12</t>
        </is>
      </c>
      <c r="E307" s="152" t="inlineStr">
        <is>
          <t>木钵镇</t>
        </is>
      </c>
      <c r="F307" s="263" t="inlineStr">
        <is>
          <t>计划改扩建羊棚11座，需资金3.3万元；新建“50㎡+50㎡”暖棚26座，每座补贴1.2万元，需资金27.3万元；新建“75㎡+75㎡”暖棚8座，每座补贴1.8万元，需资金12.9万元；</t>
        </is>
      </c>
      <c r="G307" s="152" t="n">
        <v>43.5</v>
      </c>
      <c r="H307" s="151" t="inlineStr">
        <is>
          <t>改善贫困户养殖设施，指导贫困户科学养殖，规范养殖</t>
        </is>
      </c>
      <c r="I307" s="152" t="n">
        <v>17</v>
      </c>
      <c r="J307" s="255" t="n">
        <v>0.0045</v>
      </c>
      <c r="K307" s="255" t="n">
        <v>0.0189</v>
      </c>
      <c r="L307" s="152" t="inlineStr">
        <is>
          <t>县畜牧局</t>
        </is>
      </c>
      <c r="M307" s="264" t="inlineStr">
        <is>
          <t>木钵镇</t>
        </is>
      </c>
      <c r="N307" s="152" t="n">
        <v>2019.11</v>
      </c>
      <c r="O307" s="55" t="n"/>
    </row>
    <row r="308" ht="47" customFormat="1" customHeight="1" s="9">
      <c r="A308" s="152" t="n">
        <v>2</v>
      </c>
      <c r="B308" s="152" t="inlineStr">
        <is>
          <t>非专业村羊棚建设
（贫困户）</t>
        </is>
      </c>
      <c r="C308" s="155" t="inlineStr">
        <is>
          <t>新建</t>
        </is>
      </c>
      <c r="D308" s="152" t="inlineStr">
        <is>
          <t>2020.01
-
2020.12</t>
        </is>
      </c>
      <c r="E308" s="152" t="inlineStr">
        <is>
          <t>天池乡</t>
        </is>
      </c>
      <c r="F308" s="263" t="inlineStr">
        <is>
          <t>计划改扩建羊棚20座，需资金6万元；新建“50㎡+50㎡”暖棚30座，每座补贴1.2万元，需资金33.9万元；新建“75㎡+75㎡”暖棚12座，每座补贴1.8万元，需资金21.3万元；</t>
        </is>
      </c>
      <c r="G308" s="152" t="n">
        <v>61.2</v>
      </c>
      <c r="H308" s="151" t="inlineStr">
        <is>
          <t>改善贫困户养殖设施，指导贫困户科学养殖，规范养殖</t>
        </is>
      </c>
      <c r="I308" s="152" t="n">
        <v>16</v>
      </c>
      <c r="J308" s="255" t="n">
        <v>0.0062</v>
      </c>
      <c r="K308" s="255" t="n">
        <v>0.026</v>
      </c>
      <c r="L308" s="152" t="inlineStr">
        <is>
          <t>县畜牧局</t>
        </is>
      </c>
      <c r="M308" s="264" t="inlineStr">
        <is>
          <t>天池乡</t>
        </is>
      </c>
      <c r="N308" s="152" t="n">
        <v>2019.11</v>
      </c>
      <c r="O308" s="55" t="n"/>
    </row>
    <row r="309" ht="47" customFormat="1" customHeight="1" s="9">
      <c r="A309" s="152" t="n">
        <v>3</v>
      </c>
      <c r="B309" s="152" t="inlineStr">
        <is>
          <t>非专业村羊棚建设
（贫困户）</t>
        </is>
      </c>
      <c r="C309" s="155" t="inlineStr">
        <is>
          <t>新建</t>
        </is>
      </c>
      <c r="D309" s="152" t="inlineStr">
        <is>
          <t>2020.01
-
2020.12</t>
        </is>
      </c>
      <c r="E309" s="152" t="inlineStr">
        <is>
          <t>八珠乡</t>
        </is>
      </c>
      <c r="F309" s="263" t="inlineStr">
        <is>
          <t>计划改扩建羊棚9座，需资金2.7万元；新建“50㎡+50㎡”暖棚13座，每座补贴1.2万元，需资金15.3万元；新建“75㎡+75㎡”暖棚9座，每座补贴1.8万元，需资金16.2万元；</t>
        </is>
      </c>
      <c r="G309" s="152" t="n">
        <v>34.2</v>
      </c>
      <c r="H309" s="151" t="inlineStr">
        <is>
          <t>改善贫困户养殖设施，指导贫困户科学养殖，规范养殖</t>
        </is>
      </c>
      <c r="I309" s="152" t="n">
        <v>10</v>
      </c>
      <c r="J309" s="255" t="n">
        <v>0.0031</v>
      </c>
      <c r="K309" s="255" t="n">
        <v>0.013</v>
      </c>
      <c r="L309" s="152" t="inlineStr">
        <is>
          <t>县畜牧局</t>
        </is>
      </c>
      <c r="M309" s="264" t="inlineStr">
        <is>
          <t>八珠乡</t>
        </is>
      </c>
      <c r="N309" s="152" t="n">
        <v>2019.11</v>
      </c>
      <c r="O309" s="55" t="n"/>
    </row>
    <row r="310" ht="47" customFormat="1" customHeight="1" s="9">
      <c r="A310" s="152" t="n">
        <v>4</v>
      </c>
      <c r="B310" s="152" t="inlineStr">
        <is>
          <t>非专业村羊棚建设
（贫困户）</t>
        </is>
      </c>
      <c r="C310" s="155" t="inlineStr">
        <is>
          <t>新建</t>
        </is>
      </c>
      <c r="D310" s="152" t="inlineStr">
        <is>
          <t>2020.01
-
2020.12</t>
        </is>
      </c>
      <c r="E310" s="152" t="inlineStr">
        <is>
          <t>罗山川乡</t>
        </is>
      </c>
      <c r="F310" s="263" t="inlineStr">
        <is>
          <t>新建“50㎡+50㎡”暖棚14座，每座补贴1.2万元，需资金14.7万元；新建“75㎡+75㎡”暖棚70座，每座补贴1.8万元，需资金109.5万元；</t>
        </is>
      </c>
      <c r="G310" s="152" t="n">
        <v>124.2</v>
      </c>
      <c r="H310" s="151" t="inlineStr">
        <is>
          <t>改善贫困户养殖设施，指导贫困户科学养殖，规范养殖</t>
        </is>
      </c>
      <c r="I310" s="152" t="n">
        <v>8</v>
      </c>
      <c r="J310" s="255" t="n">
        <v>0.008399999999999999</v>
      </c>
      <c r="K310" s="255" t="n">
        <v>0.0353</v>
      </c>
      <c r="L310" s="152" t="inlineStr">
        <is>
          <t>县畜牧局</t>
        </is>
      </c>
      <c r="M310" s="264" t="inlineStr">
        <is>
          <t>罗山川乡</t>
        </is>
      </c>
      <c r="N310" s="152" t="n">
        <v>2019.11</v>
      </c>
      <c r="O310" s="55" t="n"/>
    </row>
    <row r="311" ht="47" customFormat="1" customHeight="1" s="9">
      <c r="A311" s="152" t="n">
        <v>5</v>
      </c>
      <c r="B311" s="152" t="inlineStr">
        <is>
          <t>非专业村羊棚建设
（贫困户）</t>
        </is>
      </c>
      <c r="C311" s="155" t="inlineStr">
        <is>
          <t>新建</t>
        </is>
      </c>
      <c r="D311" s="152" t="inlineStr">
        <is>
          <t>2020.01
-
2020.12</t>
        </is>
      </c>
      <c r="E311" s="152" t="inlineStr">
        <is>
          <t>毛井镇</t>
        </is>
      </c>
      <c r="F311" s="263" t="inlineStr">
        <is>
          <t>计划改扩建羊棚76座，需资金22.8万元；新建“50㎡+50㎡”暖棚8座，每座补贴1.2万元，需资金8.4万元；新建“75㎡+75㎡”暖棚10座，每座补贴1.8万元，需资金18万元；</t>
        </is>
      </c>
      <c r="G311" s="152" t="n">
        <v>49.2</v>
      </c>
      <c r="H311" s="151" t="inlineStr">
        <is>
          <t>改善贫困户养殖设施，指导贫困户科学养殖，规范养殖</t>
        </is>
      </c>
      <c r="I311" s="152" t="n">
        <v>13</v>
      </c>
      <c r="J311" s="255" t="n">
        <v>0.0094</v>
      </c>
      <c r="K311" s="255" t="n">
        <v>0.0395</v>
      </c>
      <c r="L311" s="152" t="inlineStr">
        <is>
          <t>县畜牧局</t>
        </is>
      </c>
      <c r="M311" s="264" t="inlineStr">
        <is>
          <t>毛井镇</t>
        </is>
      </c>
      <c r="N311" s="152" t="n">
        <v>2019.11</v>
      </c>
      <c r="O311" s="55" t="n"/>
    </row>
    <row r="312" ht="60" customFormat="1" customHeight="1" s="9">
      <c r="A312" s="152" t="n">
        <v>6</v>
      </c>
      <c r="B312" s="152" t="inlineStr">
        <is>
          <t>非专业村羊棚建设
（贫困户）</t>
        </is>
      </c>
      <c r="C312" s="155" t="inlineStr">
        <is>
          <t>新建</t>
        </is>
      </c>
      <c r="D312" s="152" t="inlineStr">
        <is>
          <t>2020.01
-
2020.12</t>
        </is>
      </c>
      <c r="E312" s="152" t="inlineStr">
        <is>
          <t>秦团庄乡</t>
        </is>
      </c>
      <c r="F312" s="263" t="inlineStr">
        <is>
          <t>计划改扩建羊棚32座，需资金9.6万元；新建“50㎡+50㎡”暖棚13座，每座补贴1.2万元，需资金14.1万元；新建“75㎡+75㎡”暖棚48座，每座补贴1.8万元，需资金83.1万元；新建“63㎡+45㎡”暖棚15座，每座补贴1.8万元，需资金27万元</t>
        </is>
      </c>
      <c r="G312" s="152" t="n">
        <v>133.8</v>
      </c>
      <c r="H312" s="151" t="inlineStr">
        <is>
          <t>改善贫困户养殖设施，指导贫困户科学养殖，规范养殖</t>
        </is>
      </c>
      <c r="I312" s="152" t="n">
        <v>8</v>
      </c>
      <c r="J312" s="255" t="n">
        <v>0.0108</v>
      </c>
      <c r="K312" s="255" t="n">
        <v>0.0454</v>
      </c>
      <c r="L312" s="152" t="inlineStr">
        <is>
          <t>县畜牧局</t>
        </is>
      </c>
      <c r="M312" s="264" t="inlineStr">
        <is>
          <t>秦团庄乡</t>
        </is>
      </c>
      <c r="N312" s="152" t="n">
        <v>2019.11</v>
      </c>
      <c r="O312" s="55" t="n"/>
    </row>
    <row r="313" ht="47" customFormat="1" customHeight="1" s="9">
      <c r="A313" s="152" t="n">
        <v>7</v>
      </c>
      <c r="B313" s="152" t="inlineStr">
        <is>
          <t>非专业村羊棚建设
（贫困户）</t>
        </is>
      </c>
      <c r="C313" s="155" t="inlineStr">
        <is>
          <t>新建</t>
        </is>
      </c>
      <c r="D313" s="152" t="inlineStr">
        <is>
          <t>2020.01
-
2020.12</t>
        </is>
      </c>
      <c r="E313" s="152" t="inlineStr">
        <is>
          <t>洪德镇</t>
        </is>
      </c>
      <c r="F313" s="263" t="inlineStr">
        <is>
          <t>计划改扩建羊棚85座，需资金25.5万元；新建“50㎡+50㎡”暖棚22座，每座补贴1.2万元，需资金25.5万元；新建“75㎡+75㎡”暖棚26座，每座补贴1.8万元，需资金31.8万元；</t>
        </is>
      </c>
      <c r="G313" s="152" t="n">
        <v>82.8</v>
      </c>
      <c r="H313" s="151" t="inlineStr">
        <is>
          <t>改善贫困户养殖设施，指导贫困户科学养殖，规范养殖</t>
        </is>
      </c>
      <c r="I313" s="152" t="n">
        <v>19</v>
      </c>
      <c r="J313" s="255" t="n">
        <v>0.0133</v>
      </c>
      <c r="K313" s="255" t="n">
        <v>0.0559</v>
      </c>
      <c r="L313" s="152" t="inlineStr">
        <is>
          <t>县畜牧局</t>
        </is>
      </c>
      <c r="M313" s="264" t="inlineStr">
        <is>
          <t>洪德镇</t>
        </is>
      </c>
      <c r="N313" s="152" t="n">
        <v>2019.11</v>
      </c>
      <c r="O313" s="55" t="n"/>
    </row>
    <row r="314" ht="47" customFormat="1" customHeight="1" s="9">
      <c r="A314" s="152" t="n">
        <v>8</v>
      </c>
      <c r="B314" s="152" t="inlineStr">
        <is>
          <t>非专业村羊棚建设
（贫困户）</t>
        </is>
      </c>
      <c r="C314" s="155" t="inlineStr">
        <is>
          <t>新建</t>
        </is>
      </c>
      <c r="D314" s="152" t="inlineStr">
        <is>
          <t>2020.01
-
2020.12</t>
        </is>
      </c>
      <c r="E314" s="152" t="inlineStr">
        <is>
          <t>车道镇</t>
        </is>
      </c>
      <c r="F314" s="263" t="inlineStr">
        <is>
          <t>计划改扩建羊棚28座，需资金8.4万元；新建“50㎡+50㎡”暖棚31座，每座补贴1.2万元，需资金35.1万元；新建“75㎡+75㎡”暖棚8座，每座补贴1.8万元，需资金13.8万元；</t>
        </is>
      </c>
      <c r="G314" s="152" t="n">
        <v>57.3</v>
      </c>
      <c r="H314" s="151" t="inlineStr">
        <is>
          <t>改善贫困户养殖设施，指导贫困户科学养殖，规范养殖</t>
        </is>
      </c>
      <c r="I314" s="152" t="n">
        <v>16</v>
      </c>
      <c r="J314" s="255" t="n">
        <v>0.0067</v>
      </c>
      <c r="K314" s="255" t="n">
        <v>0.0281</v>
      </c>
      <c r="L314" s="152" t="inlineStr">
        <is>
          <t>县畜牧局</t>
        </is>
      </c>
      <c r="M314" s="264" t="inlineStr">
        <is>
          <t>车道镇</t>
        </is>
      </c>
      <c r="N314" s="152" t="n">
        <v>2019.11</v>
      </c>
      <c r="O314" s="55" t="n"/>
    </row>
    <row r="315" ht="47" customFormat="1" customHeight="1" s="9">
      <c r="A315" s="152" t="n">
        <v>9</v>
      </c>
      <c r="B315" s="152" t="inlineStr">
        <is>
          <t>非专业村羊棚建设
（贫困户）</t>
        </is>
      </c>
      <c r="C315" s="155" t="inlineStr">
        <is>
          <t>新建</t>
        </is>
      </c>
      <c r="D315" s="152" t="inlineStr">
        <is>
          <t>2020.01
-
2020.12</t>
        </is>
      </c>
      <c r="E315" s="152" t="inlineStr">
        <is>
          <t>曲子镇</t>
        </is>
      </c>
      <c r="F315" s="263" t="inlineStr">
        <is>
          <t>计划改扩建羊棚1座，需资金0.3万元；新建“50㎡+50㎡”暖棚1座，每座补贴1.2万元，需资金0.9万元；新建“75㎡+75㎡”暖棚5座，每座补贴1.8万元，需资金8.1万元；</t>
        </is>
      </c>
      <c r="G315" s="152" t="n">
        <v>9.300000000000001</v>
      </c>
      <c r="H315" s="151" t="inlineStr">
        <is>
          <t>改善贫困户养殖设施，指导贫困户科学养殖，规范养殖</t>
        </is>
      </c>
      <c r="I315" s="152" t="n">
        <v>1</v>
      </c>
      <c r="J315" s="255" t="n">
        <v>0.0007</v>
      </c>
      <c r="K315" s="255" t="n">
        <v>0.0029</v>
      </c>
      <c r="L315" s="152" t="inlineStr">
        <is>
          <t>县畜牧局</t>
        </is>
      </c>
      <c r="M315" s="264" t="inlineStr">
        <is>
          <t>曲子镇</t>
        </is>
      </c>
      <c r="N315" s="152" t="n">
        <v>2019.11</v>
      </c>
      <c r="O315" s="55" t="n"/>
    </row>
    <row r="316" ht="47" customFormat="1" customHeight="1" s="9">
      <c r="A316" s="152" t="n">
        <v>10</v>
      </c>
      <c r="B316" s="152" t="inlineStr">
        <is>
          <t>非专业村羊棚建设
（贫困户）</t>
        </is>
      </c>
      <c r="C316" s="155" t="inlineStr">
        <is>
          <t>新建</t>
        </is>
      </c>
      <c r="D316" s="152" t="inlineStr">
        <is>
          <t>2020.01
-
2020.12</t>
        </is>
      </c>
      <c r="E316" s="152" t="inlineStr">
        <is>
          <t>小南沟</t>
        </is>
      </c>
      <c r="F316" s="263" t="inlineStr">
        <is>
          <t>计划改扩建羊棚19座，需资金5.7万元；新建“50㎡+50㎡”暖棚5座，每座补贴1.2万元，需资金6万元；新建“75㎡+75㎡”暖棚1座，每座补贴1.8万元，需资金1.8万元；</t>
        </is>
      </c>
      <c r="G316" s="152" t="n">
        <v>13.5</v>
      </c>
      <c r="H316" s="151" t="inlineStr">
        <is>
          <t>改善贫困户养殖设施，指导贫困户科学养殖，规范养殖</t>
        </is>
      </c>
      <c r="I316" s="152" t="n">
        <v>12</v>
      </c>
      <c r="J316" s="255" t="n">
        <v>0.0025</v>
      </c>
      <c r="K316" s="255" t="n">
        <v>0.0105</v>
      </c>
      <c r="L316" s="152" t="inlineStr">
        <is>
          <t>县畜牧局</t>
        </is>
      </c>
      <c r="M316" s="264" t="inlineStr">
        <is>
          <t>小南沟</t>
        </is>
      </c>
      <c r="N316" s="152" t="n">
        <v>2019.11</v>
      </c>
      <c r="O316" s="55" t="n"/>
    </row>
    <row r="317" ht="47" customFormat="1" customHeight="1" s="9">
      <c r="A317" s="152" t="n">
        <v>11</v>
      </c>
      <c r="B317" s="152" t="inlineStr">
        <is>
          <t>非专业村羊棚建设
（贫困户）</t>
        </is>
      </c>
      <c r="C317" s="155" t="inlineStr">
        <is>
          <t>新建</t>
        </is>
      </c>
      <c r="D317" s="152" t="inlineStr">
        <is>
          <t>2020.01
-
2020.12</t>
        </is>
      </c>
      <c r="E317" s="152" t="inlineStr">
        <is>
          <t>环城镇</t>
        </is>
      </c>
      <c r="F317" s="263" t="inlineStr">
        <is>
          <t>计划改扩建羊棚1座，需资金0.3万元；新建“50㎡+50㎡”暖棚16座，每座补贴1.2万元，需资金15万元；新建“75㎡+75㎡”暖棚15座，每座补贴1.8万元，需资金23.3万元；</t>
        </is>
      </c>
      <c r="G317" s="152" t="n">
        <v>38.6</v>
      </c>
      <c r="H317" s="151" t="inlineStr">
        <is>
          <t>改善贫困户养殖设施，指导贫困户科学养殖，规范养殖</t>
        </is>
      </c>
      <c r="I317" s="152" t="n">
        <v>2</v>
      </c>
      <c r="J317" s="255" t="n">
        <v>0.0032</v>
      </c>
      <c r="K317" s="255" t="n">
        <v>0.0134</v>
      </c>
      <c r="L317" s="152" t="inlineStr">
        <is>
          <t>县畜牧局</t>
        </is>
      </c>
      <c r="M317" s="264" t="inlineStr">
        <is>
          <t>环城镇</t>
        </is>
      </c>
      <c r="N317" s="152" t="n">
        <v>2019.11</v>
      </c>
      <c r="O317" s="55" t="n"/>
    </row>
    <row r="318" ht="47" customFormat="1" customHeight="1" s="9">
      <c r="A318" s="152" t="n">
        <v>12</v>
      </c>
      <c r="B318" s="152" t="inlineStr">
        <is>
          <t>非专业村羊棚建设
（贫困户）</t>
        </is>
      </c>
      <c r="C318" s="155" t="inlineStr">
        <is>
          <t>新建</t>
        </is>
      </c>
      <c r="D318" s="152" t="inlineStr">
        <is>
          <t>2020.01
-
2020.12</t>
        </is>
      </c>
      <c r="E318" s="152" t="inlineStr">
        <is>
          <t>山城乡</t>
        </is>
      </c>
      <c r="F318" s="263" t="inlineStr">
        <is>
          <t>计划改扩建羊棚4座，需资金1.2万元；新建“50㎡+50㎡”暖棚28座，每座补贴1.2万元，需资金33万元；新建“75㎡+75㎡”暖棚23座，每座补贴1.8万元，需资金39.9万元；</t>
        </is>
      </c>
      <c r="G318" s="152" t="n">
        <v>74.09999999999999</v>
      </c>
      <c r="H318" s="151" t="inlineStr">
        <is>
          <t>改善贫困户养殖设施，指导贫困户科学养殖，规范养殖</t>
        </is>
      </c>
      <c r="I318" s="152" t="n">
        <v>9</v>
      </c>
      <c r="J318" s="255" t="n">
        <v>0.0055</v>
      </c>
      <c r="K318" s="255" t="n">
        <v>0.0231</v>
      </c>
      <c r="L318" s="152" t="inlineStr">
        <is>
          <t>县畜牧局</t>
        </is>
      </c>
      <c r="M318" s="264" t="inlineStr">
        <is>
          <t>山城乡</t>
        </is>
      </c>
      <c r="N318" s="152" t="n">
        <v>2019.11</v>
      </c>
      <c r="O318" s="55" t="n"/>
    </row>
    <row r="319" ht="60" customFormat="1" customHeight="1" s="9">
      <c r="A319" s="152" t="n">
        <v>13</v>
      </c>
      <c r="B319" s="152" t="inlineStr">
        <is>
          <t>非专业村羊棚建设
（贫困户）</t>
        </is>
      </c>
      <c r="C319" s="155" t="inlineStr">
        <is>
          <t>新建</t>
        </is>
      </c>
      <c r="D319" s="152" t="inlineStr">
        <is>
          <t>2020.01
-
2020.12</t>
        </is>
      </c>
      <c r="E319" s="152" t="inlineStr">
        <is>
          <t>樊家川镇</t>
        </is>
      </c>
      <c r="F319" s="263" t="inlineStr">
        <is>
          <t>计划改扩建羊棚19座，需资金5.7万元；新建“50㎡+50㎡”暖棚14座，每座补贴1.2万元，需资金16.8万元；新建“75㎡+75㎡”暖棚4座，每座补贴1.8万元，需资金7.2万元；新建“63㎡+45㎡”暖棚27座，每座补贴1.8万元，需资金45.6万元</t>
        </is>
      </c>
      <c r="G319" s="152" t="n">
        <v>75.3</v>
      </c>
      <c r="H319" s="151" t="inlineStr">
        <is>
          <t>改善贫困户养殖设施，指导贫困户科学养殖，规范养殖</t>
        </is>
      </c>
      <c r="I319" s="152" t="n">
        <v>8</v>
      </c>
      <c r="J319" s="255" t="n">
        <v>0.0064</v>
      </c>
      <c r="K319" s="255" t="n">
        <v>0.0269</v>
      </c>
      <c r="L319" s="152" t="inlineStr">
        <is>
          <t>县畜牧局</t>
        </is>
      </c>
      <c r="M319" s="264" t="inlineStr">
        <is>
          <t>樊家川镇</t>
        </is>
      </c>
      <c r="N319" s="152" t="n">
        <v>2019.11</v>
      </c>
      <c r="O319" s="55" t="n"/>
    </row>
    <row r="320" ht="47" customFormat="1" customHeight="1" s="9">
      <c r="A320" s="152" t="n">
        <v>14</v>
      </c>
      <c r="B320" s="152" t="inlineStr">
        <is>
          <t>非专业村羊棚建设
（贫困户）</t>
        </is>
      </c>
      <c r="C320" s="155" t="inlineStr">
        <is>
          <t>新建</t>
        </is>
      </c>
      <c r="D320" s="152" t="inlineStr">
        <is>
          <t>2020.01
-
2020.12</t>
        </is>
      </c>
      <c r="E320" s="152" t="inlineStr">
        <is>
          <t>合道镇</t>
        </is>
      </c>
      <c r="F320" s="263" t="inlineStr">
        <is>
          <t>计划改扩建羊棚14座，需资金4.2万元；新建“50㎡+50㎡”暖棚76座，每座补贴1.2万元，需资金84.3万元；新建“75㎡+75㎡”暖棚17座，每座补贴1.8万元，需资金29.4万元；</t>
        </is>
      </c>
      <c r="G320" s="152" t="n">
        <v>117.9</v>
      </c>
      <c r="H320" s="151" t="inlineStr">
        <is>
          <t>改善贫困户养殖设施，指导贫困户科学养殖，规范养殖</t>
        </is>
      </c>
      <c r="I320" s="152" t="n">
        <v>17</v>
      </c>
      <c r="J320" s="255" t="n">
        <v>0.0107</v>
      </c>
      <c r="K320" s="255" t="n">
        <v>0.0449</v>
      </c>
      <c r="L320" s="152" t="inlineStr">
        <is>
          <t>县畜牧局</t>
        </is>
      </c>
      <c r="M320" s="264" t="inlineStr">
        <is>
          <t>合道镇</t>
        </is>
      </c>
      <c r="N320" s="152" t="n">
        <v>2019.11</v>
      </c>
      <c r="O320" s="55" t="n"/>
    </row>
    <row r="321" ht="47" customFormat="1" customHeight="1" s="9">
      <c r="A321" s="152" t="n">
        <v>15</v>
      </c>
      <c r="B321" s="152" t="inlineStr">
        <is>
          <t>非专业村羊棚建设
（贫困户）</t>
        </is>
      </c>
      <c r="C321" s="155" t="inlineStr">
        <is>
          <t>新建</t>
        </is>
      </c>
      <c r="D321" s="152" t="inlineStr">
        <is>
          <t>2020.01
-
2020.12</t>
        </is>
      </c>
      <c r="E321" s="152" t="inlineStr">
        <is>
          <t>芦湾镇</t>
        </is>
      </c>
      <c r="F321" s="263" t="inlineStr">
        <is>
          <t>计划改扩建羊棚24座，需资金7.2万元；新建“50㎡+50㎡”暖棚35座，每座补贴1.2万元，需资金42万元；新建“75㎡+75㎡”暖棚25座，每座补贴1.8万元，需资金45万元；</t>
        </is>
      </c>
      <c r="G321" s="152" t="n">
        <v>94.2</v>
      </c>
      <c r="H321" s="151" t="inlineStr">
        <is>
          <t>改善贫困户养殖设施，指导贫困户科学养殖，规范养殖</t>
        </is>
      </c>
      <c r="I321" s="152" t="n">
        <v>10</v>
      </c>
      <c r="J321" s="255" t="n">
        <v>0.008399999999999999</v>
      </c>
      <c r="K321" s="255" t="n">
        <v>0.0353</v>
      </c>
      <c r="L321" s="152" t="inlineStr">
        <is>
          <t>县畜牧局</t>
        </is>
      </c>
      <c r="M321" s="264" t="inlineStr">
        <is>
          <t>芦湾镇</t>
        </is>
      </c>
      <c r="N321" s="152" t="n">
        <v>2019.11</v>
      </c>
      <c r="O321" s="55" t="n"/>
    </row>
    <row r="322" ht="47" customFormat="1" customHeight="1" s="9">
      <c r="A322" s="152" t="n">
        <v>16</v>
      </c>
      <c r="B322" s="152" t="inlineStr">
        <is>
          <t>非专业村羊棚建设
（贫困户）</t>
        </is>
      </c>
      <c r="C322" s="155" t="inlineStr">
        <is>
          <t>新建</t>
        </is>
      </c>
      <c r="D322" s="152" t="inlineStr">
        <is>
          <t>2020.01
-
2020.12</t>
        </is>
      </c>
      <c r="E322" s="152" t="inlineStr">
        <is>
          <t>虎洞镇</t>
        </is>
      </c>
      <c r="F322" s="263" t="inlineStr">
        <is>
          <t>计划改扩建羊棚11座，需资金3.3万元；新建“75㎡+75㎡”暖棚5座，每座补贴1.8万元，需资金9万元；</t>
        </is>
      </c>
      <c r="G322" s="152" t="n">
        <v>12.3</v>
      </c>
      <c r="H322" s="151" t="inlineStr">
        <is>
          <t>改善贫困户养殖设施，指导贫困户科学养殖，规范养殖</t>
        </is>
      </c>
      <c r="I322" s="152" t="n">
        <v>10</v>
      </c>
      <c r="J322" s="255" t="n">
        <v>0.0016</v>
      </c>
      <c r="K322" s="255" t="n">
        <v>0.0067</v>
      </c>
      <c r="L322" s="152" t="inlineStr">
        <is>
          <t>县畜牧局</t>
        </is>
      </c>
      <c r="M322" s="264" t="inlineStr">
        <is>
          <t>虎洞镇</t>
        </is>
      </c>
      <c r="N322" s="152" t="n">
        <v>2019.11</v>
      </c>
      <c r="O322" s="55" t="n"/>
    </row>
    <row r="323" ht="58" customFormat="1" customHeight="1" s="9">
      <c r="A323" s="152" t="n">
        <v>17</v>
      </c>
      <c r="B323" s="152" t="inlineStr">
        <is>
          <t>非专业村羊棚建设
（贫困户）</t>
        </is>
      </c>
      <c r="C323" s="155" t="inlineStr">
        <is>
          <t>新建</t>
        </is>
      </c>
      <c r="D323" s="152" t="inlineStr">
        <is>
          <t>2020.01
-
2020.12</t>
        </is>
      </c>
      <c r="E323" s="152" t="inlineStr">
        <is>
          <t>甜水镇</t>
        </is>
      </c>
      <c r="F323" s="263" t="inlineStr">
        <is>
          <t>计划改扩建羊棚15座，需资金4.5万元；新建“50㎡+50㎡”暖棚32座，每座补贴1.2万元，需资金35.7万元；新建“75㎡+75㎡”暖棚6座，每座补贴1.8万元，需资金10.8万元；新建“63㎡+45㎡”暖棚2座，每座补贴1.8万元，需资金3.3万元</t>
        </is>
      </c>
      <c r="G323" s="152" t="n">
        <v>54.3</v>
      </c>
      <c r="H323" s="151" t="inlineStr">
        <is>
          <t>改善贫困户养殖设施，指导贫困户科学养殖，规范养殖</t>
        </is>
      </c>
      <c r="I323" s="152" t="n">
        <v>10</v>
      </c>
      <c r="J323" s="255" t="n">
        <v>0.0055</v>
      </c>
      <c r="K323" s="255" t="n">
        <v>0.0231</v>
      </c>
      <c r="L323" s="152" t="inlineStr">
        <is>
          <t>县畜牧局</t>
        </is>
      </c>
      <c r="M323" s="264" t="inlineStr">
        <is>
          <t>甜水镇</t>
        </is>
      </c>
      <c r="N323" s="152" t="n">
        <v>2019.11</v>
      </c>
      <c r="O323" s="55" t="n"/>
    </row>
    <row r="324" ht="47" customFormat="1" customHeight="1" s="9">
      <c r="A324" s="152" t="n">
        <v>18</v>
      </c>
      <c r="B324" s="152" t="inlineStr">
        <is>
          <t>非专业村羊棚建设
（贫困户）</t>
        </is>
      </c>
      <c r="C324" s="155" t="inlineStr">
        <is>
          <t>新建</t>
        </is>
      </c>
      <c r="D324" s="152" t="inlineStr">
        <is>
          <t>2020.01
-
2020.12</t>
        </is>
      </c>
      <c r="E324" s="152" t="inlineStr">
        <is>
          <t>耿湾乡</t>
        </is>
      </c>
      <c r="F324" s="263" t="inlineStr">
        <is>
          <t>计划改扩建羊棚49座，需资金14.7万元；新建“50㎡+50㎡”暖棚2座，每座补贴1.2万元，需资金1.8万元；新建“75㎡+75㎡”暖棚2座，每座补贴1.8万元，需资金3.6万元；</t>
        </is>
      </c>
      <c r="G324" s="152" t="n">
        <v>20.1</v>
      </c>
      <c r="H324" s="151" t="inlineStr">
        <is>
          <t>改善贫困户养殖设施，指导贫困户科学养殖，规范养殖</t>
        </is>
      </c>
      <c r="I324" s="152" t="n">
        <v>13</v>
      </c>
      <c r="J324" s="255" t="n">
        <v>0.0053</v>
      </c>
      <c r="K324" s="255" t="n">
        <v>0.0223</v>
      </c>
      <c r="L324" s="152" t="inlineStr">
        <is>
          <t>县畜牧局</t>
        </is>
      </c>
      <c r="M324" s="264" t="inlineStr">
        <is>
          <t>耿湾乡</t>
        </is>
      </c>
      <c r="N324" s="152" t="n">
        <v>2019.11</v>
      </c>
      <c r="O324" s="55" t="n"/>
    </row>
    <row r="325" ht="47" customFormat="1" customHeight="1" s="9">
      <c r="A325" s="152" t="n">
        <v>19</v>
      </c>
      <c r="B325" s="152" t="inlineStr">
        <is>
          <t>非专业村羊棚建设
（贫困户）</t>
        </is>
      </c>
      <c r="C325" s="155" t="inlineStr">
        <is>
          <t>新建</t>
        </is>
      </c>
      <c r="D325" s="152" t="inlineStr">
        <is>
          <t>2020.01
-
2020.12</t>
        </is>
      </c>
      <c r="E325" s="152" t="inlineStr">
        <is>
          <t>南湫乡</t>
        </is>
      </c>
      <c r="F325" s="263" t="inlineStr">
        <is>
          <t>计划改扩建羊棚16座，需资金4.8万元；新建“50㎡+50㎡”暖棚4座，每座补贴1.2万元，需资金4.8万元；新建“75㎡+75㎡”暖棚14座，每座补贴1.8万元，需资金25.2万元；</t>
        </is>
      </c>
      <c r="G325" s="152" t="n">
        <v>34.8</v>
      </c>
      <c r="H325" s="151" t="inlineStr">
        <is>
          <t>改善贫困户养殖设施，指导贫困户科学养殖，规范养殖</t>
        </is>
      </c>
      <c r="I325" s="152" t="n">
        <v>7</v>
      </c>
      <c r="J325" s="255" t="n">
        <v>0.0034</v>
      </c>
      <c r="K325" s="255" t="n">
        <v>0.0143</v>
      </c>
      <c r="L325" s="152" t="inlineStr">
        <is>
          <t>县畜牧局</t>
        </is>
      </c>
      <c r="M325" s="264" t="inlineStr">
        <is>
          <t>南湫乡</t>
        </is>
      </c>
      <c r="N325" s="152" t="n">
        <v>2019.11</v>
      </c>
      <c r="O325" s="55" t="n"/>
    </row>
    <row r="326" ht="47" customFormat="1" customHeight="1" s="9">
      <c r="A326" s="152" t="n">
        <v>20</v>
      </c>
      <c r="B326" s="152" t="inlineStr">
        <is>
          <t>非专业村羊棚建设
（贫困户）</t>
        </is>
      </c>
      <c r="C326" s="155" t="inlineStr">
        <is>
          <t>新建</t>
        </is>
      </c>
      <c r="D326" s="152" t="inlineStr">
        <is>
          <t>2020.01
-
2020.12</t>
        </is>
      </c>
      <c r="E326" s="152" t="inlineStr">
        <is>
          <t>演武乡</t>
        </is>
      </c>
      <c r="F326" s="263" t="inlineStr">
        <is>
          <t>计划改扩建羊棚4座，需资金1.2万元；新建“50㎡+50㎡”暖棚41座，每座补贴1.2万元，需资金49.2万元；新建“75㎡+75㎡”暖棚8座，每座补贴1.8万元，需资金14.4万元；</t>
        </is>
      </c>
      <c r="G326" s="152" t="n">
        <v>64.8</v>
      </c>
      <c r="H326" s="151" t="inlineStr">
        <is>
          <t>改善贫困户养殖设施，指导贫困户科学养殖，规范养殖</t>
        </is>
      </c>
      <c r="I326" s="152" t="n">
        <v>9</v>
      </c>
      <c r="J326" s="255" t="n">
        <v>0.0053</v>
      </c>
      <c r="K326" s="255" t="n">
        <v>0.0223</v>
      </c>
      <c r="L326" s="152" t="inlineStr">
        <is>
          <t>县畜牧局</t>
        </is>
      </c>
      <c r="M326" s="264" t="inlineStr">
        <is>
          <t>演武乡</t>
        </is>
      </c>
      <c r="N326" s="152" t="n">
        <v>2019.11</v>
      </c>
      <c r="O326" s="55" t="n"/>
    </row>
    <row r="327" ht="47" customFormat="1" customHeight="1" s="9">
      <c r="A327" s="152" t="n">
        <v>21</v>
      </c>
      <c r="B327" s="152" t="inlineStr">
        <is>
          <t>非专业村羊棚建设
（贫困户）</t>
        </is>
      </c>
      <c r="C327" s="155" t="inlineStr">
        <is>
          <t>新建</t>
        </is>
      </c>
      <c r="D327" s="152" t="inlineStr">
        <is>
          <t>2020.01
-
2020.12</t>
        </is>
      </c>
      <c r="E327" s="152" t="inlineStr">
        <is>
          <t>全县20个乡镇</t>
        </is>
      </c>
      <c r="F327" s="263" t="inlineStr">
        <is>
          <t>计划改扩建羊棚500座，共补助600万元。</t>
        </is>
      </c>
      <c r="G327" s="152" t="n">
        <v>600</v>
      </c>
      <c r="H327" s="151" t="inlineStr">
        <is>
          <t>改善贫困户养殖设施，指导贫困户科学养殖，规范养殖</t>
        </is>
      </c>
      <c r="I327" s="152" t="n">
        <v>9</v>
      </c>
      <c r="J327" s="255" t="n">
        <v>0.0053</v>
      </c>
      <c r="K327" s="255" t="n">
        <v>0.0223</v>
      </c>
      <c r="L327" s="152" t="inlineStr">
        <is>
          <t>县畜牧局</t>
        </is>
      </c>
      <c r="M327" s="264" t="inlineStr">
        <is>
          <t>演武乡</t>
        </is>
      </c>
      <c r="N327" s="152" t="n">
        <v>2019.11</v>
      </c>
      <c r="O327" s="55" t="n"/>
    </row>
    <row r="328" ht="60" customFormat="1" customHeight="1" s="9">
      <c r="A328" s="123" t="inlineStr">
        <is>
          <t>（十八)</t>
        </is>
      </c>
      <c r="B328" s="233" t="inlineStr">
        <is>
          <t>边缘户羊棚建设</t>
        </is>
      </c>
      <c r="C328" s="123" t="inlineStr">
        <is>
          <t>新建</t>
        </is>
      </c>
      <c r="D328" s="233" t="inlineStr">
        <is>
          <t>2020.03
-
2020.12</t>
        </is>
      </c>
      <c r="E328" s="233" t="inlineStr">
        <is>
          <t>环城镇等20个乡镇</t>
        </is>
      </c>
      <c r="F328" s="262" t="inlineStr">
        <is>
          <t>扶持143户边缘户每户新建“50+50”平方米暖棚1座，每座补助1.2万元；135户边缘户每户维修改造100平方米羊棚1座，每座补助3000元，22户边缘户每户新建“75+75”羊畜暖棚1座，每座补助1.8万元</t>
        </is>
      </c>
      <c r="G328" s="233" t="n">
        <v>251.7</v>
      </c>
      <c r="H328" s="124" t="inlineStr">
        <is>
          <t>改善养殖环境，提升养殖效益，增加养殖收入</t>
        </is>
      </c>
      <c r="I328" s="233" t="n">
        <v>129</v>
      </c>
      <c r="J328" s="253" t="n">
        <v>0.03</v>
      </c>
      <c r="K328" s="253" t="n">
        <v>0.1304</v>
      </c>
      <c r="L328" s="233" t="inlineStr">
        <is>
          <t>县畜牧局</t>
        </is>
      </c>
      <c r="M328" s="265" t="inlineStr">
        <is>
          <t>环城镇等20个乡镇</t>
        </is>
      </c>
      <c r="N328" s="123" t="inlineStr">
        <is>
          <t>2019.11</t>
        </is>
      </c>
      <c r="O328" s="55" t="n"/>
    </row>
    <row r="329" ht="50" customFormat="1" customHeight="1" s="9">
      <c r="A329" s="152" t="n">
        <v>1</v>
      </c>
      <c r="B329" s="152" t="inlineStr">
        <is>
          <t>边缘户羊棚建设</t>
        </is>
      </c>
      <c r="C329" s="155" t="inlineStr">
        <is>
          <t>新建</t>
        </is>
      </c>
      <c r="D329" s="152" t="inlineStr">
        <is>
          <t>2020.03
-
2020.12</t>
        </is>
      </c>
      <c r="E329" s="152" t="inlineStr">
        <is>
          <t>环城镇</t>
        </is>
      </c>
      <c r="F329" s="263" t="inlineStr">
        <is>
          <t>为5户“边缘户”每户新建100平方米羊棚1座，每座补助1.2万元，其中：张淌村2座、陈汤塬村1座、高龚塬村1座、宁老庄村1座</t>
        </is>
      </c>
      <c r="G329" s="152" t="n">
        <v>6</v>
      </c>
      <c r="H329" s="151" t="inlineStr">
        <is>
          <t>改善养殖环境，提升养殖效益，增加养殖收入</t>
        </is>
      </c>
      <c r="I329" s="152" t="n">
        <v>4</v>
      </c>
      <c r="J329" s="255" t="n">
        <v>0.0005</v>
      </c>
      <c r="K329" s="255" t="n">
        <v>0.0019</v>
      </c>
      <c r="L329" s="152" t="inlineStr">
        <is>
          <t>县畜牧局</t>
        </is>
      </c>
      <c r="M329" s="264" t="inlineStr">
        <is>
          <t>环城镇</t>
        </is>
      </c>
      <c r="N329" s="152" t="n">
        <v>2019.11</v>
      </c>
      <c r="O329" s="55" t="n"/>
    </row>
    <row r="330" ht="84" customFormat="1" customHeight="1" s="9">
      <c r="A330" s="152" t="n">
        <v>2</v>
      </c>
      <c r="B330" s="152" t="inlineStr">
        <is>
          <t>边缘户羊棚建设</t>
        </is>
      </c>
      <c r="C330" s="155" t="inlineStr">
        <is>
          <t>新建</t>
        </is>
      </c>
      <c r="D330" s="152" t="inlineStr">
        <is>
          <t>2020.03
-
2020.12</t>
        </is>
      </c>
      <c r="E330" s="152" t="inlineStr">
        <is>
          <t>洪德镇</t>
        </is>
      </c>
      <c r="F330" s="263" t="inlineStr">
        <is>
          <t>为19户“边缘户”每户维修改造100平方米羊棚1座，每座补助0.3万元，其中：大户塬村1座、河连湾村2座、寇河村2座、李达掌村3座、李塬村1座、马塬村1座、私盐路村3座、苏长沟村4座、肖关村1座、许旗村1座；为2户“边缘户”每户新建100平方米羊棚1座，每座补助1.2万元，其中：耿塬畔村2座；为1户“边缘户”每户新建150平方米羊棚1座，每座补助1.8万元，其中：洪德街村1座</t>
        </is>
      </c>
      <c r="G330" s="152" t="n">
        <v>9.9</v>
      </c>
      <c r="H330" s="151" t="inlineStr">
        <is>
          <t>改善养殖环境，提升养殖效益，增加养殖收入</t>
        </is>
      </c>
      <c r="I330" s="152" t="n">
        <v>12</v>
      </c>
      <c r="J330" s="255" t="n">
        <v>0.0022</v>
      </c>
      <c r="K330" s="255" t="n">
        <v>0.0111</v>
      </c>
      <c r="L330" s="152" t="inlineStr">
        <is>
          <t>县畜牧局</t>
        </is>
      </c>
      <c r="M330" s="264" t="inlineStr">
        <is>
          <t>洪德镇</t>
        </is>
      </c>
      <c r="N330" s="152" t="n">
        <v>2019.11</v>
      </c>
      <c r="O330" s="55" t="n"/>
    </row>
    <row r="331" ht="39" customFormat="1" customHeight="1" s="9">
      <c r="A331" s="152" t="n">
        <v>3</v>
      </c>
      <c r="B331" s="152" t="inlineStr">
        <is>
          <t>边缘户羊棚建设</t>
        </is>
      </c>
      <c r="C331" s="155" t="inlineStr">
        <is>
          <t>新建</t>
        </is>
      </c>
      <c r="D331" s="152" t="inlineStr">
        <is>
          <t>2020.03
-
2020.12</t>
        </is>
      </c>
      <c r="E331" s="152" t="inlineStr">
        <is>
          <t>甜水镇</t>
        </is>
      </c>
      <c r="F331" s="263" t="inlineStr">
        <is>
          <t>为4户“边缘户”每户新建100平方米羊棚1座，每座补助1.2万元，其中：大良洼村1座、何塬村1座、座狼儿滩村2座</t>
        </is>
      </c>
      <c r="G331" s="152" t="n">
        <v>4.8</v>
      </c>
      <c r="H331" s="151" t="inlineStr">
        <is>
          <t>改善养殖环境，提升养殖效益，增加养殖收入</t>
        </is>
      </c>
      <c r="I331" s="152" t="n">
        <v>3</v>
      </c>
      <c r="J331" s="255" t="n">
        <v>0.0004</v>
      </c>
      <c r="K331" s="255" t="n">
        <v>0.0011</v>
      </c>
      <c r="L331" s="152" t="inlineStr">
        <is>
          <t>县畜牧局</t>
        </is>
      </c>
      <c r="M331" s="264" t="inlineStr">
        <is>
          <t>甜水镇</t>
        </is>
      </c>
      <c r="N331" s="152" t="n">
        <v>2019.11</v>
      </c>
      <c r="O331" s="55" t="n"/>
    </row>
    <row r="332" ht="81" customFormat="1" customHeight="1" s="9">
      <c r="A332" s="152" t="n">
        <v>4</v>
      </c>
      <c r="B332" s="152" t="inlineStr">
        <is>
          <t>边缘户羊棚建设</t>
        </is>
      </c>
      <c r="C332" s="155" t="inlineStr">
        <is>
          <t>新建</t>
        </is>
      </c>
      <c r="D332" s="152" t="inlineStr">
        <is>
          <t>2020.03
-
2020.12</t>
        </is>
      </c>
      <c r="E332" s="152" t="inlineStr">
        <is>
          <t>车道镇</t>
        </is>
      </c>
      <c r="F332" s="263" t="inlineStr">
        <is>
          <t>为14户“边缘户”每户维修改造100平方米羊棚1座，每座补助0.3万元，其中：双庙村1座、樱桃掌村5座、安掌村2座、代掌村1座、刘渠村3座、刘园子村2座；为2户“边缘户”每户新建100平方米羊棚1座，每座补助1.2万元，其中杨掌村1座、刘渠村1座；为2户“边缘户”每户新建150平方米羊棚1座，每座补助1.8万元，其中：双庙村1座、杨掌村1座</t>
        </is>
      </c>
      <c r="G332" s="152" t="n">
        <v>10.2</v>
      </c>
      <c r="H332" s="151" t="inlineStr">
        <is>
          <t>改善养殖环境，提升养殖效益，增加养殖收入</t>
        </is>
      </c>
      <c r="I332" s="152" t="n">
        <v>7</v>
      </c>
      <c r="J332" s="255" t="n">
        <v>0.0018</v>
      </c>
      <c r="K332" s="255" t="n">
        <v>0.0074</v>
      </c>
      <c r="L332" s="152" t="inlineStr">
        <is>
          <t>县畜牧局</t>
        </is>
      </c>
      <c r="M332" s="264" t="inlineStr">
        <is>
          <t>车道镇</t>
        </is>
      </c>
      <c r="N332" s="152" t="n">
        <v>2019.11</v>
      </c>
      <c r="O332" s="55" t="n"/>
    </row>
    <row r="333" ht="39" customFormat="1" customHeight="1" s="9">
      <c r="A333" s="152" t="n">
        <v>5</v>
      </c>
      <c r="B333" s="152" t="inlineStr">
        <is>
          <t>边缘户羊棚建设</t>
        </is>
      </c>
      <c r="C333" s="155" t="inlineStr">
        <is>
          <t>新建</t>
        </is>
      </c>
      <c r="D333" s="152" t="inlineStr">
        <is>
          <t>2020.03
-
2020.12</t>
        </is>
      </c>
      <c r="E333" s="152" t="inlineStr">
        <is>
          <t>毛井镇</t>
        </is>
      </c>
      <c r="F333" s="263" t="inlineStr">
        <is>
          <t>为2户“边缘户”每户维修改造100平方米羊棚1座，每座补助0.3万元，其中：二条俭村1座、杨东掌村1座</t>
        </is>
      </c>
      <c r="G333" s="152" t="n">
        <v>0.6</v>
      </c>
      <c r="H333" s="151" t="inlineStr">
        <is>
          <t>改善养殖环境，提升养殖效益，增加养殖收入</t>
        </is>
      </c>
      <c r="I333" s="152" t="n">
        <v>2</v>
      </c>
      <c r="J333" s="255" t="n">
        <v>0.0002</v>
      </c>
      <c r="K333" s="255" t="n">
        <v>0.001</v>
      </c>
      <c r="L333" s="152" t="inlineStr">
        <is>
          <t>县畜牧局</t>
        </is>
      </c>
      <c r="M333" s="264" t="inlineStr">
        <is>
          <t>毛井镇</t>
        </is>
      </c>
      <c r="N333" s="152" t="n">
        <v>2019.11</v>
      </c>
      <c r="O333" s="55" t="n"/>
    </row>
    <row r="334" ht="84" customFormat="1" customHeight="1" s="9">
      <c r="A334" s="152" t="n">
        <v>6</v>
      </c>
      <c r="B334" s="152" t="inlineStr">
        <is>
          <t>边缘户羊棚建设</t>
        </is>
      </c>
      <c r="C334" s="155" t="inlineStr">
        <is>
          <t>新建</t>
        </is>
      </c>
      <c r="D334" s="152" t="inlineStr">
        <is>
          <t>2020.03
-
2020.12</t>
        </is>
      </c>
      <c r="E334" s="152" t="inlineStr">
        <is>
          <t>木钵镇</t>
        </is>
      </c>
      <c r="F334" s="263" t="inlineStr">
        <is>
          <t>为5户“边缘户”每户维修改造100平方米羊棚1座，每座补助0.3万元，其中：周湾村2座、白家掌村1座、邓寨子村1座、郭西掌村1座；为6户“边缘户”每户新建100平方米羊棚1座，每座补助1.2万元，其中：韩洼子村2座、井儿岔村2座、刘家原村1座、木钵街村1座；为1户“边缘户”每户新建150平方米羊棚1座，每座补助1.8万元，其中：坪子原村1座</t>
        </is>
      </c>
      <c r="G334" s="152" t="n">
        <v>10.5</v>
      </c>
      <c r="H334" s="151" t="inlineStr">
        <is>
          <t>改善养殖环境，提升养殖效益，增加养殖收入</t>
        </is>
      </c>
      <c r="I334" s="152" t="n">
        <v>9</v>
      </c>
      <c r="J334" s="255" t="n">
        <v>0.0012</v>
      </c>
      <c r="K334" s="255" t="n">
        <v>0.0065</v>
      </c>
      <c r="L334" s="152" t="inlineStr">
        <is>
          <t>县畜牧局</t>
        </is>
      </c>
      <c r="M334" s="264" t="inlineStr">
        <is>
          <t>木钵镇</t>
        </is>
      </c>
      <c r="N334" s="152" t="n">
        <v>2019.11</v>
      </c>
      <c r="O334" s="55" t="n"/>
    </row>
    <row r="335" ht="75" customFormat="1" customHeight="1" s="9">
      <c r="A335" s="152" t="n">
        <v>7</v>
      </c>
      <c r="B335" s="152" t="inlineStr">
        <is>
          <t>边缘户羊棚建设</t>
        </is>
      </c>
      <c r="C335" s="155" t="inlineStr">
        <is>
          <t>新建</t>
        </is>
      </c>
      <c r="D335" s="152" t="inlineStr">
        <is>
          <t>2020.03
-
2020.12</t>
        </is>
      </c>
      <c r="E335" s="152" t="inlineStr">
        <is>
          <t>秦团庄乡</t>
        </is>
      </c>
      <c r="F335" s="263" t="inlineStr">
        <is>
          <t>为10户“边缘户”每户维修改造100平方米羊棚1座，每座补助0.3万元，其中：王团庄村3座、贾塬村4座、大天子村2座、新峁村1座；为11户“边缘户”每户新建100平方米羊棚1座，每座补助1.2万元，其中：秦团庄村1座、贾塬村2座、大天子村1座、新集子村5座、新峁村2座</t>
        </is>
      </c>
      <c r="G335" s="152" t="n">
        <v>16.2</v>
      </c>
      <c r="H335" s="151" t="inlineStr">
        <is>
          <t>改善养殖环境，提升养殖效益，增加养殖收入</t>
        </is>
      </c>
      <c r="I335" s="152" t="n">
        <v>6</v>
      </c>
      <c r="J335" s="255" t="n">
        <v>0.0021</v>
      </c>
      <c r="K335" s="255" t="n">
        <v>0.008800000000000001</v>
      </c>
      <c r="L335" s="152" t="inlineStr">
        <is>
          <t>县畜牧局</t>
        </is>
      </c>
      <c r="M335" s="264" t="inlineStr">
        <is>
          <t>秦团庄乡</t>
        </is>
      </c>
      <c r="N335" s="152" t="n">
        <v>2019.11</v>
      </c>
      <c r="O335" s="55" t="n"/>
    </row>
    <row r="336" ht="81" customFormat="1" customHeight="1" s="9">
      <c r="A336" s="152" t="n">
        <v>8</v>
      </c>
      <c r="B336" s="152" t="inlineStr">
        <is>
          <t>边缘户羊棚建设</t>
        </is>
      </c>
      <c r="C336" s="155" t="inlineStr">
        <is>
          <t>新建</t>
        </is>
      </c>
      <c r="D336" s="152" t="inlineStr">
        <is>
          <t>2020.03
-
2020.12</t>
        </is>
      </c>
      <c r="E336" s="152" t="inlineStr">
        <is>
          <t>合道镇</t>
        </is>
      </c>
      <c r="F336" s="263" t="inlineStr">
        <is>
          <t>为4户“边缘户”每户维修改造100平方米羊棚1座，每座补助0.3万元，其中：辛坪村3座、朱家塬村1座；为20户“边缘户”每户新建100平方米羊棚1座，每座补助1.2万元，其中：沈家岭1座、赵家塬村2座、唐台子村3座、寨子坪村1座、尚西坪村8座、大路洼村1座、瓦天沟村1座、赵台村3座；为2户“边缘户”每户新建150平方米羊棚1座，每座补助1.8万元，其中：沈家岭1座、赵台村1座</t>
        </is>
      </c>
      <c r="G336" s="152" t="n">
        <v>28.8</v>
      </c>
      <c r="H336" s="151" t="inlineStr">
        <is>
          <t>改善养殖环境，提升养殖效益，增加养殖收入</t>
        </is>
      </c>
      <c r="I336" s="152" t="n">
        <v>10</v>
      </c>
      <c r="J336" s="255" t="n">
        <v>0.0026</v>
      </c>
      <c r="K336" s="255" t="n">
        <v>0.0114</v>
      </c>
      <c r="L336" s="152" t="inlineStr">
        <is>
          <t>县畜牧局</t>
        </is>
      </c>
      <c r="M336" s="264" t="inlineStr">
        <is>
          <t>合道镇</t>
        </is>
      </c>
      <c r="N336" s="152" t="n">
        <v>2019.11</v>
      </c>
      <c r="O336" s="55" t="n"/>
    </row>
    <row r="337" ht="49" customFormat="1" customHeight="1" s="9">
      <c r="A337" s="152" t="n">
        <v>9</v>
      </c>
      <c r="B337" s="152" t="inlineStr">
        <is>
          <t>边缘户羊棚建设</t>
        </is>
      </c>
      <c r="C337" s="155" t="inlineStr">
        <is>
          <t>新建</t>
        </is>
      </c>
      <c r="D337" s="152" t="inlineStr">
        <is>
          <t>2020.03
-
2020.12</t>
        </is>
      </c>
      <c r="E337" s="152" t="inlineStr">
        <is>
          <t>曲子镇</t>
        </is>
      </c>
      <c r="F337" s="263" t="inlineStr">
        <is>
          <t>为4户“边缘户”每户新建100平方米羊棚1座，每座补助1.2万元，其中：五里桥村1座、西沟村1座、楼房子村2座；为1户“边缘户”每户新建150平方米羊棚1座，每座补助1.8万元，其中：西沟村1座</t>
        </is>
      </c>
      <c r="G337" s="152" t="n">
        <v>6.6</v>
      </c>
      <c r="H337" s="151" t="inlineStr">
        <is>
          <t>改善养殖环境，提升养殖效益，增加养殖收入</t>
        </is>
      </c>
      <c r="I337" s="152" t="n">
        <v>3</v>
      </c>
      <c r="J337" s="255" t="n">
        <v>0.0005</v>
      </c>
      <c r="K337" s="255" t="n">
        <v>0.0024</v>
      </c>
      <c r="L337" s="152" t="inlineStr">
        <is>
          <t>县畜牧局</t>
        </is>
      </c>
      <c r="M337" s="264" t="inlineStr">
        <is>
          <t>曲子镇</t>
        </is>
      </c>
      <c r="N337" s="152" t="n">
        <v>2019.11</v>
      </c>
      <c r="O337" s="55" t="n"/>
    </row>
    <row r="338" ht="58" customFormat="1" customHeight="1" s="9">
      <c r="A338" s="152" t="n">
        <v>10</v>
      </c>
      <c r="B338" s="152" t="inlineStr">
        <is>
          <t>边缘户羊棚建设</t>
        </is>
      </c>
      <c r="C338" s="155" t="inlineStr">
        <is>
          <t>新建</t>
        </is>
      </c>
      <c r="D338" s="152" t="inlineStr">
        <is>
          <t>2020.03
-
2020.12</t>
        </is>
      </c>
      <c r="E338" s="152" t="inlineStr">
        <is>
          <t>樊家川镇</t>
        </is>
      </c>
      <c r="F338" s="263" t="inlineStr">
        <is>
          <t>为1户“边缘户”每户维修改造100平方米羊棚1座，每座补助0.3万元，其中：长城村1座；为3户“边缘户”每户新建100平方米羊棚1座，每座补助1.2万元，其中：长城村1座、闫塬村1座、李崾岘村1座</t>
        </is>
      </c>
      <c r="G338" s="152" t="n">
        <v>3.9</v>
      </c>
      <c r="H338" s="151" t="inlineStr">
        <is>
          <t>改善养殖环境，提升养殖效益，增加养殖收入</t>
        </is>
      </c>
      <c r="I338" s="152" t="n">
        <v>3</v>
      </c>
      <c r="J338" s="255" t="n">
        <v>0.0004</v>
      </c>
      <c r="K338" s="255" t="n">
        <v>0.0017</v>
      </c>
      <c r="L338" s="152" t="inlineStr">
        <is>
          <t>县畜牧局</t>
        </is>
      </c>
      <c r="M338" s="264" t="inlineStr">
        <is>
          <t>樊家川镇</t>
        </is>
      </c>
      <c r="N338" s="152" t="n">
        <v>2019.11</v>
      </c>
      <c r="O338" s="55" t="n"/>
    </row>
    <row r="339" ht="60" customFormat="1" customHeight="1" s="9">
      <c r="A339" s="152" t="n">
        <v>11</v>
      </c>
      <c r="B339" s="152" t="inlineStr">
        <is>
          <t>边缘户羊棚建设</t>
        </is>
      </c>
      <c r="C339" s="155" t="inlineStr">
        <is>
          <t>新建</t>
        </is>
      </c>
      <c r="D339" s="152" t="inlineStr">
        <is>
          <t>2020.03
-
2020.12</t>
        </is>
      </c>
      <c r="E339" s="152" t="inlineStr">
        <is>
          <t>山城乡</t>
        </is>
      </c>
      <c r="F339" s="263" t="inlineStr">
        <is>
          <t>为8户“边缘户”每户维修改造100平方米羊棚1座，每座补助0.3万元，其中：王山口子村3座、谢庄村1座、山城堡村1座、冯家沟村2座、郝掌村1座；为1户“边缘户”每户新建150平方米羊棚1座，每座补助1.8万元，其中：薛塬村1座</t>
        </is>
      </c>
      <c r="G339" s="152" t="n">
        <v>4.2</v>
      </c>
      <c r="H339" s="151" t="inlineStr">
        <is>
          <t>改善养殖环境，提升养殖效益，增加养殖收入</t>
        </is>
      </c>
      <c r="I339" s="152" t="n">
        <v>6</v>
      </c>
      <c r="J339" s="255" t="n">
        <v>0.0009</v>
      </c>
      <c r="K339" s="255" t="n">
        <v>0.003</v>
      </c>
      <c r="L339" s="152" t="inlineStr">
        <is>
          <t>县畜牧局</t>
        </is>
      </c>
      <c r="M339" s="264" t="inlineStr">
        <is>
          <t>山城乡</t>
        </is>
      </c>
      <c r="N339" s="152" t="n">
        <v>2019.11</v>
      </c>
      <c r="O339" s="55" t="n"/>
    </row>
    <row r="340" ht="57" customFormat="1" customHeight="1" s="9">
      <c r="A340" s="152" t="n">
        <v>12</v>
      </c>
      <c r="B340" s="152" t="inlineStr">
        <is>
          <t>边缘户羊棚建设</t>
        </is>
      </c>
      <c r="C340" s="155" t="inlineStr">
        <is>
          <t>新建</t>
        </is>
      </c>
      <c r="D340" s="152" t="inlineStr">
        <is>
          <t>2020.03
-
2020.12</t>
        </is>
      </c>
      <c r="E340" s="152" t="inlineStr">
        <is>
          <t>罗山川乡</t>
        </is>
      </c>
      <c r="F340" s="263" t="inlineStr">
        <is>
          <t>为13户“边缘户”每户新建100平方米羊棚1座，每座补助1.2万元，其中：西阳洼村5座、兰家掌村3座、苇芝城村1座、山水湾村村2座、光明村2座；为1户“边缘户”每户新建150平方米羊棚1座，每座补助1.8万元，其中：陈渠子村1座</t>
        </is>
      </c>
      <c r="G340" s="152" t="n">
        <v>17.4</v>
      </c>
      <c r="H340" s="151" t="inlineStr">
        <is>
          <t>改善养殖环境，提升养殖效益，增加养殖收入</t>
        </is>
      </c>
      <c r="I340" s="152" t="n">
        <v>6</v>
      </c>
      <c r="J340" s="255" t="n">
        <v>0.0014</v>
      </c>
      <c r="K340" s="255" t="n">
        <v>0.0045</v>
      </c>
      <c r="L340" s="152" t="inlineStr">
        <is>
          <t>县畜牧局</t>
        </is>
      </c>
      <c r="M340" s="264" t="inlineStr">
        <is>
          <t>罗山川乡</t>
        </is>
      </c>
      <c r="N340" s="152" t="n">
        <v>2019.11</v>
      </c>
      <c r="O340" s="55" t="n"/>
    </row>
    <row r="341" ht="49" customFormat="1" customHeight="1" s="9">
      <c r="A341" s="152" t="n">
        <v>13</v>
      </c>
      <c r="B341" s="152" t="inlineStr">
        <is>
          <t>边缘户羊棚建设</t>
        </is>
      </c>
      <c r="C341" s="155" t="inlineStr">
        <is>
          <t>新建</t>
        </is>
      </c>
      <c r="D341" s="152" t="inlineStr">
        <is>
          <t>2020.03
-
2020.12</t>
        </is>
      </c>
      <c r="E341" s="152" t="inlineStr">
        <is>
          <t>演武乡</t>
        </is>
      </c>
      <c r="F341" s="263" t="inlineStr">
        <is>
          <t>为12户“边缘户”每户新建100平方米羊棚1座，每座补助1.2万元，其中：路家塬村2座、黑泉河村1座、刘坪村3座、黄山村1座、走马硷村2座、杨家洼村2座、佛岔村1座</t>
        </is>
      </c>
      <c r="G341" s="152" t="n">
        <v>14.4</v>
      </c>
      <c r="H341" s="151" t="inlineStr">
        <is>
          <t>改善养殖环境，提升养殖效益，增加养殖收入</t>
        </is>
      </c>
      <c r="I341" s="152" t="n">
        <v>7</v>
      </c>
      <c r="J341" s="255" t="n">
        <v>0.0012</v>
      </c>
      <c r="K341" s="255" t="n">
        <v>0.0058</v>
      </c>
      <c r="L341" s="152" t="inlineStr">
        <is>
          <t>县畜牧局</t>
        </is>
      </c>
      <c r="M341" s="264" t="inlineStr">
        <is>
          <t>演武乡</t>
        </is>
      </c>
      <c r="N341" s="152" t="n">
        <v>2019.11</v>
      </c>
      <c r="O341" s="55" t="n"/>
    </row>
    <row r="342" ht="81" customFormat="1" customHeight="1" s="9">
      <c r="A342" s="152" t="n">
        <v>14</v>
      </c>
      <c r="B342" s="152" t="inlineStr">
        <is>
          <t>边缘户羊棚建设</t>
        </is>
      </c>
      <c r="C342" s="155" t="inlineStr">
        <is>
          <t>新建</t>
        </is>
      </c>
      <c r="D342" s="152" t="inlineStr">
        <is>
          <t>2020.03
-
2020.12</t>
        </is>
      </c>
      <c r="E342" s="152" t="inlineStr">
        <is>
          <t>虎洞镇</t>
        </is>
      </c>
      <c r="F342" s="263" t="inlineStr">
        <is>
          <t>为23户“边缘户”每户维修改造100平方米羊棚1座，每座补助0.3万元，其中：半个城村6座、常兆台村3座、贾驿村4座、金庄原村6座、砂井子村2座、张大掌村2座；为17户“边缘户”每户新建100平方米羊棚1座，每座补助1.2万元，其中：高庙湾村8座、张大掌村3座、张家湾村1座、刘解掌村5座；为2户“边缘户”每户新建150平方米羊棚1座，每座补助1.8万元，其中：刘解掌村2座</t>
        </is>
      </c>
      <c r="G342" s="152" t="n">
        <v>30.9</v>
      </c>
      <c r="H342" s="151" t="inlineStr">
        <is>
          <t>改善养殖环境，提升养殖效益，增加养殖收入</t>
        </is>
      </c>
      <c r="I342" s="152" t="n">
        <v>9</v>
      </c>
      <c r="J342" s="255" t="n">
        <v>0.0042</v>
      </c>
      <c r="K342" s="255" t="n">
        <v>0.0183</v>
      </c>
      <c r="L342" s="152" t="inlineStr">
        <is>
          <t>县畜牧局</t>
        </is>
      </c>
      <c r="M342" s="264" t="inlineStr">
        <is>
          <t>虎洞镇</t>
        </is>
      </c>
      <c r="N342" s="152" t="n">
        <v>2019.11</v>
      </c>
      <c r="O342" s="55" t="n"/>
    </row>
    <row r="343" ht="49" customFormat="1" customHeight="1" s="9">
      <c r="A343" s="152" t="n">
        <v>15</v>
      </c>
      <c r="B343" s="152" t="inlineStr">
        <is>
          <t>边缘户羊棚建设</t>
        </is>
      </c>
      <c r="C343" s="155" t="inlineStr">
        <is>
          <t>新建</t>
        </is>
      </c>
      <c r="D343" s="152" t="inlineStr">
        <is>
          <t>2020.03
-
2020.12</t>
        </is>
      </c>
      <c r="E343" s="152" t="inlineStr">
        <is>
          <t>小南沟乡</t>
        </is>
      </c>
      <c r="F343" s="263" t="inlineStr">
        <is>
          <t>为16户“边缘户”每户维修改造100平方米羊棚1座，每座补助0.3万元，其中：李上山村2座、陈掌村1座、丁寨柯村3座、天子渠村1座、李塬村2座、小南沟村6座、许掌村1座</t>
        </is>
      </c>
      <c r="G343" s="152" t="n">
        <v>4.8</v>
      </c>
      <c r="H343" s="151" t="inlineStr">
        <is>
          <t>改善养殖环境，提升养殖效益，增加养殖收入</t>
        </is>
      </c>
      <c r="I343" s="152" t="n">
        <v>7</v>
      </c>
      <c r="J343" s="255" t="n">
        <v>0.0016</v>
      </c>
      <c r="K343" s="255" t="n">
        <v>0.0067</v>
      </c>
      <c r="L343" s="152" t="inlineStr">
        <is>
          <t>县畜牧局</t>
        </is>
      </c>
      <c r="M343" s="264" t="inlineStr">
        <is>
          <t>小南沟乡</t>
        </is>
      </c>
      <c r="N343" s="152" t="n">
        <v>2019.11</v>
      </c>
      <c r="O343" s="55" t="n"/>
    </row>
    <row r="344" ht="61" customFormat="1" customHeight="1" s="9">
      <c r="A344" s="152" t="n">
        <v>16</v>
      </c>
      <c r="B344" s="152" t="inlineStr">
        <is>
          <t>边缘户羊棚建设</t>
        </is>
      </c>
      <c r="C344" s="155" t="inlineStr">
        <is>
          <t>新建</t>
        </is>
      </c>
      <c r="D344" s="152" t="inlineStr">
        <is>
          <t>2020.03
-
2020.12</t>
        </is>
      </c>
      <c r="E344" s="152" t="inlineStr">
        <is>
          <t>芦家湾乡</t>
        </is>
      </c>
      <c r="F344" s="263" t="inlineStr">
        <is>
          <t>为9户“边缘户”每户维修改造100平方米羊棚1座，每座补助0.3万元，其中：大堡条村1座、庙儿掌村3座、井川村1座、花儿掌村2座、小堡条村2座；为3户“边缘户”每户新建100平方米羊棚1座，每座补助1.2万元，其中：庙儿掌村2座、盘龙村1座</t>
        </is>
      </c>
      <c r="G344" s="152" t="n">
        <v>6.3</v>
      </c>
      <c r="H344" s="151" t="inlineStr">
        <is>
          <t>改善养殖环境，提升养殖效益，增加养殖收入</t>
        </is>
      </c>
      <c r="I344" s="152" t="n">
        <v>6</v>
      </c>
      <c r="J344" s="255" t="n">
        <v>0.0012</v>
      </c>
      <c r="K344" s="255" t="n">
        <v>0.0067</v>
      </c>
      <c r="L344" s="152" t="inlineStr">
        <is>
          <t>县畜牧局</t>
        </is>
      </c>
      <c r="M344" s="264" t="inlineStr">
        <is>
          <t>芦家湾乡</t>
        </is>
      </c>
      <c r="N344" s="152" t="n">
        <v>2019.11</v>
      </c>
      <c r="O344" s="55" t="n"/>
    </row>
    <row r="345" ht="85" customFormat="1" customHeight="1" s="9">
      <c r="A345" s="152" t="n">
        <v>17</v>
      </c>
      <c r="B345" s="152" t="inlineStr">
        <is>
          <t>边缘户羊棚建设</t>
        </is>
      </c>
      <c r="C345" s="155" t="inlineStr">
        <is>
          <t>新建</t>
        </is>
      </c>
      <c r="D345" s="152" t="inlineStr">
        <is>
          <t>2020.03
-
2020.12</t>
        </is>
      </c>
      <c r="E345" s="152" t="inlineStr">
        <is>
          <t>八珠乡</t>
        </is>
      </c>
      <c r="F345" s="263" t="inlineStr">
        <is>
          <t>为8户“边缘户”每户维修改造100平方米羊棚1座，每座补助0.3万元，其中：冯家湾村7座、湫坝沟村1座；为17户“边缘户”每户新建100平方米羊棚1座，每座补助1.2万元，其中：曹塬村1座、瓦崾岘村2座、塔尔咀村2座、马连掌村6座、苟塬村5座、湫坝沟村1座；为5户“边缘户”每户新建150平方米羊棚1座，每座补助1.8万元，其中：曹塬村3座、白塬村2座</t>
        </is>
      </c>
      <c r="G345" s="152" t="n">
        <v>31.8</v>
      </c>
      <c r="H345" s="151" t="inlineStr">
        <is>
          <t>改善养殖环境，提升养殖效益，增加养殖收入</t>
        </is>
      </c>
      <c r="I345" s="152" t="n">
        <v>8</v>
      </c>
      <c r="J345" s="255" t="n">
        <v>0.003</v>
      </c>
      <c r="K345" s="255" t="n">
        <v>0.0118</v>
      </c>
      <c r="L345" s="152" t="inlineStr">
        <is>
          <t>县畜牧局</t>
        </is>
      </c>
      <c r="M345" s="264" t="inlineStr">
        <is>
          <t>八珠乡</t>
        </is>
      </c>
      <c r="N345" s="152" t="n">
        <v>2019.11</v>
      </c>
      <c r="O345" s="55" t="n"/>
    </row>
    <row r="346" ht="84" customFormat="1" customHeight="1" s="9">
      <c r="A346" s="152" t="n">
        <v>18</v>
      </c>
      <c r="B346" s="152" t="inlineStr">
        <is>
          <t>边缘户羊棚建设</t>
        </is>
      </c>
      <c r="C346" s="155" t="inlineStr">
        <is>
          <t>新建</t>
        </is>
      </c>
      <c r="D346" s="152" t="inlineStr">
        <is>
          <t>2020.03
-
2020.12</t>
        </is>
      </c>
      <c r="E346" s="152" t="inlineStr">
        <is>
          <t>耿湾乡</t>
        </is>
      </c>
      <c r="F346" s="263" t="inlineStr">
        <is>
          <t>为14户“边缘户”每户维修改造100平方米羊棚1座，每座补助0.3万元，其中：桃树掌村1座、天桥2座、万湾村4座、郜庄村1座、许掌村3座、郝东掌村3座；为2户“边缘户”每户新建100平方米羊棚1座，每座补助1.2万元，其中：万湾村1座、耿河村1座；为5户“边缘户”每户新建150平方米羊棚1座，每座补助1.8万元，其中：潘掌村5户</t>
        </is>
      </c>
      <c r="G346" s="152" t="n">
        <v>15.6</v>
      </c>
      <c r="H346" s="151" t="inlineStr">
        <is>
          <t>改善养殖环境，提升养殖效益，增加养殖收入</t>
        </is>
      </c>
      <c r="I346" s="152" t="n">
        <v>9</v>
      </c>
      <c r="J346" s="255" t="n">
        <v>0.0021</v>
      </c>
      <c r="K346" s="255" t="n">
        <v>0.0098</v>
      </c>
      <c r="L346" s="152" t="inlineStr">
        <is>
          <t>县畜牧局</t>
        </is>
      </c>
      <c r="M346" s="264" t="inlineStr">
        <is>
          <t>耿湾乡</t>
        </is>
      </c>
      <c r="N346" s="152" t="n">
        <v>2019.11</v>
      </c>
      <c r="O346" s="55" t="n"/>
    </row>
    <row r="347" ht="46" customFormat="1" customHeight="1" s="9">
      <c r="A347" s="152" t="n">
        <v>19</v>
      </c>
      <c r="B347" s="152" t="inlineStr">
        <is>
          <t>边缘户羊棚建设</t>
        </is>
      </c>
      <c r="C347" s="155" t="inlineStr">
        <is>
          <t>新建</t>
        </is>
      </c>
      <c r="D347" s="152" t="inlineStr">
        <is>
          <t>2020.03
-
2020.12</t>
        </is>
      </c>
      <c r="E347" s="152" t="inlineStr">
        <is>
          <t>南湫乡</t>
        </is>
      </c>
      <c r="F347" s="263" t="inlineStr">
        <is>
          <t>为5户“边缘户”每户维修改造100平方米羊棚1座，每座补助1.2万元，其中：岳后渠村2座、杨兴堡村1座、代家洼村2座</t>
        </is>
      </c>
      <c r="G347" s="152" t="n">
        <v>6</v>
      </c>
      <c r="H347" s="151" t="inlineStr">
        <is>
          <t>改善养殖环境，提升养殖效益，增加养殖收入</t>
        </is>
      </c>
      <c r="I347" s="152" t="n">
        <v>3</v>
      </c>
      <c r="J347" s="255" t="n">
        <v>0.0005</v>
      </c>
      <c r="K347" s="255" t="n">
        <v>0.0019</v>
      </c>
      <c r="L347" s="152" t="inlineStr">
        <is>
          <t>县畜牧局</t>
        </is>
      </c>
      <c r="M347" s="264" t="inlineStr">
        <is>
          <t>南湫乡</t>
        </is>
      </c>
      <c r="N347" s="152" t="n">
        <v>2019.11</v>
      </c>
      <c r="O347" s="55" t="n"/>
    </row>
    <row r="348" ht="81" customFormat="1" customHeight="1" s="9">
      <c r="A348" s="152" t="n">
        <v>20</v>
      </c>
      <c r="B348" s="152" t="inlineStr">
        <is>
          <t>边缘户羊棚建设</t>
        </is>
      </c>
      <c r="C348" s="155" t="inlineStr">
        <is>
          <t>新建</t>
        </is>
      </c>
      <c r="D348" s="152" t="inlineStr">
        <is>
          <t>2020.03
-
2020.12</t>
        </is>
      </c>
      <c r="E348" s="152" t="inlineStr">
        <is>
          <t>天池乡</t>
        </is>
      </c>
      <c r="F348" s="263" t="inlineStr">
        <is>
          <t>为2户“边缘户”每户维修改造100平方米羊棚1座，每座补助0.3万元，其中：碾盘岭村2座；为17户“边缘户”每户新建100平方米羊棚1座，每座补助1.2万元，其中：梁河村3座、苏北岔村1座、四合掌村2座、老庄湾村2座、井渠淌村4座、曹李川村1座、吴城子村4座；为1户“边缘户”每户新建150平方米羊棚1座，每座补助1.8万元，其中：张邓塬村1座</t>
        </is>
      </c>
      <c r="G348" s="152" t="n">
        <v>22.8</v>
      </c>
      <c r="H348" s="151" t="inlineStr">
        <is>
          <t>改善养殖环境，提升养殖效益，增加养殖收入</t>
        </is>
      </c>
      <c r="I348" s="152" t="n">
        <v>9</v>
      </c>
      <c r="J348" s="255" t="n">
        <v>0.002</v>
      </c>
      <c r="K348" s="255" t="n">
        <v>0.0086</v>
      </c>
      <c r="L348" s="152" t="inlineStr">
        <is>
          <t>县畜牧局</t>
        </is>
      </c>
      <c r="M348" s="264" t="inlineStr">
        <is>
          <t>天池乡</t>
        </is>
      </c>
      <c r="N348" s="152" t="n">
        <v>2019.11</v>
      </c>
      <c r="O348" s="55" t="n"/>
    </row>
    <row r="349" ht="56" customFormat="1" customHeight="1" s="9">
      <c r="A349" s="94" t="inlineStr">
        <is>
          <t>(十九)</t>
        </is>
      </c>
      <c r="B349" s="233" t="inlineStr">
        <is>
          <t>标准化草料棚建设</t>
        </is>
      </c>
      <c r="C349" s="233" t="inlineStr">
        <is>
          <t>新建</t>
        </is>
      </c>
      <c r="D349" s="123" t="inlineStr">
        <is>
          <t>2020.01
-
2020.06</t>
        </is>
      </c>
      <c r="E349" s="233" t="inlineStr">
        <is>
          <t>全县20个乡镇</t>
        </is>
      </c>
      <c r="F349" s="124" t="inlineStr">
        <is>
          <t>扶持4308户建档立卡贫困户每户新建草料棚1座，每座补助7000元，产权归贫困户所有；新建5000m³草棚1座，饲草晾晒及加工场5200㎡，购置大型饲草机械2台套，50吨地磅1台，配套完成相关附属工程建设，产权归村集体所有</t>
        </is>
      </c>
      <c r="G349" s="233" t="n">
        <v>3215.7</v>
      </c>
      <c r="H349" s="124" t="inlineStr">
        <is>
          <t>打造脱贫主导产业，改善养殖条件</t>
        </is>
      </c>
      <c r="I349" s="233" t="n">
        <v>226</v>
      </c>
      <c r="J349" s="233" t="n">
        <v>0.4463</v>
      </c>
      <c r="K349" s="233" t="n">
        <v>1.6975</v>
      </c>
      <c r="L349" s="123" t="inlineStr">
        <is>
          <t>县畜牧局</t>
        </is>
      </c>
      <c r="M349" s="233" t="inlineStr">
        <is>
          <t>乡镇村</t>
        </is>
      </c>
      <c r="N349" s="190" t="n">
        <v>2019.11</v>
      </c>
      <c r="O349" s="55" t="n"/>
    </row>
    <row r="350" ht="46" customFormat="1" customHeight="1" s="9">
      <c r="A350" s="152" t="n">
        <v>1</v>
      </c>
      <c r="B350" s="152" t="inlineStr">
        <is>
          <t>标准化
草料棚建设</t>
        </is>
      </c>
      <c r="C350" s="152" t="inlineStr">
        <is>
          <t>新建</t>
        </is>
      </c>
      <c r="D350" s="155" t="inlineStr">
        <is>
          <t>2020.01
-
2020.06</t>
        </is>
      </c>
      <c r="E350" s="152" t="inlineStr">
        <is>
          <t>八珠乡</t>
        </is>
      </c>
      <c r="F350" s="151" t="inlineStr">
        <is>
          <t>扶持贫困户新建草料棚271座，其中：曹塬村58座，瓦崾岘村42座，塔尔咀村18座，马连掌村32座，湫坝沟村13座，白塬村19座，八珠塬村50座，苟塬村2座，杏树沟村3座，冯家湾村34座</t>
        </is>
      </c>
      <c r="G350" s="152" t="n">
        <v>189.7</v>
      </c>
      <c r="H350" s="62" t="inlineStr">
        <is>
          <t>打造脱贫主导产业，改善饲草存储条件</t>
        </is>
      </c>
      <c r="I350" s="152" t="n">
        <v>10</v>
      </c>
      <c r="J350" s="191" t="n">
        <v>0.0271</v>
      </c>
      <c r="K350" s="235" t="n">
        <v>0.1138</v>
      </c>
      <c r="L350" s="155" t="inlineStr">
        <is>
          <t>畜牧局</t>
        </is>
      </c>
      <c r="M350" s="155" t="inlineStr">
        <is>
          <t>乡、村</t>
        </is>
      </c>
      <c r="N350" s="155" t="n">
        <v>2019.11</v>
      </c>
      <c r="O350" s="97" t="n"/>
    </row>
    <row r="351" ht="39" customFormat="1" customHeight="1" s="9">
      <c r="A351" s="152" t="n">
        <v>2</v>
      </c>
      <c r="B351" s="152" t="inlineStr">
        <is>
          <t>标准化
草料棚建设</t>
        </is>
      </c>
      <c r="C351" s="152" t="inlineStr">
        <is>
          <t>新建</t>
        </is>
      </c>
      <c r="D351" s="155" t="inlineStr">
        <is>
          <t>2020.01
-
2020.06</t>
        </is>
      </c>
      <c r="E351" s="152" t="inlineStr">
        <is>
          <t>曲子镇</t>
        </is>
      </c>
      <c r="F351" s="151" t="inlineStr">
        <is>
          <t>扶持贫困户新建草料棚60座，其中：董家塬村1座，西沟村28座，刘旗村10座，楼房子村2座，五里桥村5座，小庄村8座，金村寺村6座</t>
        </is>
      </c>
      <c r="G351" s="152" t="n">
        <v>42</v>
      </c>
      <c r="H351" s="62" t="inlineStr">
        <is>
          <t>打造脱贫主导产业，改善饲草存储条件</t>
        </is>
      </c>
      <c r="I351" s="152" t="n">
        <v>7</v>
      </c>
      <c r="J351" s="191" t="n">
        <v>0.006</v>
      </c>
      <c r="K351" s="235" t="n">
        <v>0.0214</v>
      </c>
      <c r="L351" s="155" t="inlineStr">
        <is>
          <t>畜牧局</t>
        </is>
      </c>
      <c r="M351" s="155" t="inlineStr">
        <is>
          <t>镇、村</t>
        </is>
      </c>
      <c r="N351" s="155" t="n">
        <v>2019.11</v>
      </c>
      <c r="O351" s="97" t="n"/>
    </row>
    <row r="352" ht="53" customFormat="1" customHeight="1" s="9">
      <c r="A352" s="152" t="n">
        <v>3</v>
      </c>
      <c r="B352" s="152" t="inlineStr">
        <is>
          <t>标准化
草料棚建设</t>
        </is>
      </c>
      <c r="C352" s="152" t="inlineStr">
        <is>
          <t>新建</t>
        </is>
      </c>
      <c r="D352" s="155" t="inlineStr">
        <is>
          <t>2020.01
-
2020.06</t>
        </is>
      </c>
      <c r="E352" s="152" t="inlineStr">
        <is>
          <t>车道镇</t>
        </is>
      </c>
      <c r="F352" s="151" t="inlineStr">
        <is>
          <t>扶持贫困户新建草料棚338座，其中：元峁村20座，苦水掌村60座，双庙村30座，王西掌村30座，吊渠村20座，三角城村20座，杨掌村10座，万安村40座，陈掌村15座，红台村20座，樱桃掌村20座，代掌村10座，刘渠村33座，刘园子村10座</t>
        </is>
      </c>
      <c r="G352" s="152" t="n">
        <v>236.6</v>
      </c>
      <c r="H352" s="62" t="inlineStr">
        <is>
          <t>打造脱贫主导产业，改善饲草存储条件</t>
        </is>
      </c>
      <c r="I352" s="152" t="n">
        <v>14</v>
      </c>
      <c r="J352" s="191" t="n">
        <v>0.0338</v>
      </c>
      <c r="K352" s="235" t="n">
        <v>0.1418</v>
      </c>
      <c r="L352" s="155" t="inlineStr">
        <is>
          <t>畜牧局</t>
        </is>
      </c>
      <c r="M352" s="155" t="inlineStr">
        <is>
          <t>镇、村</t>
        </is>
      </c>
      <c r="N352" s="155" t="n">
        <v>2019.11</v>
      </c>
      <c r="O352" s="97" t="n"/>
    </row>
    <row r="353" ht="46" customFormat="1" customHeight="1" s="9">
      <c r="A353" s="152" t="n">
        <v>4</v>
      </c>
      <c r="B353" s="152" t="inlineStr">
        <is>
          <t>标准化
草料棚建设</t>
        </is>
      </c>
      <c r="C353" s="152" t="inlineStr">
        <is>
          <t>新建</t>
        </is>
      </c>
      <c r="D353" s="155" t="inlineStr">
        <is>
          <t>2020.01
-
2020.06</t>
        </is>
      </c>
      <c r="E353" s="152" t="inlineStr">
        <is>
          <t>小南沟乡</t>
        </is>
      </c>
      <c r="F353" s="151" t="inlineStr">
        <is>
          <t>扶持贫困户新建草料棚263座，其中：杨胡套子村41座，许掌村14座，汪天子村48座，李上山村14座，李塬村54座，陈掌村26座，连川村24座，丁寨柯村13座，小南沟村9座，粉子山村20座</t>
        </is>
      </c>
      <c r="G353" s="152" t="n">
        <v>184.1</v>
      </c>
      <c r="H353" s="62" t="inlineStr">
        <is>
          <t>打造脱贫主导产业，改善饲草存储条件</t>
        </is>
      </c>
      <c r="I353" s="152" t="n">
        <v>10</v>
      </c>
      <c r="J353" s="191" t="n">
        <v>0.0263</v>
      </c>
      <c r="K353" s="235" t="n">
        <v>0.1052</v>
      </c>
      <c r="L353" s="155" t="inlineStr">
        <is>
          <t>畜牧局</t>
        </is>
      </c>
      <c r="M353" s="155" t="inlineStr">
        <is>
          <t>乡、村</t>
        </is>
      </c>
      <c r="N353" s="155" t="n">
        <v>2019.11</v>
      </c>
      <c r="O353" s="97" t="n"/>
    </row>
    <row r="354" ht="45" customFormat="1" customHeight="1" s="9">
      <c r="A354" s="152" t="n">
        <v>5</v>
      </c>
      <c r="B354" s="152" t="inlineStr">
        <is>
          <t>标准化
草料棚建设</t>
        </is>
      </c>
      <c r="C354" s="152" t="inlineStr">
        <is>
          <t>新建</t>
        </is>
      </c>
      <c r="D354" s="155" t="inlineStr">
        <is>
          <t>2020.01
-
2020.06</t>
        </is>
      </c>
      <c r="E354" s="152" t="inlineStr">
        <is>
          <t>樊家川镇</t>
        </is>
      </c>
      <c r="F354" s="151" t="inlineStr">
        <is>
          <t>扶持贫困户新建草料棚123座，其中：闫塬村2座，长城村5座，马俊滩村5座，马驿沟村27座，郝集村5座，樊家川村46座，慕家河村13座，李崾岘村20座</t>
        </is>
      </c>
      <c r="G354" s="152" t="n">
        <v>86.09999999999999</v>
      </c>
      <c r="H354" s="62" t="inlineStr">
        <is>
          <t>打造脱贫主导产业，改善饲草存储条件</t>
        </is>
      </c>
      <c r="I354" s="152" t="n">
        <v>8</v>
      </c>
      <c r="J354" s="191" t="n">
        <v>0.0123</v>
      </c>
      <c r="K354" s="235" t="n">
        <v>0.0504</v>
      </c>
      <c r="L354" s="155" t="inlineStr">
        <is>
          <t>畜牧局</t>
        </is>
      </c>
      <c r="M354" s="155" t="inlineStr">
        <is>
          <t>镇、村</t>
        </is>
      </c>
      <c r="N354" s="155" t="n">
        <v>2019.11</v>
      </c>
      <c r="O354" s="97" t="n"/>
    </row>
    <row r="355" ht="57" customFormat="1" customHeight="1" s="9">
      <c r="A355" s="152" t="n">
        <v>6</v>
      </c>
      <c r="B355" s="152" t="inlineStr">
        <is>
          <t>标准化
草料棚建设</t>
        </is>
      </c>
      <c r="C355" s="152" t="inlineStr">
        <is>
          <t>新建</t>
        </is>
      </c>
      <c r="D355" s="155" t="inlineStr">
        <is>
          <t>2020.01
-
2020.06</t>
        </is>
      </c>
      <c r="E355" s="152" t="inlineStr">
        <is>
          <t>耿湾乡</t>
        </is>
      </c>
      <c r="F355" s="151" t="inlineStr">
        <is>
          <t>扶持贫困户新建草料棚170座，其中：张台村26座，郜庄村6座，天桥村19座，早流渠村7座，耿河村2座，桃树掌5座，韩老庄3座，郝东掌10座，万湾村41座，黑城岔2座，潘掌村14座，四合原村2座，许掌村33座</t>
        </is>
      </c>
      <c r="G355" s="152" t="n">
        <v>119</v>
      </c>
      <c r="H355" s="62" t="inlineStr">
        <is>
          <t>打造脱贫主导产业，改善饲草存储条件</t>
        </is>
      </c>
      <c r="I355" s="152" t="n">
        <v>13</v>
      </c>
      <c r="J355" s="191" t="n">
        <v>0.017</v>
      </c>
      <c r="K355" s="235" t="n">
        <v>0.0697</v>
      </c>
      <c r="L355" s="155" t="inlineStr">
        <is>
          <t>畜牧局</t>
        </is>
      </c>
      <c r="M355" s="155" t="inlineStr">
        <is>
          <t>乡、村</t>
        </is>
      </c>
      <c r="N355" s="155" t="n">
        <v>2019.11</v>
      </c>
      <c r="O355" s="97" t="n"/>
    </row>
    <row r="356" ht="46" customFormat="1" customHeight="1" s="9">
      <c r="A356" s="152" t="n">
        <v>7</v>
      </c>
      <c r="B356" s="152" t="inlineStr">
        <is>
          <t>标准化
草料棚建设</t>
        </is>
      </c>
      <c r="C356" s="152" t="inlineStr">
        <is>
          <t>新建</t>
        </is>
      </c>
      <c r="D356" s="155" t="inlineStr">
        <is>
          <t>2020.01
-
2020.06</t>
        </is>
      </c>
      <c r="E356" s="152" t="inlineStr">
        <is>
          <t>毛井镇</t>
        </is>
      </c>
      <c r="F356" s="151" t="inlineStr">
        <is>
          <t>扶持贫困户新建草料棚108座，其中：马趟村5座，红吐咀村37座，高家洼村3座，乔崾岘村2座，杨东掌村8座，砖城子村23座，大户掌村8座，施家滩村1座，砖城子村17座，二条俭村4座</t>
        </is>
      </c>
      <c r="G356" s="152" t="n">
        <v>75.59999999999999</v>
      </c>
      <c r="H356" s="62" t="inlineStr">
        <is>
          <t>打造脱贫主导产业，改善饲草存储条件</t>
        </is>
      </c>
      <c r="I356" s="152" t="n">
        <v>10</v>
      </c>
      <c r="J356" s="191" t="n">
        <v>0.0108</v>
      </c>
      <c r="K356" s="235" t="n">
        <v>0.0443</v>
      </c>
      <c r="L356" s="155" t="inlineStr">
        <is>
          <t>畜牧局</t>
        </is>
      </c>
      <c r="M356" s="155" t="inlineStr">
        <is>
          <t>镇、村</t>
        </is>
      </c>
      <c r="N356" s="155" t="n">
        <v>2019.11</v>
      </c>
      <c r="O356" s="97" t="n"/>
    </row>
    <row r="357" ht="47" customFormat="1" customHeight="1" s="9">
      <c r="A357" s="152" t="n">
        <v>8</v>
      </c>
      <c r="B357" s="152" t="inlineStr">
        <is>
          <t>标准化
草料棚建设</t>
        </is>
      </c>
      <c r="C357" s="152" t="inlineStr">
        <is>
          <t>新建</t>
        </is>
      </c>
      <c r="D357" s="155" t="inlineStr">
        <is>
          <t>2020.01
-
2020.06</t>
        </is>
      </c>
      <c r="E357" s="152" t="inlineStr">
        <is>
          <t>甜水镇</t>
        </is>
      </c>
      <c r="F357" s="151" t="inlineStr">
        <is>
          <t>扶持贫困户新建草料棚66座，其中：邱滩村8座，大良洼村6座，高崾岘村10座，甜水街村2座，七里墩村2座，鲁掌村6座，何塬村14座，狼儿滩村3座，张铁村15座</t>
        </is>
      </c>
      <c r="G357" s="152" t="n">
        <v>46.2</v>
      </c>
      <c r="H357" s="62" t="inlineStr">
        <is>
          <t>打造脱贫主导产业，改善饲草存储条件</t>
        </is>
      </c>
      <c r="I357" s="152" t="n">
        <v>9</v>
      </c>
      <c r="J357" s="191" t="n">
        <v>0.0066</v>
      </c>
      <c r="K357" s="235" t="n">
        <v>0.0264</v>
      </c>
      <c r="L357" s="155" t="inlineStr">
        <is>
          <t>畜牧局</t>
        </is>
      </c>
      <c r="M357" s="155" t="inlineStr">
        <is>
          <t>镇、村</t>
        </is>
      </c>
      <c r="N357" s="155" t="n">
        <v>2019.11</v>
      </c>
      <c r="O357" s="97" t="n"/>
    </row>
    <row r="358" ht="39" customFormat="1" customHeight="1" s="9">
      <c r="A358" s="152" t="n">
        <v>9</v>
      </c>
      <c r="B358" s="152" t="inlineStr">
        <is>
          <t>标准化
草料棚建设</t>
        </is>
      </c>
      <c r="C358" s="152" t="inlineStr">
        <is>
          <t>新建</t>
        </is>
      </c>
      <c r="D358" s="155" t="inlineStr">
        <is>
          <t>2020.01
-
2020.06</t>
        </is>
      </c>
      <c r="E358" s="152" t="inlineStr">
        <is>
          <t>山城乡</t>
        </is>
      </c>
      <c r="F358" s="151" t="inlineStr">
        <is>
          <t>扶持贫困户新建草料棚81座，其中：王山口子村1座，八里铺村5座，薛塬村56座，山城堡村17座，冯家沟村2座</t>
        </is>
      </c>
      <c r="G358" s="152" t="n">
        <v>56.7</v>
      </c>
      <c r="H358" s="62" t="inlineStr">
        <is>
          <t>打造脱贫主导产业，改善饲草存储条件</t>
        </is>
      </c>
      <c r="I358" s="152" t="n">
        <v>5</v>
      </c>
      <c r="J358" s="191" t="n">
        <v>0.0081</v>
      </c>
      <c r="K358" s="235" t="n">
        <v>0.0324</v>
      </c>
      <c r="L358" s="155" t="inlineStr">
        <is>
          <t>畜牧局</t>
        </is>
      </c>
      <c r="M358" s="155" t="inlineStr">
        <is>
          <t>乡、村</t>
        </is>
      </c>
      <c r="N358" s="155" t="n">
        <v>2019.11</v>
      </c>
      <c r="O358" s="97" t="n"/>
    </row>
    <row r="359" ht="66" customFormat="1" customHeight="1" s="9">
      <c r="A359" s="152" t="n">
        <v>10</v>
      </c>
      <c r="B359" s="152" t="inlineStr">
        <is>
          <t>标准化
草料棚建设</t>
        </is>
      </c>
      <c r="C359" s="152" t="inlineStr">
        <is>
          <t>新建</t>
        </is>
      </c>
      <c r="D359" s="155" t="inlineStr">
        <is>
          <t>2020.01
-
2020.06</t>
        </is>
      </c>
      <c r="E359" s="152" t="inlineStr">
        <is>
          <t>合道镇</t>
        </is>
      </c>
      <c r="F359" s="151" t="inlineStr">
        <is>
          <t>扶持贫困户新建草料棚406座，其中：梁坪村9座，瓦天沟村30座，赵台村38座，杨坪沟村59座，何家村8座，沈岭36座，辛坪村10座，寨子坪村45座，红崖洼村9座，陶洼子村14座，尚西坪村39座，赵塬村11座，朱塬村36个，常崾岘村11座，大路洼村22座，唐台子村29座</t>
        </is>
      </c>
      <c r="G359" s="152" t="n">
        <v>284.2</v>
      </c>
      <c r="H359" s="62" t="inlineStr">
        <is>
          <t>打造脱贫主导产业，改善饲草存储条件</t>
        </is>
      </c>
      <c r="I359" s="152" t="n">
        <v>16</v>
      </c>
      <c r="J359" s="191" t="n">
        <v>0.0406</v>
      </c>
      <c r="K359" s="235" t="n">
        <v>0.1705</v>
      </c>
      <c r="L359" s="155" t="inlineStr">
        <is>
          <t>畜牧局</t>
        </is>
      </c>
      <c r="M359" s="155" t="inlineStr">
        <is>
          <t>镇、村</t>
        </is>
      </c>
      <c r="N359" s="155" t="n">
        <v>2019.11</v>
      </c>
      <c r="O359" s="97" t="n"/>
    </row>
    <row r="360" ht="69" customFormat="1" customHeight="1" s="9">
      <c r="A360" s="152" t="n">
        <v>11</v>
      </c>
      <c r="B360" s="152" t="inlineStr">
        <is>
          <t>标准化
草料棚建设</t>
        </is>
      </c>
      <c r="C360" s="152" t="inlineStr">
        <is>
          <t>新建</t>
        </is>
      </c>
      <c r="D360" s="155" t="inlineStr">
        <is>
          <t>2020.01
-
2020.06</t>
        </is>
      </c>
      <c r="E360" s="152" t="inlineStr">
        <is>
          <t>洪德镇</t>
        </is>
      </c>
      <c r="F360" s="151" t="inlineStr">
        <is>
          <t>扶持贫困户新建草料棚289座，其中：李达掌村2座，苗河村20座，耿塬畔村2座，张崾岘村14座，苏长沟村7座，赵洼村13座，张塬村45座，大户塬村3座，私盐路村13座，丁阳渠子村14座，河连湾村16座，寇河村24座，新集子村37座，梁岔村1座，肖关村10座，马塬村23座，李塬村8座，洪德街村19座，许旗村18座</t>
        </is>
      </c>
      <c r="G360" s="152" t="n">
        <v>202.3</v>
      </c>
      <c r="H360" s="62" t="inlineStr">
        <is>
          <t>打造脱贫主导产业，改善饲草存储条件</t>
        </is>
      </c>
      <c r="I360" s="152" t="n">
        <v>19</v>
      </c>
      <c r="J360" s="191" t="n">
        <v>0.0289</v>
      </c>
      <c r="K360" s="235" t="n">
        <v>0.1156</v>
      </c>
      <c r="L360" s="155" t="inlineStr">
        <is>
          <t>畜牧局</t>
        </is>
      </c>
      <c r="M360" s="155" t="inlineStr">
        <is>
          <t>镇、村</t>
        </is>
      </c>
      <c r="N360" s="155" t="n">
        <v>2019.11</v>
      </c>
      <c r="O360" s="97" t="n"/>
    </row>
    <row r="361" ht="45" customFormat="1" customHeight="1" s="9">
      <c r="A361" s="152" t="n">
        <v>12</v>
      </c>
      <c r="B361" s="152" t="inlineStr">
        <is>
          <t>标准化
草料棚建设</t>
        </is>
      </c>
      <c r="C361" s="152" t="inlineStr">
        <is>
          <t>新建</t>
        </is>
      </c>
      <c r="D361" s="155" t="inlineStr">
        <is>
          <t>2020.01
-
2020.06</t>
        </is>
      </c>
      <c r="E361" s="152" t="inlineStr">
        <is>
          <t>罗山川乡</t>
        </is>
      </c>
      <c r="F361" s="151" t="inlineStr">
        <is>
          <t>扶持贫困户新建草料棚418座，其中：西阳洼村45座，苇芝城村50座，龙柏山村60座，兰家掌村55座，大树塬村60座，陈渠子村55座，山水湾村45座，光明村48座</t>
        </is>
      </c>
      <c r="G361" s="152" t="n">
        <v>292.6</v>
      </c>
      <c r="H361" s="62" t="inlineStr">
        <is>
          <t>打造脱贫主导产业，改善饲草存储条件</t>
        </is>
      </c>
      <c r="I361" s="152" t="n">
        <v>8</v>
      </c>
      <c r="J361" s="191" t="n">
        <v>0.0418</v>
      </c>
      <c r="K361" s="235" t="n">
        <v>0.0472</v>
      </c>
      <c r="L361" s="155" t="inlineStr">
        <is>
          <t>畜牧局</t>
        </is>
      </c>
      <c r="M361" s="155" t="inlineStr">
        <is>
          <t>乡、村</t>
        </is>
      </c>
      <c r="N361" s="155" t="n">
        <v>2019.11</v>
      </c>
      <c r="O361" s="97" t="n"/>
    </row>
    <row r="362" ht="47" customFormat="1" customHeight="1" s="9">
      <c r="A362" s="152" t="n">
        <v>13</v>
      </c>
      <c r="B362" s="152" t="inlineStr">
        <is>
          <t>标准化
草料棚建设</t>
        </is>
      </c>
      <c r="C362" s="152" t="inlineStr">
        <is>
          <t>新建</t>
        </is>
      </c>
      <c r="D362" s="155" t="inlineStr">
        <is>
          <t>2020.01
-
2020.06</t>
        </is>
      </c>
      <c r="E362" s="152" t="inlineStr">
        <is>
          <t>木钵镇</t>
        </is>
      </c>
      <c r="F362" s="151" t="inlineStr">
        <is>
          <t>扶持贫困户新建草料棚244座，其中：郭西掌村43座，殷家桥村24座，井儿岔村11座，曹旗村39座，邓寨子村4户，高楼塬村78座，高寨村2座，刘家塬村21座，白家掌村20座，周湾村2座</t>
        </is>
      </c>
      <c r="G362" s="152" t="n">
        <v>170.8</v>
      </c>
      <c r="H362" s="62" t="inlineStr">
        <is>
          <t>打造脱贫主导产业，改善饲草存储条件</t>
        </is>
      </c>
      <c r="I362" s="152" t="n">
        <v>10</v>
      </c>
      <c r="J362" s="191" t="n">
        <v>0.0244</v>
      </c>
      <c r="K362" s="235" t="n">
        <v>0.09760000000000001</v>
      </c>
      <c r="L362" s="155" t="inlineStr">
        <is>
          <t>畜牧局</t>
        </is>
      </c>
      <c r="M362" s="155" t="inlineStr">
        <is>
          <t>镇、村</t>
        </is>
      </c>
      <c r="N362" s="155" t="n">
        <v>2019.11</v>
      </c>
      <c r="O362" s="97" t="n"/>
    </row>
    <row r="363" ht="50" customFormat="1" customHeight="1" s="9">
      <c r="A363" s="152" t="n">
        <v>14</v>
      </c>
      <c r="B363" s="152" t="inlineStr">
        <is>
          <t>标准化
草料棚建设</t>
        </is>
      </c>
      <c r="C363" s="152" t="inlineStr">
        <is>
          <t>新建</t>
        </is>
      </c>
      <c r="D363" s="155" t="inlineStr">
        <is>
          <t>2020.01
-
2020.06</t>
        </is>
      </c>
      <c r="E363" s="152" t="inlineStr">
        <is>
          <t>芦家湾乡</t>
        </is>
      </c>
      <c r="F363" s="151" t="inlineStr">
        <is>
          <t>扶持贫困户新建草料棚66座，其中：井川村2座，庙儿掌村11座，桃李湾村1座，花儿掌村40座，王庄村3座，杨新庄村3座，宋掌村6座</t>
        </is>
      </c>
      <c r="G363" s="152" t="n">
        <v>46.2</v>
      </c>
      <c r="H363" s="62" t="inlineStr">
        <is>
          <t>打造脱贫主导产业，改善饲草存储条件</t>
        </is>
      </c>
      <c r="I363" s="152" t="n">
        <v>7</v>
      </c>
      <c r="J363" s="191" t="n">
        <v>0.0066</v>
      </c>
      <c r="K363" s="235" t="n">
        <v>0.0264</v>
      </c>
      <c r="L363" s="155" t="inlineStr">
        <is>
          <t>畜牧局</t>
        </is>
      </c>
      <c r="M363" s="155" t="inlineStr">
        <is>
          <t>乡、村</t>
        </is>
      </c>
      <c r="N363" s="155" t="n">
        <v>2019.11</v>
      </c>
      <c r="O363" s="97" t="n"/>
    </row>
    <row r="364" ht="39" customFormat="1" customHeight="1" s="9">
      <c r="A364" s="152" t="n">
        <v>15</v>
      </c>
      <c r="B364" s="152" t="inlineStr">
        <is>
          <t>标准化
草料棚建设</t>
        </is>
      </c>
      <c r="C364" s="152" t="inlineStr">
        <is>
          <t>新建</t>
        </is>
      </c>
      <c r="D364" s="155" t="inlineStr">
        <is>
          <t>2020.01
-
2020.06</t>
        </is>
      </c>
      <c r="E364" s="152" t="inlineStr">
        <is>
          <t>秦团庄乡</t>
        </is>
      </c>
      <c r="F364" s="151" t="inlineStr">
        <is>
          <t>扶持贫困户新建草料棚63座，其中：白塬畔村5座，大天子村10座，贾塬村9座，秦团庄村15，王团庄村4座，新集子村17座，新峁村3座</t>
        </is>
      </c>
      <c r="G364" s="152" t="n">
        <v>44.1</v>
      </c>
      <c r="H364" s="62" t="inlineStr">
        <is>
          <t>打造脱贫主导产业，改善饲草存储条件</t>
        </is>
      </c>
      <c r="I364" s="152" t="n">
        <v>7</v>
      </c>
      <c r="J364" s="191" t="n">
        <v>0.0063</v>
      </c>
      <c r="K364" s="235" t="n">
        <v>0.0252</v>
      </c>
      <c r="L364" s="155" t="inlineStr">
        <is>
          <t>畜牧局</t>
        </is>
      </c>
      <c r="M364" s="155" t="inlineStr">
        <is>
          <t>乡、村</t>
        </is>
      </c>
      <c r="N364" s="155" t="n">
        <v>2019.11</v>
      </c>
      <c r="O364" s="97" t="n"/>
    </row>
    <row r="365" ht="45" customFormat="1" customHeight="1" s="9">
      <c r="A365" s="152" t="n">
        <v>16</v>
      </c>
      <c r="B365" s="152" t="inlineStr">
        <is>
          <t>标准化
草料棚建设</t>
        </is>
      </c>
      <c r="C365" s="152" t="inlineStr">
        <is>
          <t>新建</t>
        </is>
      </c>
      <c r="D365" s="155" t="inlineStr">
        <is>
          <t>2020.01
-
2020.06</t>
        </is>
      </c>
      <c r="E365" s="152" t="inlineStr">
        <is>
          <t>环城镇</t>
        </is>
      </c>
      <c r="F365" s="151" t="inlineStr">
        <is>
          <t>扶持贫困户新建草料棚31座，其中：北郭塬村2座，高龚塬村5座，龚淌村6座，马坊塬村3座，漫塬村2座，宁老庄村1座，西川村2座，杨庙掌村1座，赵小掌村9座</t>
        </is>
      </c>
      <c r="G365" s="152" t="n">
        <v>21.7</v>
      </c>
      <c r="H365" s="62" t="inlineStr">
        <is>
          <t>打造脱贫主导产业，改善饲草存储条件</t>
        </is>
      </c>
      <c r="I365" s="152" t="n">
        <v>9</v>
      </c>
      <c r="J365" s="191" t="n">
        <v>0.0031</v>
      </c>
      <c r="K365" s="235" t="n">
        <v>0.0124</v>
      </c>
      <c r="L365" s="155" t="inlineStr">
        <is>
          <t>畜牧局</t>
        </is>
      </c>
      <c r="M365" s="155" t="inlineStr">
        <is>
          <t>镇、村</t>
        </is>
      </c>
      <c r="N365" s="155" t="n">
        <v>2019.11</v>
      </c>
      <c r="O365" s="97" t="n"/>
    </row>
    <row r="366" ht="53" customFormat="1" customHeight="1" s="9">
      <c r="A366" s="152" t="n">
        <v>17</v>
      </c>
      <c r="B366" s="152" t="inlineStr">
        <is>
          <t>标准化
草料棚建设</t>
        </is>
      </c>
      <c r="C366" s="152" t="inlineStr">
        <is>
          <t>新建</t>
        </is>
      </c>
      <c r="D366" s="155" t="inlineStr">
        <is>
          <t>2020.01
-
2020.06</t>
        </is>
      </c>
      <c r="E366" s="152" t="inlineStr">
        <is>
          <t>天池乡</t>
        </is>
      </c>
      <c r="F366" s="151" t="inlineStr">
        <is>
          <t>扶持贫困户新建草料棚309座，其中：井渠淌村8座，天池村9座，老庄湾村15座，四合掌村14座.曹李川村76座，苏北岔村8座，碾盘岭村34座，喜家坪村40座，张邓塬村6座，大庄台村8座，大方山村8座，殷屈河村47，潘老庄村35座，吴城子村1座</t>
        </is>
      </c>
      <c r="G366" s="152" t="n">
        <v>216.3</v>
      </c>
      <c r="H366" s="62" t="inlineStr">
        <is>
          <t>打造脱贫主导产业，改善饲草存储条件</t>
        </is>
      </c>
      <c r="I366" s="152" t="n">
        <v>14</v>
      </c>
      <c r="J366" s="191" t="n">
        <v>0.0309</v>
      </c>
      <c r="K366" s="235" t="n">
        <v>0.1236</v>
      </c>
      <c r="L366" s="155" t="inlineStr">
        <is>
          <t>畜牧局</t>
        </is>
      </c>
      <c r="M366" s="155" t="inlineStr">
        <is>
          <t>乡、村</t>
        </is>
      </c>
      <c r="N366" s="155" t="n">
        <v>2019.11</v>
      </c>
      <c r="O366" s="97" t="n"/>
    </row>
    <row r="367" ht="45" customFormat="1" customHeight="1" s="9">
      <c r="A367" s="152" t="n">
        <v>18</v>
      </c>
      <c r="B367" s="152" t="inlineStr">
        <is>
          <t>标准化
草料棚建设</t>
        </is>
      </c>
      <c r="C367" s="152" t="inlineStr">
        <is>
          <t>新建</t>
        </is>
      </c>
      <c r="D367" s="155" t="inlineStr">
        <is>
          <t>2020.01
-
2020.06</t>
        </is>
      </c>
      <c r="E367" s="152" t="inlineStr">
        <is>
          <t>演武乡</t>
        </is>
      </c>
      <c r="F367" s="151" t="inlineStr">
        <is>
          <t>扶持贫困户新建草料棚150座，其中：佛岔村5座，黑泉河村16座，黄山村20座，刘坪村19座，路家塬村7座，吴家塬村8座，杨家洼村4座，曳郭咀村61，走马俭村10座</t>
        </is>
      </c>
      <c r="G367" s="152" t="n">
        <v>105</v>
      </c>
      <c r="H367" s="62" t="inlineStr">
        <is>
          <t>打造脱贫主导产业，改善饲草存储条件</t>
        </is>
      </c>
      <c r="I367" s="152" t="n">
        <v>9</v>
      </c>
      <c r="J367" s="191" t="n">
        <v>0.015</v>
      </c>
      <c r="K367" s="235" t="n">
        <v>0.0618</v>
      </c>
      <c r="L367" s="155" t="inlineStr">
        <is>
          <t>畜牧局</t>
        </is>
      </c>
      <c r="M367" s="155" t="inlineStr">
        <is>
          <t>乡、村</t>
        </is>
      </c>
      <c r="N367" s="155" t="n">
        <v>2019.11</v>
      </c>
      <c r="O367" s="97" t="n"/>
    </row>
    <row r="368" ht="49" customFormat="1" customHeight="1" s="9">
      <c r="A368" s="152" t="n">
        <v>19</v>
      </c>
      <c r="B368" s="152" t="inlineStr">
        <is>
          <t>标准化
草料棚建设</t>
        </is>
      </c>
      <c r="C368" s="152" t="inlineStr">
        <is>
          <t>新建</t>
        </is>
      </c>
      <c r="D368" s="155" t="inlineStr">
        <is>
          <t>2020.01
-
2020.06</t>
        </is>
      </c>
      <c r="E368" s="152" t="inlineStr">
        <is>
          <t>虎洞镇</t>
        </is>
      </c>
      <c r="F368" s="151" t="inlineStr">
        <is>
          <t>扶持贫困户新建草料棚284座，其中：半个城村20座，常兆台村48座，高庙湾村21座，贾驿村15座，金庄原村20座，刘解掌村82座，砂井子村32座，魏家河村12座，张大掌村20座，张家湾村14座</t>
        </is>
      </c>
      <c r="G368" s="152" t="n">
        <v>198.8</v>
      </c>
      <c r="H368" s="62" t="inlineStr">
        <is>
          <t>打造脱贫主导产业，改善饲草存储条件</t>
        </is>
      </c>
      <c r="I368" s="152" t="n">
        <v>10</v>
      </c>
      <c r="J368" s="191" t="n">
        <v>0.0284</v>
      </c>
      <c r="K368" s="235" t="n">
        <v>0.1192</v>
      </c>
      <c r="L368" s="155" t="inlineStr">
        <is>
          <t>畜牧局</t>
        </is>
      </c>
      <c r="M368" s="155" t="inlineStr">
        <is>
          <t>镇、村</t>
        </is>
      </c>
      <c r="N368" s="155" t="n">
        <v>2019.11</v>
      </c>
      <c r="O368" s="97" t="n"/>
    </row>
    <row r="369" ht="39" customFormat="1" customHeight="1" s="9">
      <c r="A369" s="152" t="n">
        <v>20</v>
      </c>
      <c r="B369" s="152" t="inlineStr">
        <is>
          <t>标准化
草料棚建设</t>
        </is>
      </c>
      <c r="C369" s="152" t="inlineStr">
        <is>
          <t>新建</t>
        </is>
      </c>
      <c r="D369" s="155" t="inlineStr">
        <is>
          <t>2020.01
-
2020.06</t>
        </is>
      </c>
      <c r="E369" s="152" t="inlineStr">
        <is>
          <t>南湫乡</t>
        </is>
      </c>
      <c r="F369" s="151" t="inlineStr">
        <is>
          <t>扶持贫困户新建草料棚81座，其中：代家洼村28座，党家洼村20座，杨兴堡村13座，洪涝池村20座</t>
        </is>
      </c>
      <c r="G369" s="152" t="n">
        <v>56.7</v>
      </c>
      <c r="H369" s="62" t="inlineStr">
        <is>
          <t>打造脱贫主导产业，改善饲草存储条件</t>
        </is>
      </c>
      <c r="I369" s="152" t="n">
        <v>4</v>
      </c>
      <c r="J369" s="191" t="n">
        <v>0.0081</v>
      </c>
      <c r="K369" s="235" t="n">
        <v>0.03402</v>
      </c>
      <c r="L369" s="155" t="inlineStr">
        <is>
          <t>畜牧局</t>
        </is>
      </c>
      <c r="M369" s="155" t="inlineStr">
        <is>
          <t>乡、村</t>
        </is>
      </c>
      <c r="N369" s="155" t="n">
        <v>2019.11</v>
      </c>
      <c r="O369" s="97" t="n"/>
    </row>
    <row r="370" ht="47" customFormat="1" customHeight="1" s="9">
      <c r="A370" s="152" t="n">
        <v>21</v>
      </c>
      <c r="B370" s="152" t="inlineStr">
        <is>
          <t>标准化
草料棚建设</t>
        </is>
      </c>
      <c r="C370" s="152" t="inlineStr">
        <is>
          <t>新建</t>
        </is>
      </c>
      <c r="D370" s="155" t="inlineStr">
        <is>
          <t>2020.01
-
2020.06</t>
        </is>
      </c>
      <c r="E370" s="152" t="inlineStr">
        <is>
          <t>演武乡</t>
        </is>
      </c>
      <c r="F370" s="151" t="inlineStr">
        <is>
          <t>黑泉河村新建5000m³草棚1座，购置大型饲草机械2台套，地磅1台，生产用房3间，配套完成相关附属工程建设，所有权归村集体</t>
        </is>
      </c>
      <c r="G370" s="152" t="n">
        <v>200</v>
      </c>
      <c r="H370" s="62" t="inlineStr">
        <is>
          <t>打造脱贫主导产业，改善饲草存储条件</t>
        </is>
      </c>
      <c r="I370" s="152" t="n">
        <v>1</v>
      </c>
      <c r="J370" s="191" t="n">
        <v>0.0155</v>
      </c>
      <c r="K370" s="235" t="n">
        <v>0.0618</v>
      </c>
      <c r="L370" s="155" t="inlineStr">
        <is>
          <t>畜牧局</t>
        </is>
      </c>
      <c r="M370" s="155" t="inlineStr">
        <is>
          <t>乡、村</t>
        </is>
      </c>
      <c r="N370" s="155" t="n">
        <v>2019.11</v>
      </c>
      <c r="O370" s="97" t="n"/>
    </row>
    <row r="371" ht="57" customFormat="1" customHeight="1" s="9">
      <c r="A371" s="152" t="n">
        <v>22</v>
      </c>
      <c r="B371" s="152" t="inlineStr">
        <is>
          <t>标准化
草料棚建设</t>
        </is>
      </c>
      <c r="C371" s="152" t="inlineStr">
        <is>
          <t>新建</t>
        </is>
      </c>
      <c r="D371" s="155" t="inlineStr">
        <is>
          <t>2020.01
-
2020.06</t>
        </is>
      </c>
      <c r="E371" s="152" t="inlineStr">
        <is>
          <t>毛井镇</t>
        </is>
      </c>
      <c r="F371" s="151" t="inlineStr">
        <is>
          <t>扶持270户贫困户新建羊畜草料棚270座，其中：二条俭村64座，砖城子村49座，杨东掌村2座，施家滩村31座，乔崾岘村2座，高家洼村1座，丁连掌村29座，大户掌村6座，红土咀村61座，马趟村25座</t>
        </is>
      </c>
      <c r="G371" s="152" t="n">
        <v>189</v>
      </c>
      <c r="H371" s="62" t="inlineStr">
        <is>
          <t>打造脱贫主导产业，改善饲草存储条件</t>
        </is>
      </c>
      <c r="I371" s="152" t="n">
        <v>9</v>
      </c>
      <c r="J371" s="191" t="n">
        <v>0.027</v>
      </c>
      <c r="K371" s="235" t="n">
        <v>0.1056</v>
      </c>
      <c r="L371" s="155" t="inlineStr">
        <is>
          <t>畜牧局</t>
        </is>
      </c>
      <c r="M371" s="155" t="inlineStr">
        <is>
          <t>镇、村</t>
        </is>
      </c>
      <c r="N371" s="155" t="n">
        <v>2019.11</v>
      </c>
      <c r="O371" s="97" t="n"/>
    </row>
    <row r="372" ht="54" customFormat="1" customHeight="1" s="9">
      <c r="A372" s="152" t="n">
        <v>23</v>
      </c>
      <c r="B372" s="152" t="inlineStr">
        <is>
          <t>标准化
草料棚建设</t>
        </is>
      </c>
      <c r="C372" s="152" t="inlineStr">
        <is>
          <t>新建</t>
        </is>
      </c>
      <c r="D372" s="155" t="inlineStr">
        <is>
          <t>2020.01
-
2020.06</t>
        </is>
      </c>
      <c r="E372" s="152" t="inlineStr">
        <is>
          <t>车道镇</t>
        </is>
      </c>
      <c r="F372" s="151" t="inlineStr">
        <is>
          <t>扶持贫困户新建标准化草料棚140座，其中：元峁村6座，苦水掌村7座，双庙村4座，王西掌村5座，吊渠村5座，三角城村4座，杨掌村10座，万安村6座，魏洼村8座，陈掌村5座，红台村5座，樱桃掌村5座，安掌村5座，代掌村5座，刘渠村55座，刘园子村5座</t>
        </is>
      </c>
      <c r="G372" s="152" t="n">
        <v>98</v>
      </c>
      <c r="H372" s="62" t="inlineStr">
        <is>
          <t>打造脱贫主导产业，改善饲草存储条件</t>
        </is>
      </c>
      <c r="I372" s="152" t="n">
        <v>16</v>
      </c>
      <c r="J372" s="191" t="n">
        <v>0.014</v>
      </c>
      <c r="K372" s="235" t="n">
        <v>0.0588</v>
      </c>
      <c r="L372" s="155" t="inlineStr">
        <is>
          <t>畜牧局</t>
        </is>
      </c>
      <c r="M372" s="155" t="inlineStr">
        <is>
          <t>镇、村</t>
        </is>
      </c>
      <c r="N372" s="155" t="n">
        <v>2019.11</v>
      </c>
      <c r="O372" s="97" t="n"/>
    </row>
    <row r="373" ht="39" customFormat="1" customHeight="1" s="9">
      <c r="A373" s="152" t="n">
        <v>24</v>
      </c>
      <c r="B373" s="152" t="inlineStr">
        <is>
          <t>标准化
草料棚建设</t>
        </is>
      </c>
      <c r="C373" s="152" t="inlineStr">
        <is>
          <t>新建</t>
        </is>
      </c>
      <c r="D373" s="155" t="inlineStr">
        <is>
          <t>2020.01
-
2020.06</t>
        </is>
      </c>
      <c r="E373" s="152" t="inlineStr">
        <is>
          <t>洪德镇</t>
        </is>
      </c>
      <c r="F373" s="151" t="inlineStr">
        <is>
          <t>扶持洪德镇赵洼村77户建档立卡贫困户每户新建草棚1座</t>
        </is>
      </c>
      <c r="G373" s="152" t="n">
        <v>54</v>
      </c>
      <c r="H373" s="62" t="inlineStr">
        <is>
          <t>打造脱贫主导产业，改善饲草存储条件</t>
        </is>
      </c>
      <c r="I373" s="152" t="n">
        <v>1</v>
      </c>
      <c r="J373" s="191" t="n">
        <v>0.0077</v>
      </c>
      <c r="K373" s="235" t="n">
        <v>0.0324</v>
      </c>
      <c r="L373" s="155" t="inlineStr">
        <is>
          <t>畜牧局</t>
        </is>
      </c>
      <c r="M373" s="155" t="inlineStr">
        <is>
          <t>洪德镇赵洼村</t>
        </is>
      </c>
      <c r="N373" s="155" t="n">
        <v>2019.11</v>
      </c>
      <c r="O373" s="97" t="n"/>
    </row>
    <row r="374" ht="39" customFormat="1" customHeight="1" s="9">
      <c r="A374" s="123" t="inlineStr">
        <is>
          <t>(二十）</t>
        </is>
      </c>
      <c r="B374" s="233" t="inlineStr">
        <is>
          <t>非专业村草棚建设
（贫困户）</t>
        </is>
      </c>
      <c r="C374" s="123" t="inlineStr">
        <is>
          <t>新建</t>
        </is>
      </c>
      <c r="D374" s="233" t="inlineStr">
        <is>
          <t>2020.01
-
2020.12</t>
        </is>
      </c>
      <c r="E374" s="233" t="inlineStr">
        <is>
          <t>罗山川乡等20个乡镇</t>
        </is>
      </c>
      <c r="F374" s="262" t="inlineStr">
        <is>
          <t>新建草棚1906座，每座补助7000元，需资金1334.2万元</t>
        </is>
      </c>
      <c r="G374" s="233" t="n">
        <v>1334.2</v>
      </c>
      <c r="H374" s="124" t="inlineStr">
        <is>
          <t>改善贫困户养殖设施，指导贫困户科学养殖，规范养殖</t>
        </is>
      </c>
      <c r="I374" s="233">
        <f>SUM(I375:I394)</f>
        <v/>
      </c>
      <c r="J374" s="253" t="n">
        <v>0.1906</v>
      </c>
      <c r="K374" s="253" t="n">
        <v>0.80052</v>
      </c>
      <c r="L374" s="233" t="inlineStr">
        <is>
          <t>县畜牧局</t>
        </is>
      </c>
      <c r="M374" s="265" t="inlineStr">
        <is>
          <t>20个乡镇</t>
        </is>
      </c>
      <c r="N374" s="233" t="n">
        <v>2019.11</v>
      </c>
      <c r="O374" s="55" t="n"/>
    </row>
    <row r="375" ht="39" customFormat="1" customHeight="1" s="9">
      <c r="A375" s="152" t="n">
        <v>1</v>
      </c>
      <c r="B375" s="152" t="inlineStr">
        <is>
          <t>非专业村草棚建设
（贫困户）</t>
        </is>
      </c>
      <c r="C375" s="155" t="inlineStr">
        <is>
          <t>新建</t>
        </is>
      </c>
      <c r="D375" s="152" t="inlineStr">
        <is>
          <t>2020.01
-
2020.12</t>
        </is>
      </c>
      <c r="E375" s="152" t="inlineStr">
        <is>
          <t>罗山川</t>
        </is>
      </c>
      <c r="F375" s="263" t="inlineStr">
        <is>
          <t>新建草棚58座，每座补助7000元，需资金40.6万元</t>
        </is>
      </c>
      <c r="G375" s="152" t="n">
        <v>40.6</v>
      </c>
      <c r="H375" s="151" t="inlineStr">
        <is>
          <t>改善贫困户养殖设施，指导贫困户科学养殖，规范养殖</t>
        </is>
      </c>
      <c r="I375" s="260" t="n">
        <v>8</v>
      </c>
      <c r="J375" s="255" t="n">
        <v>0.0058</v>
      </c>
      <c r="K375" s="255" t="n">
        <v>0.02436</v>
      </c>
      <c r="L375" s="152" t="inlineStr">
        <is>
          <t>县畜牧局</t>
        </is>
      </c>
      <c r="M375" s="264" t="inlineStr">
        <is>
          <t>罗山川</t>
        </is>
      </c>
      <c r="N375" s="152" t="n">
        <v>2019.11</v>
      </c>
      <c r="O375" s="55" t="n"/>
    </row>
    <row r="376" ht="39" customFormat="1" customHeight="1" s="9">
      <c r="A376" s="152" t="n">
        <v>2</v>
      </c>
      <c r="B376" s="152" t="inlineStr">
        <is>
          <t>非专业村草棚建设
（贫困户）</t>
        </is>
      </c>
      <c r="C376" s="155" t="inlineStr">
        <is>
          <t>新建</t>
        </is>
      </c>
      <c r="D376" s="152" t="inlineStr">
        <is>
          <t>2020.01
-
2020.12</t>
        </is>
      </c>
      <c r="E376" s="152" t="inlineStr">
        <is>
          <t>毛井镇</t>
        </is>
      </c>
      <c r="F376" s="263" t="inlineStr">
        <is>
          <t>新建草棚110座，每座补助7000元，需资金77万元</t>
        </is>
      </c>
      <c r="G376" s="152" t="n">
        <v>77</v>
      </c>
      <c r="H376" s="151" t="inlineStr">
        <is>
          <t>改善贫困户养殖设施，指导贫困户科学养殖，规范养殖</t>
        </is>
      </c>
      <c r="I376" s="260" t="n">
        <v>13</v>
      </c>
      <c r="J376" s="255" t="n">
        <v>0.011</v>
      </c>
      <c r="K376" s="255" t="n">
        <v>0.0462</v>
      </c>
      <c r="L376" s="152" t="inlineStr">
        <is>
          <t>县畜牧局</t>
        </is>
      </c>
      <c r="M376" s="264" t="inlineStr">
        <is>
          <t>毛井镇</t>
        </is>
      </c>
      <c r="N376" s="152" t="n">
        <v>2019.11</v>
      </c>
      <c r="O376" s="55" t="n"/>
    </row>
    <row r="377" ht="39" customFormat="1" customHeight="1" s="9">
      <c r="A377" s="152" t="n">
        <v>3</v>
      </c>
      <c r="B377" s="152" t="inlineStr">
        <is>
          <t>非专业村草棚建设
（贫困户）</t>
        </is>
      </c>
      <c r="C377" s="155" t="inlineStr">
        <is>
          <t>新建</t>
        </is>
      </c>
      <c r="D377" s="152" t="inlineStr">
        <is>
          <t>2020.01
-
2020.12</t>
        </is>
      </c>
      <c r="E377" s="152" t="inlineStr">
        <is>
          <t>秦团庄</t>
        </is>
      </c>
      <c r="F377" s="263" t="inlineStr">
        <is>
          <t>新建草棚117座，每座补助7000元，需资金81.9万元</t>
        </is>
      </c>
      <c r="G377" s="152" t="n">
        <v>81.90000000000001</v>
      </c>
      <c r="H377" s="151" t="inlineStr">
        <is>
          <t>改善贫困户养殖设施，指导贫困户科学养殖，规范养殖</t>
        </is>
      </c>
      <c r="I377" s="260" t="n">
        <v>8</v>
      </c>
      <c r="J377" s="255" t="n">
        <v>0.0117</v>
      </c>
      <c r="K377" s="255" t="n">
        <v>0.04914</v>
      </c>
      <c r="L377" s="152" t="inlineStr">
        <is>
          <t>县畜牧局</t>
        </is>
      </c>
      <c r="M377" s="264" t="inlineStr">
        <is>
          <t>秦团庄</t>
        </is>
      </c>
      <c r="N377" s="152" t="n">
        <v>2019.11</v>
      </c>
      <c r="O377" s="55" t="n"/>
    </row>
    <row r="378" ht="39" customFormat="1" customHeight="1" s="9">
      <c r="A378" s="152" t="n">
        <v>4</v>
      </c>
      <c r="B378" s="152" t="inlineStr">
        <is>
          <t>非专业村草棚建设
（贫困户）</t>
        </is>
      </c>
      <c r="C378" s="152" t="inlineStr">
        <is>
          <t>新建</t>
        </is>
      </c>
      <c r="D378" s="152" t="inlineStr">
        <is>
          <t>2020.01
-
2020.12</t>
        </is>
      </c>
      <c r="E378" s="152" t="inlineStr">
        <is>
          <t>洪德镇</t>
        </is>
      </c>
      <c r="F378" s="151" t="inlineStr">
        <is>
          <t>新建草棚334座，每座补助7000元，需资金233.8万元</t>
        </is>
      </c>
      <c r="G378" s="152" t="n">
        <v>233.8</v>
      </c>
      <c r="H378" s="151" t="inlineStr">
        <is>
          <t>改善贫困户养殖设施，指导贫困户科学养殖，规范养殖</t>
        </is>
      </c>
      <c r="I378" s="260" t="n">
        <v>19</v>
      </c>
      <c r="J378" s="255" t="n">
        <v>0.0334</v>
      </c>
      <c r="K378" s="255" t="n">
        <v>0.14028</v>
      </c>
      <c r="L378" s="152" t="inlineStr">
        <is>
          <t>县畜牧局</t>
        </is>
      </c>
      <c r="M378" s="152" t="inlineStr">
        <is>
          <t>洪德镇</t>
        </is>
      </c>
      <c r="N378" s="152" t="n">
        <v>2019.11</v>
      </c>
      <c r="O378" s="55" t="n"/>
    </row>
    <row r="379" ht="39" customFormat="1" customHeight="1" s="9">
      <c r="A379" s="152" t="n">
        <v>5</v>
      </c>
      <c r="B379" s="152" t="inlineStr">
        <is>
          <t>非专业村草棚建设
（贫困户）</t>
        </is>
      </c>
      <c r="C379" s="152" t="inlineStr">
        <is>
          <t>新建</t>
        </is>
      </c>
      <c r="D379" s="152" t="inlineStr">
        <is>
          <t>2020.01
-
2020.12</t>
        </is>
      </c>
      <c r="E379" s="152" t="inlineStr">
        <is>
          <t>车道镇</t>
        </is>
      </c>
      <c r="F379" s="151" t="inlineStr">
        <is>
          <t>新建草棚189座，每座补助7000元，需资金132.3万元</t>
        </is>
      </c>
      <c r="G379" s="83" t="n">
        <v>132.3</v>
      </c>
      <c r="H379" s="151" t="inlineStr">
        <is>
          <t>改善贫困户养殖设施，指导贫困户科学养殖，规范养殖</t>
        </is>
      </c>
      <c r="I379" s="260" t="n">
        <v>16</v>
      </c>
      <c r="J379" s="255" t="n">
        <v>0.0189</v>
      </c>
      <c r="K379" s="255" t="n">
        <v>0.07938000000000001</v>
      </c>
      <c r="L379" s="152" t="inlineStr">
        <is>
          <t>县畜牧局</t>
        </is>
      </c>
      <c r="M379" s="152" t="inlineStr">
        <is>
          <t>车道镇</t>
        </is>
      </c>
      <c r="N379" s="152" t="n">
        <v>2019.11</v>
      </c>
      <c r="O379" s="55" t="n"/>
    </row>
    <row r="380" ht="39" customFormat="1" customHeight="1" s="9">
      <c r="A380" s="152" t="n">
        <v>6</v>
      </c>
      <c r="B380" s="152" t="inlineStr">
        <is>
          <t>非专业村草棚建设
（贫困户）</t>
        </is>
      </c>
      <c r="C380" s="152" t="inlineStr">
        <is>
          <t>新建</t>
        </is>
      </c>
      <c r="D380" s="152" t="inlineStr">
        <is>
          <t>2020.01
-
2020.12</t>
        </is>
      </c>
      <c r="E380" s="152" t="inlineStr">
        <is>
          <t>曲子镇</t>
        </is>
      </c>
      <c r="F380" s="151" t="inlineStr">
        <is>
          <t>新建草棚13座，每座补助7000元，需资金9.1万元</t>
        </is>
      </c>
      <c r="G380" s="152" t="n">
        <v>9.1</v>
      </c>
      <c r="H380" s="151" t="inlineStr">
        <is>
          <t>改善贫困户养殖设施，指导贫困户科学养殖，规范养殖</t>
        </is>
      </c>
      <c r="I380" s="260" t="n">
        <v>1</v>
      </c>
      <c r="J380" s="255" t="n">
        <v>0.0013</v>
      </c>
      <c r="K380" s="255" t="n">
        <v>0.00546</v>
      </c>
      <c r="L380" s="152" t="inlineStr">
        <is>
          <t>县畜牧局</t>
        </is>
      </c>
      <c r="M380" s="152" t="inlineStr">
        <is>
          <t>曲子镇</t>
        </is>
      </c>
      <c r="N380" s="152" t="n">
        <v>2019.11</v>
      </c>
      <c r="O380" s="55" t="n"/>
    </row>
    <row r="381" ht="39" customFormat="1" customHeight="1" s="9">
      <c r="A381" s="152" t="n">
        <v>7</v>
      </c>
      <c r="B381" s="152" t="inlineStr">
        <is>
          <t>非专业村草棚建设
（贫困户）</t>
        </is>
      </c>
      <c r="C381" s="152" t="inlineStr">
        <is>
          <t>新建</t>
        </is>
      </c>
      <c r="D381" s="152" t="inlineStr">
        <is>
          <t>2020.01
-
2020.12</t>
        </is>
      </c>
      <c r="E381" s="152" t="inlineStr">
        <is>
          <t>小南沟</t>
        </is>
      </c>
      <c r="F381" s="151" t="inlineStr">
        <is>
          <t>新建草棚89座，每座补助7000元，需资金62.3万元</t>
        </is>
      </c>
      <c r="G381" s="152" t="n">
        <v>62.3</v>
      </c>
      <c r="H381" s="151" t="inlineStr">
        <is>
          <t>改善贫困户养殖设施，指导贫困户科学养殖，规范养殖</t>
        </is>
      </c>
      <c r="I381" s="260" t="n">
        <v>12</v>
      </c>
      <c r="J381" s="255" t="n">
        <v>0.0089</v>
      </c>
      <c r="K381" s="255" t="n">
        <v>0.03738</v>
      </c>
      <c r="L381" s="152" t="inlineStr">
        <is>
          <t>县畜牧局</t>
        </is>
      </c>
      <c r="M381" s="152" t="inlineStr">
        <is>
          <t>小南沟</t>
        </is>
      </c>
      <c r="N381" s="152" t="n">
        <v>2019.11</v>
      </c>
      <c r="O381" s="55" t="n"/>
    </row>
    <row r="382" ht="39" customFormat="1" customHeight="1" s="9">
      <c r="A382" s="152" t="n">
        <v>8</v>
      </c>
      <c r="B382" s="152" t="inlineStr">
        <is>
          <t>非专业村草棚建设
（贫困户）</t>
        </is>
      </c>
      <c r="C382" s="152" t="inlineStr">
        <is>
          <t>新建</t>
        </is>
      </c>
      <c r="D382" s="152" t="inlineStr">
        <is>
          <t>2020.01
-
2020.12</t>
        </is>
      </c>
      <c r="E382" s="152" t="inlineStr">
        <is>
          <t>环城镇</t>
        </is>
      </c>
      <c r="F382" s="151" t="inlineStr">
        <is>
          <t>新建草棚32座，每座补助7000元，需资金22.4万元</t>
        </is>
      </c>
      <c r="G382" s="152" t="n">
        <v>22.4</v>
      </c>
      <c r="H382" s="151" t="inlineStr">
        <is>
          <t>改善贫困户养殖设施，指导贫困户科学养殖，规范养殖</t>
        </is>
      </c>
      <c r="I382" s="260" t="n">
        <v>2</v>
      </c>
      <c r="J382" s="255" t="n">
        <v>0.0032</v>
      </c>
      <c r="K382" s="255" t="n">
        <v>0.01344</v>
      </c>
      <c r="L382" s="152" t="inlineStr">
        <is>
          <t>县畜牧局</t>
        </is>
      </c>
      <c r="M382" s="152" t="inlineStr">
        <is>
          <t>环城镇</t>
        </is>
      </c>
      <c r="N382" s="152" t="n">
        <v>2019.11</v>
      </c>
      <c r="O382" s="55" t="n"/>
    </row>
    <row r="383" ht="39" customFormat="1" customHeight="1" s="9">
      <c r="A383" s="152" t="n">
        <v>9</v>
      </c>
      <c r="B383" s="152" t="inlineStr">
        <is>
          <t>非专业村草棚建设
（贫困户）</t>
        </is>
      </c>
      <c r="C383" s="152" t="inlineStr">
        <is>
          <t>新建</t>
        </is>
      </c>
      <c r="D383" s="152" t="inlineStr">
        <is>
          <t>2020.01
-
2020.12</t>
        </is>
      </c>
      <c r="E383" s="152" t="inlineStr">
        <is>
          <t>山城乡</t>
        </is>
      </c>
      <c r="F383" s="151" t="inlineStr">
        <is>
          <t>新建草棚86座，每座补助7000元，需资金60.2万元</t>
        </is>
      </c>
      <c r="G383" s="95" t="n">
        <v>60.2</v>
      </c>
      <c r="H383" s="151" t="inlineStr">
        <is>
          <t>改善贫困户养殖设施，指导贫困户科学养殖，规范养殖</t>
        </is>
      </c>
      <c r="I383" s="260" t="n">
        <v>9</v>
      </c>
      <c r="J383" s="255" t="n">
        <v>0.0086</v>
      </c>
      <c r="K383" s="255" t="n">
        <v>0.03612</v>
      </c>
      <c r="L383" s="152" t="inlineStr">
        <is>
          <t>县畜牧局</t>
        </is>
      </c>
      <c r="M383" s="152" t="inlineStr">
        <is>
          <t>山城乡</t>
        </is>
      </c>
      <c r="N383" s="152" t="n">
        <v>2019.11</v>
      </c>
      <c r="O383" s="55" t="n"/>
    </row>
    <row r="384" ht="39" customFormat="1" customHeight="1" s="9">
      <c r="A384" s="152" t="n">
        <v>10</v>
      </c>
      <c r="B384" s="152" t="inlineStr">
        <is>
          <t>非专业村草棚建设
（贫困户）</t>
        </is>
      </c>
      <c r="C384" s="152" t="inlineStr">
        <is>
          <t>新建</t>
        </is>
      </c>
      <c r="D384" s="152" t="inlineStr">
        <is>
          <t>2020.01
-
2020.12</t>
        </is>
      </c>
      <c r="E384" s="152" t="inlineStr">
        <is>
          <t>天池乡</t>
        </is>
      </c>
      <c r="F384" s="151" t="inlineStr">
        <is>
          <t>新建草棚117座，每座补助7000元，需资金81.9万元</t>
        </is>
      </c>
      <c r="G384" s="152" t="n">
        <v>81.90000000000001</v>
      </c>
      <c r="H384" s="151" t="inlineStr">
        <is>
          <t>改善贫困户养殖设施，指导贫困户科学养殖，规范养殖</t>
        </is>
      </c>
      <c r="I384" s="260" t="n">
        <v>16</v>
      </c>
      <c r="J384" s="255" t="n">
        <v>0.0117</v>
      </c>
      <c r="K384" s="255" t="n">
        <v>0.04914</v>
      </c>
      <c r="L384" s="152" t="inlineStr">
        <is>
          <t>县畜牧局</t>
        </is>
      </c>
      <c r="M384" s="152" t="inlineStr">
        <is>
          <t>天池乡</t>
        </is>
      </c>
      <c r="N384" s="152" t="n">
        <v>2019.11</v>
      </c>
      <c r="O384" s="55" t="n"/>
    </row>
    <row r="385" ht="39" customFormat="1" customHeight="1" s="9">
      <c r="A385" s="152" t="n">
        <v>11</v>
      </c>
      <c r="B385" s="152" t="inlineStr">
        <is>
          <t>非专业村草棚建设
（贫困户）</t>
        </is>
      </c>
      <c r="C385" s="152" t="inlineStr">
        <is>
          <t>新建</t>
        </is>
      </c>
      <c r="D385" s="152" t="inlineStr">
        <is>
          <t>2020.01
-
2020.12</t>
        </is>
      </c>
      <c r="E385" s="152" t="inlineStr">
        <is>
          <t>八珠乡</t>
        </is>
      </c>
      <c r="F385" s="151" t="inlineStr">
        <is>
          <t>新建草棚67座，每座补助7000元，需资金46.9万元</t>
        </is>
      </c>
      <c r="G385" s="152" t="n">
        <v>46.9</v>
      </c>
      <c r="H385" s="151" t="inlineStr">
        <is>
          <t>改善贫困户养殖设施，指导贫困户科学养殖，规范养殖</t>
        </is>
      </c>
      <c r="I385" s="260" t="n">
        <v>10</v>
      </c>
      <c r="J385" s="255" t="n">
        <v>0.0067</v>
      </c>
      <c r="K385" s="255" t="n">
        <v>0.02814</v>
      </c>
      <c r="L385" s="152" t="inlineStr">
        <is>
          <t>县畜牧局</t>
        </is>
      </c>
      <c r="M385" s="152" t="inlineStr">
        <is>
          <t>八珠乡</t>
        </is>
      </c>
      <c r="N385" s="152" t="n">
        <v>2019.11</v>
      </c>
      <c r="O385" s="55" t="n"/>
    </row>
    <row r="386" ht="39" customFormat="1" customHeight="1" s="9">
      <c r="A386" s="152" t="n">
        <v>12</v>
      </c>
      <c r="B386" s="152" t="inlineStr">
        <is>
          <t>非专业村草棚建设
（贫困户）</t>
        </is>
      </c>
      <c r="C386" s="152" t="inlineStr">
        <is>
          <t>新建</t>
        </is>
      </c>
      <c r="D386" s="152" t="inlineStr">
        <is>
          <t>2020.01
-
2020.12</t>
        </is>
      </c>
      <c r="E386" s="152" t="inlineStr">
        <is>
          <t>樊家川</t>
        </is>
      </c>
      <c r="F386" s="151" t="inlineStr">
        <is>
          <t>新建草棚108座，每座补助7000元，需资金75.6万元</t>
        </is>
      </c>
      <c r="G386" s="152" t="n">
        <v>75.59999999999999</v>
      </c>
      <c r="H386" s="151" t="inlineStr">
        <is>
          <t>改善贫困户养殖设施，指导贫困户科学养殖，规范养殖</t>
        </is>
      </c>
      <c r="I386" s="260" t="n">
        <v>8</v>
      </c>
      <c r="J386" s="255" t="n">
        <v>0.0108</v>
      </c>
      <c r="K386" s="255" t="n">
        <v>0.04536</v>
      </c>
      <c r="L386" s="152" t="inlineStr">
        <is>
          <t>县畜牧局</t>
        </is>
      </c>
      <c r="M386" s="152" t="inlineStr">
        <is>
          <t>樊家川</t>
        </is>
      </c>
      <c r="N386" s="152" t="n">
        <v>2019.11</v>
      </c>
      <c r="O386" s="55" t="n"/>
    </row>
    <row r="387" ht="39" customFormat="1" customHeight="1" s="9">
      <c r="A387" s="152" t="n">
        <v>13</v>
      </c>
      <c r="B387" s="152" t="inlineStr">
        <is>
          <t>非专业村草棚建设
（贫困户）</t>
        </is>
      </c>
      <c r="C387" s="151" t="inlineStr">
        <is>
          <t>新建</t>
        </is>
      </c>
      <c r="D387" s="152" t="inlineStr">
        <is>
          <t>2020.01
-
2020.12</t>
        </is>
      </c>
      <c r="E387" s="152" t="inlineStr">
        <is>
          <t>木钵镇</t>
        </is>
      </c>
      <c r="F387" s="151" t="inlineStr">
        <is>
          <t>新建草棚47座，每座补助7000元，需资金32.9万元</t>
        </is>
      </c>
      <c r="G387" s="152" t="n">
        <v>32.9</v>
      </c>
      <c r="H387" s="151" t="inlineStr">
        <is>
          <t>改善贫困户养殖设施，指导贫困户科学养殖，规范养殖</t>
        </is>
      </c>
      <c r="I387" s="260" t="n">
        <v>17</v>
      </c>
      <c r="J387" s="255" t="n">
        <v>0.0047</v>
      </c>
      <c r="K387" s="255" t="n">
        <v>0.01974</v>
      </c>
      <c r="L387" s="152" t="inlineStr">
        <is>
          <t>县畜牧局</t>
        </is>
      </c>
      <c r="M387" s="152" t="inlineStr">
        <is>
          <t>木钵镇</t>
        </is>
      </c>
      <c r="N387" s="152" t="n">
        <v>2019.11</v>
      </c>
      <c r="O387" s="55" t="n"/>
    </row>
    <row r="388" ht="39" customFormat="1" customHeight="1" s="9">
      <c r="A388" s="152" t="n">
        <v>14</v>
      </c>
      <c r="B388" s="152" t="inlineStr">
        <is>
          <t>非专业村草棚建设
（贫困户）</t>
        </is>
      </c>
      <c r="C388" s="151" t="inlineStr">
        <is>
          <t>新建</t>
        </is>
      </c>
      <c r="D388" s="152" t="inlineStr">
        <is>
          <t>2020.01
-
2020.12</t>
        </is>
      </c>
      <c r="E388" s="152" t="inlineStr">
        <is>
          <t>合道镇</t>
        </is>
      </c>
      <c r="F388" s="151" t="inlineStr">
        <is>
          <t>新建草棚132座，每座补助7000元，需资金92.4万元</t>
        </is>
      </c>
      <c r="G388" s="152" t="n">
        <v>92.40000000000001</v>
      </c>
      <c r="H388" s="151" t="inlineStr">
        <is>
          <t>改善贫困户养殖设施，指导贫困户科学养殖，规范养殖</t>
        </is>
      </c>
      <c r="I388" s="260" t="n">
        <v>17</v>
      </c>
      <c r="J388" s="255" t="n">
        <v>0.0132</v>
      </c>
      <c r="K388" s="255" t="n">
        <v>0.05544</v>
      </c>
      <c r="L388" s="152" t="inlineStr">
        <is>
          <t>县畜牧局</t>
        </is>
      </c>
      <c r="M388" s="152" t="inlineStr">
        <is>
          <t>合道镇</t>
        </is>
      </c>
      <c r="N388" s="152" t="n">
        <v>2019.11</v>
      </c>
      <c r="O388" s="55" t="n"/>
    </row>
    <row r="389" ht="39" customFormat="1" customHeight="1" s="9">
      <c r="A389" s="152" t="n">
        <v>15</v>
      </c>
      <c r="B389" s="155" t="inlineStr">
        <is>
          <t>非专业村草棚建设
（贫困户）</t>
        </is>
      </c>
      <c r="C389" s="155" t="inlineStr">
        <is>
          <t>新建</t>
        </is>
      </c>
      <c r="D389" s="155" t="inlineStr">
        <is>
          <t>2020.01
-
2020.12</t>
        </is>
      </c>
      <c r="E389" s="155" t="inlineStr">
        <is>
          <t>芦家湾乡</t>
        </is>
      </c>
      <c r="F389" s="62" t="inlineStr">
        <is>
          <t>新建草棚116座，每座补助7000元，需资金81.2万元</t>
        </is>
      </c>
      <c r="G389" s="152" t="n">
        <v>81.2</v>
      </c>
      <c r="H389" s="151" t="inlineStr">
        <is>
          <t>改善贫困户养殖设施，指导贫困户科学养殖，规范养殖</t>
        </is>
      </c>
      <c r="I389" s="152" t="n">
        <v>10</v>
      </c>
      <c r="J389" s="255" t="n">
        <v>0.0116</v>
      </c>
      <c r="K389" s="255" t="n">
        <v>0.04872</v>
      </c>
      <c r="L389" s="155" t="inlineStr">
        <is>
          <t>县畜牧局</t>
        </is>
      </c>
      <c r="M389" s="155" t="inlineStr">
        <is>
          <t>芦家湾乡</t>
        </is>
      </c>
      <c r="N389" s="152" t="n">
        <v>2019.11</v>
      </c>
      <c r="O389" s="55" t="n"/>
    </row>
    <row r="390" ht="39" customFormat="1" customHeight="1" s="9">
      <c r="A390" s="152" t="n">
        <v>16</v>
      </c>
      <c r="B390" s="155" t="inlineStr">
        <is>
          <t>非专业村草棚建设
（贫困户）</t>
        </is>
      </c>
      <c r="C390" s="155" t="inlineStr">
        <is>
          <t>新建</t>
        </is>
      </c>
      <c r="D390" s="155" t="inlineStr">
        <is>
          <t>2020.01
-
2020.12</t>
        </is>
      </c>
      <c r="E390" s="155" t="inlineStr">
        <is>
          <t>虎洞镇</t>
        </is>
      </c>
      <c r="F390" s="62" t="inlineStr">
        <is>
          <t>新建草棚16座，每座补助7000元，需资金11.2万元</t>
        </is>
      </c>
      <c r="G390" s="152" t="n">
        <v>11.2</v>
      </c>
      <c r="H390" s="151" t="inlineStr">
        <is>
          <t>改善贫困户养殖设施，指导贫困户科学养殖，规范养殖</t>
        </is>
      </c>
      <c r="I390" s="152" t="n">
        <v>10</v>
      </c>
      <c r="J390" s="255" t="n">
        <v>0.0016</v>
      </c>
      <c r="K390" s="255" t="n">
        <v>0.00672</v>
      </c>
      <c r="L390" s="155" t="inlineStr">
        <is>
          <t>县畜牧局</t>
        </is>
      </c>
      <c r="M390" s="155" t="inlineStr">
        <is>
          <t>虎洞镇</t>
        </is>
      </c>
      <c r="N390" s="152" t="n">
        <v>2019.11</v>
      </c>
      <c r="O390" s="55" t="n"/>
    </row>
    <row r="391" ht="39" customFormat="1" customHeight="1" s="9">
      <c r="A391" s="152" t="n">
        <v>17</v>
      </c>
      <c r="B391" s="155" t="inlineStr">
        <is>
          <t>非专业村草棚建设
（贫困户）</t>
        </is>
      </c>
      <c r="C391" s="155" t="inlineStr">
        <is>
          <t>新建</t>
        </is>
      </c>
      <c r="D391" s="155" t="inlineStr">
        <is>
          <t>2020.01
-
2020.12</t>
        </is>
      </c>
      <c r="E391" s="155" t="inlineStr">
        <is>
          <t>甜水镇</t>
        </is>
      </c>
      <c r="F391" s="62" t="inlineStr">
        <is>
          <t>新建草棚54座，每座补助7000元，需资金37.8万元</t>
        </is>
      </c>
      <c r="G391" s="152" t="n">
        <v>37.8</v>
      </c>
      <c r="H391" s="151" t="inlineStr">
        <is>
          <t>改善贫困户养殖设施，指导贫困户科学养殖，规范养殖</t>
        </is>
      </c>
      <c r="I391" s="152" t="n">
        <v>10</v>
      </c>
      <c r="J391" s="255" t="n">
        <v>0.0054</v>
      </c>
      <c r="K391" s="255" t="n">
        <v>0.02268</v>
      </c>
      <c r="L391" s="155" t="inlineStr">
        <is>
          <t>县畜牧局</t>
        </is>
      </c>
      <c r="M391" s="155" t="inlineStr">
        <is>
          <t>甜水镇</t>
        </is>
      </c>
      <c r="N391" s="152" t="n">
        <v>2019.11</v>
      </c>
      <c r="O391" s="55" t="n"/>
    </row>
    <row r="392" ht="39" customFormat="1" customHeight="1" s="9">
      <c r="A392" s="152" t="n">
        <v>18</v>
      </c>
      <c r="B392" s="155" t="inlineStr">
        <is>
          <t>非专业村草棚建设
（贫困户）</t>
        </is>
      </c>
      <c r="C392" s="155" t="inlineStr">
        <is>
          <t>新建</t>
        </is>
      </c>
      <c r="D392" s="155" t="inlineStr">
        <is>
          <t>2020.01
-
2020.12</t>
        </is>
      </c>
      <c r="E392" s="155" t="inlineStr">
        <is>
          <t>耿湾乡</t>
        </is>
      </c>
      <c r="F392" s="62" t="inlineStr">
        <is>
          <t>新建草棚93座，每座补助7000元，需资金65.1万元</t>
        </is>
      </c>
      <c r="G392" s="152" t="n">
        <v>65.09999999999999</v>
      </c>
      <c r="H392" s="151" t="inlineStr">
        <is>
          <t>改善贫困户养殖设施，指导贫困户科学养殖，规范养殖</t>
        </is>
      </c>
      <c r="I392" s="152" t="n">
        <v>13</v>
      </c>
      <c r="J392" s="255" t="n">
        <v>0.009299999999999999</v>
      </c>
      <c r="K392" s="255" t="n">
        <v>0.03906</v>
      </c>
      <c r="L392" s="155" t="inlineStr">
        <is>
          <t>县畜牧局</t>
        </is>
      </c>
      <c r="M392" s="155" t="inlineStr">
        <is>
          <t>耿湾乡</t>
        </is>
      </c>
      <c r="N392" s="152" t="n">
        <v>2019.11</v>
      </c>
      <c r="O392" s="55" t="n"/>
    </row>
    <row r="393" ht="39" customFormat="1" customHeight="1" s="9">
      <c r="A393" s="152" t="n">
        <v>19</v>
      </c>
      <c r="B393" s="155" t="inlineStr">
        <is>
          <t>非专业村草棚建设
（贫困户）</t>
        </is>
      </c>
      <c r="C393" s="155" t="inlineStr">
        <is>
          <t>新建</t>
        </is>
      </c>
      <c r="D393" s="155" t="inlineStr">
        <is>
          <t>2020.01
-
2020.12</t>
        </is>
      </c>
      <c r="E393" s="155" t="inlineStr">
        <is>
          <t>南湫乡</t>
        </is>
      </c>
      <c r="F393" s="62" t="inlineStr">
        <is>
          <t>新建草棚50座，每座补助7000元，需资金35万元</t>
        </is>
      </c>
      <c r="G393" s="152" t="n">
        <v>35</v>
      </c>
      <c r="H393" s="151" t="inlineStr">
        <is>
          <t>改善贫困户养殖设施，指导贫困户科学养殖，规范养殖</t>
        </is>
      </c>
      <c r="I393" s="152" t="n">
        <v>7</v>
      </c>
      <c r="J393" s="255" t="n">
        <v>0.005</v>
      </c>
      <c r="K393" s="255" t="n">
        <v>0.021</v>
      </c>
      <c r="L393" s="155" t="inlineStr">
        <is>
          <t>县畜牧局</t>
        </is>
      </c>
      <c r="M393" s="155" t="inlineStr">
        <is>
          <t>南湫乡</t>
        </is>
      </c>
      <c r="N393" s="152" t="n">
        <v>2019.11</v>
      </c>
      <c r="O393" s="55" t="n"/>
    </row>
    <row r="394" ht="39" customFormat="1" customHeight="1" s="9">
      <c r="A394" s="152" t="n">
        <v>20</v>
      </c>
      <c r="B394" s="155" t="inlineStr">
        <is>
          <t>非专业村草棚建设
（贫困户）</t>
        </is>
      </c>
      <c r="C394" s="155" t="inlineStr">
        <is>
          <t>新建</t>
        </is>
      </c>
      <c r="D394" s="155" t="inlineStr">
        <is>
          <t>2020.01
-
2020.12</t>
        </is>
      </c>
      <c r="E394" s="155" t="inlineStr">
        <is>
          <t>演武乡</t>
        </is>
      </c>
      <c r="F394" s="62" t="inlineStr">
        <is>
          <t>新建草棚78座，每座补助7000元，需资金60.2万元</t>
        </is>
      </c>
      <c r="G394" s="152" t="n">
        <v>54.6</v>
      </c>
      <c r="H394" s="151" t="inlineStr">
        <is>
          <t>改善贫困户养殖设施，指导贫困户科学养殖，规范养殖</t>
        </is>
      </c>
      <c r="I394" s="152" t="n">
        <v>9</v>
      </c>
      <c r="J394" s="255" t="n">
        <v>0.0078</v>
      </c>
      <c r="K394" s="255" t="n">
        <v>0.03276</v>
      </c>
      <c r="L394" s="155" t="inlineStr">
        <is>
          <t>县畜牧局</t>
        </is>
      </c>
      <c r="M394" s="155" t="inlineStr">
        <is>
          <t>演武乡</t>
        </is>
      </c>
      <c r="N394" s="152" t="n">
        <v>2019.11</v>
      </c>
      <c r="O394" s="55" t="n"/>
    </row>
    <row r="395" ht="39" customFormat="1" customHeight="1" s="9">
      <c r="A395" s="123" t="inlineStr">
        <is>
          <t>（二十一）</t>
        </is>
      </c>
      <c r="B395" s="233" t="inlineStr">
        <is>
          <t>边缘户草棚建设</t>
        </is>
      </c>
      <c r="C395" s="123" t="inlineStr">
        <is>
          <t>新建</t>
        </is>
      </c>
      <c r="D395" s="233" t="inlineStr">
        <is>
          <t>2020.03
-
2020.13</t>
        </is>
      </c>
      <c r="E395" s="233" t="inlineStr">
        <is>
          <t>环城等20个乡镇</t>
        </is>
      </c>
      <c r="F395" s="262" t="inlineStr">
        <is>
          <t>扶持20个乡镇302户“边缘户”每户新建草棚1座，每座补助7000元</t>
        </is>
      </c>
      <c r="G395" s="233" t="n">
        <v>211.4</v>
      </c>
      <c r="H395" s="124" t="inlineStr">
        <is>
          <t>改善养殖环境，提升养殖效益，增加养殖收入</t>
        </is>
      </c>
      <c r="I395" s="233" t="n">
        <v>126</v>
      </c>
      <c r="J395" s="253" t="n">
        <v>0.0302</v>
      </c>
      <c r="K395" s="253" t="n">
        <v>0.1356</v>
      </c>
      <c r="L395" s="233" t="inlineStr">
        <is>
          <t>县畜牧局</t>
        </is>
      </c>
      <c r="M395" s="265" t="inlineStr">
        <is>
          <t>20个乡镇</t>
        </is>
      </c>
      <c r="N395" s="123" t="inlineStr">
        <is>
          <t>2019.11</t>
        </is>
      </c>
      <c r="O395" s="55" t="n"/>
    </row>
    <row r="396" ht="39" customFormat="1" customHeight="1" s="9">
      <c r="A396" s="152" t="n">
        <v>1</v>
      </c>
      <c r="B396" s="152" t="inlineStr">
        <is>
          <t>边缘户草棚建设</t>
        </is>
      </c>
      <c r="C396" s="155" t="inlineStr">
        <is>
          <t>新建</t>
        </is>
      </c>
      <c r="D396" s="152" t="inlineStr">
        <is>
          <t>2020.03
-
2020.12</t>
        </is>
      </c>
      <c r="E396" s="152" t="inlineStr">
        <is>
          <t>环城镇</t>
        </is>
      </c>
      <c r="F396" s="263" t="inlineStr">
        <is>
          <t>为6户“边缘户”每户新建草棚1座，每座补助7000元，其中：张淌村2座、杨庙掌村2座、高龚塬村1座、宁老庄村1座</t>
        </is>
      </c>
      <c r="G396" s="152" t="n">
        <v>4.2</v>
      </c>
      <c r="H396" s="151" t="inlineStr">
        <is>
          <t>改善养殖环境，提升养殖效益，增加养殖收入</t>
        </is>
      </c>
      <c r="I396" s="152" t="n">
        <v>4</v>
      </c>
      <c r="J396" s="255" t="n">
        <v>0.0005999999999999999</v>
      </c>
      <c r="K396" s="255" t="n">
        <v>0.0022</v>
      </c>
      <c r="L396" s="152" t="inlineStr">
        <is>
          <t>县畜牧局</t>
        </is>
      </c>
      <c r="M396" s="264" t="inlineStr">
        <is>
          <t>环城镇</t>
        </is>
      </c>
      <c r="N396" s="152" t="n">
        <v>2019.11</v>
      </c>
      <c r="O396" s="55" t="n"/>
    </row>
    <row r="397" ht="56" customFormat="1" customHeight="1" s="9">
      <c r="A397" s="152" t="n">
        <v>2</v>
      </c>
      <c r="B397" s="152" t="inlineStr">
        <is>
          <t>边缘户草棚建设</t>
        </is>
      </c>
      <c r="C397" s="155" t="inlineStr">
        <is>
          <t>新建</t>
        </is>
      </c>
      <c r="D397" s="152" t="inlineStr">
        <is>
          <t>2020.03
-
2020.12</t>
        </is>
      </c>
      <c r="E397" s="152" t="inlineStr">
        <is>
          <t>洪德镇</t>
        </is>
      </c>
      <c r="F397" s="263" t="inlineStr">
        <is>
          <t>为28户“边缘户”每户新建草棚1座，每座补助7000元，其中：大户塬村1座、河连湾村2座、寇河村1座、李达掌村3座、李塬村1座、梁岔村1座、苗河村3座、私盐路村3座、苏长沟村4座、许旗村3座、洪德街村2座、耿塬畔村2座、张塬村2座</t>
        </is>
      </c>
      <c r="G397" s="152" t="n">
        <v>19.6</v>
      </c>
      <c r="H397" s="151" t="inlineStr">
        <is>
          <t>改善养殖环境，提升养殖效益，增加养殖收入</t>
        </is>
      </c>
      <c r="I397" s="152" t="n">
        <v>13</v>
      </c>
      <c r="J397" s="255" t="n">
        <v>0.0028</v>
      </c>
      <c r="K397" s="255" t="n">
        <v>0.0151</v>
      </c>
      <c r="L397" s="152" t="inlineStr">
        <is>
          <t>县畜牧局</t>
        </is>
      </c>
      <c r="M397" s="264" t="inlineStr">
        <is>
          <t>洪德镇</t>
        </is>
      </c>
      <c r="N397" s="152" t="n">
        <v>2019.11</v>
      </c>
      <c r="O397" s="55" t="n"/>
    </row>
    <row r="398" ht="39" customFormat="1" customHeight="1" s="9">
      <c r="A398" s="152" t="n">
        <v>3</v>
      </c>
      <c r="B398" s="152" t="inlineStr">
        <is>
          <t>边缘户草棚建设</t>
        </is>
      </c>
      <c r="C398" s="155" t="inlineStr">
        <is>
          <t>新建</t>
        </is>
      </c>
      <c r="D398" s="152" t="inlineStr">
        <is>
          <t>2020.03
-
2020.12</t>
        </is>
      </c>
      <c r="E398" s="152" t="inlineStr">
        <is>
          <t>甜水镇</t>
        </is>
      </c>
      <c r="F398" s="263" t="inlineStr">
        <is>
          <t>为4户“边缘户”每户新建草棚1座，每座补助7000元，其中：大良洼村1座、何塬村1座、座狼儿滩村2座</t>
        </is>
      </c>
      <c r="G398" s="152" t="n">
        <v>2.8</v>
      </c>
      <c r="H398" s="151" t="inlineStr">
        <is>
          <t>改善养殖环境，提升养殖效益，增加养殖收入</t>
        </is>
      </c>
      <c r="I398" s="152" t="n">
        <v>3</v>
      </c>
      <c r="J398" s="255" t="n">
        <v>0.0004</v>
      </c>
      <c r="K398" s="255" t="n">
        <v>0.0013</v>
      </c>
      <c r="L398" s="152" t="inlineStr">
        <is>
          <t>县畜牧局</t>
        </is>
      </c>
      <c r="M398" s="264" t="inlineStr">
        <is>
          <t>甜水镇</t>
        </is>
      </c>
      <c r="N398" s="152" t="n">
        <v>2019.11</v>
      </c>
      <c r="O398" s="55" t="n"/>
    </row>
    <row r="399" ht="39" customFormat="1" customHeight="1" s="9">
      <c r="A399" s="152" t="n">
        <v>4</v>
      </c>
      <c r="B399" s="152" t="inlineStr">
        <is>
          <t>边缘户草棚建设</t>
        </is>
      </c>
      <c r="C399" s="155" t="inlineStr">
        <is>
          <t>新建</t>
        </is>
      </c>
      <c r="D399" s="152" t="inlineStr">
        <is>
          <t>2020.03
-
2020.12</t>
        </is>
      </c>
      <c r="E399" s="152" t="inlineStr">
        <is>
          <t>车道镇</t>
        </is>
      </c>
      <c r="F399" s="263" t="inlineStr">
        <is>
          <t>为14户“边缘户”每户新建草棚1座，每座补助7000元，其中：双庙村2座、杨掌村2座、魏洼村3座、樱桃掌村1座、安掌村2座、刘渠村4座</t>
        </is>
      </c>
      <c r="G399" s="152" t="n">
        <v>9.800000000000001</v>
      </c>
      <c r="H399" s="151" t="inlineStr">
        <is>
          <t>改善养殖环境，提升养殖效益，增加养殖收入</t>
        </is>
      </c>
      <c r="I399" s="152" t="n">
        <v>6</v>
      </c>
      <c r="J399" s="255" t="n">
        <v>0.0014</v>
      </c>
      <c r="K399" s="255" t="n">
        <v>0.0059</v>
      </c>
      <c r="L399" s="152" t="inlineStr">
        <is>
          <t>县畜牧局</t>
        </is>
      </c>
      <c r="M399" s="264" t="inlineStr">
        <is>
          <t>车道镇</t>
        </is>
      </c>
      <c r="N399" s="152" t="n">
        <v>2019.11</v>
      </c>
      <c r="O399" s="55" t="n"/>
    </row>
    <row r="400" ht="39" customFormat="1" customHeight="1" s="9">
      <c r="A400" s="152" t="n">
        <v>5</v>
      </c>
      <c r="B400" s="152" t="inlineStr">
        <is>
          <t>边缘户草棚建设</t>
        </is>
      </c>
      <c r="C400" s="155" t="inlineStr">
        <is>
          <t>新建</t>
        </is>
      </c>
      <c r="D400" s="152" t="inlineStr">
        <is>
          <t>2020.03
-
2020.12</t>
        </is>
      </c>
      <c r="E400" s="152" t="inlineStr">
        <is>
          <t>芦家湾乡</t>
        </is>
      </c>
      <c r="F400" s="263" t="inlineStr">
        <is>
          <t>为18户“边缘户”每户新建草棚1座，每座补助7000元，其中：大堡条村4座、井川村1座、杨新庄村1座、花儿掌村5座、庙儿掌村3座、桃李湾村1座、小堡条村2座、盘龙村1座</t>
        </is>
      </c>
      <c r="G400" s="152" t="n">
        <v>12.6</v>
      </c>
      <c r="H400" s="151" t="inlineStr">
        <is>
          <t>改善养殖环境，提升养殖效益，增加养殖收入</t>
        </is>
      </c>
      <c r="I400" s="152" t="n">
        <v>8</v>
      </c>
      <c r="J400" s="255" t="n">
        <v>0.0018</v>
      </c>
      <c r="K400" s="255" t="n">
        <v>0.0095</v>
      </c>
      <c r="L400" s="152" t="inlineStr">
        <is>
          <t>县畜牧局</t>
        </is>
      </c>
      <c r="M400" s="264" t="inlineStr">
        <is>
          <t>芦家湾乡</t>
        </is>
      </c>
      <c r="N400" s="152" t="n">
        <v>2019.11</v>
      </c>
      <c r="O400" s="55" t="n"/>
    </row>
    <row r="401" ht="39" customFormat="1" customHeight="1" s="9">
      <c r="A401" s="152" t="n">
        <v>6</v>
      </c>
      <c r="B401" s="152" t="inlineStr">
        <is>
          <t>边缘户草棚建设</t>
        </is>
      </c>
      <c r="C401" s="155" t="inlineStr">
        <is>
          <t>新建</t>
        </is>
      </c>
      <c r="D401" s="152" t="inlineStr">
        <is>
          <t>2020.03
-
2020.12</t>
        </is>
      </c>
      <c r="E401" s="152" t="inlineStr">
        <is>
          <t>八珠乡</t>
        </is>
      </c>
      <c r="F401" s="263" t="inlineStr">
        <is>
          <t>为30户“边缘户”每户新建草棚1座，每座补助7000元，其中：曹塬村9座、瓦崾岘村2座、马连掌村5座、冯家湾村6座、苟塬村4座、湫坝沟村2座、白塬村2座</t>
        </is>
      </c>
      <c r="G401" s="152" t="n">
        <v>21</v>
      </c>
      <c r="H401" s="151" t="inlineStr">
        <is>
          <t>改善养殖环境，提升养殖效益，增加养殖收入</t>
        </is>
      </c>
      <c r="I401" s="152" t="n">
        <v>7</v>
      </c>
      <c r="J401" s="255" t="n">
        <v>0.003</v>
      </c>
      <c r="K401" s="255" t="n">
        <v>0.0133</v>
      </c>
      <c r="L401" s="152" t="inlineStr">
        <is>
          <t>县畜牧局</t>
        </is>
      </c>
      <c r="M401" s="264" t="inlineStr">
        <is>
          <t>八珠乡</t>
        </is>
      </c>
      <c r="N401" s="152" t="n">
        <v>2019.11</v>
      </c>
      <c r="O401" s="55" t="n"/>
    </row>
    <row r="402" ht="39" customFormat="1" customHeight="1" s="9">
      <c r="A402" s="152" t="n">
        <v>7</v>
      </c>
      <c r="B402" s="152" t="inlineStr">
        <is>
          <t>边缘户草棚建设</t>
        </is>
      </c>
      <c r="C402" s="155" t="inlineStr">
        <is>
          <t>新建</t>
        </is>
      </c>
      <c r="D402" s="152" t="inlineStr">
        <is>
          <t>2020.03
-
2020.12</t>
        </is>
      </c>
      <c r="E402" s="152" t="inlineStr">
        <is>
          <t>耿湾乡</t>
        </is>
      </c>
      <c r="F402" s="263" t="inlineStr">
        <is>
          <t>为19户“边缘户”每户新建草棚1座，每座补助7000元，其中：桃树掌村1座、早流渠村1座、万湾村6座、潘掌村4座，许掌村3座，郝东掌3座，韩老庄1座</t>
        </is>
      </c>
      <c r="G402" s="152" t="n">
        <v>13.3</v>
      </c>
      <c r="H402" s="151" t="inlineStr">
        <is>
          <t>改善养殖环境，提升养殖效益，增加养殖收入</t>
        </is>
      </c>
      <c r="I402" s="152" t="n">
        <v>7</v>
      </c>
      <c r="J402" s="255" t="n">
        <v>0.0019</v>
      </c>
      <c r="K402" s="255" t="n">
        <v>0.0091</v>
      </c>
      <c r="L402" s="152" t="inlineStr">
        <is>
          <t>县畜牧局</t>
        </is>
      </c>
      <c r="M402" s="264" t="inlineStr">
        <is>
          <t>耿湾乡</t>
        </is>
      </c>
      <c r="N402" s="152" t="n">
        <v>2019.11</v>
      </c>
      <c r="O402" s="55" t="n"/>
    </row>
    <row r="403" ht="39" customFormat="1" customHeight="1" s="9">
      <c r="A403" s="152" t="n">
        <v>8</v>
      </c>
      <c r="B403" s="152" t="inlineStr">
        <is>
          <t>边缘户草棚建设</t>
        </is>
      </c>
      <c r="C403" s="155" t="inlineStr">
        <is>
          <t>新建</t>
        </is>
      </c>
      <c r="D403" s="152" t="inlineStr">
        <is>
          <t>2020.03
-
2020.12</t>
        </is>
      </c>
      <c r="E403" s="152" t="inlineStr">
        <is>
          <t>南湫乡</t>
        </is>
      </c>
      <c r="F403" s="263" t="inlineStr">
        <is>
          <t>为5户“边缘户”每户新建草棚1座，每座补助0.7万元，其中：杨兴堡村1座、代家洼村3座、党家洼村1座</t>
        </is>
      </c>
      <c r="G403" s="152" t="n">
        <v>3.5</v>
      </c>
      <c r="H403" s="151" t="inlineStr">
        <is>
          <t>改善养殖环境，提升养殖效益，增加养殖收入</t>
        </is>
      </c>
      <c r="I403" s="152" t="n">
        <v>3</v>
      </c>
      <c r="J403" s="255" t="n">
        <v>0.0005</v>
      </c>
      <c r="K403" s="255" t="n">
        <v>0.0022</v>
      </c>
      <c r="L403" s="152" t="inlineStr">
        <is>
          <t>县畜牧局</t>
        </is>
      </c>
      <c r="M403" s="264" t="inlineStr">
        <is>
          <t>南湫乡</t>
        </is>
      </c>
      <c r="N403" s="152" t="n">
        <v>2019.11</v>
      </c>
      <c r="O403" s="55" t="n"/>
    </row>
    <row r="404" ht="39" customFormat="1" customHeight="1" s="9">
      <c r="A404" s="152" t="n">
        <v>9</v>
      </c>
      <c r="B404" s="152" t="inlineStr">
        <is>
          <t>边缘户草棚建设</t>
        </is>
      </c>
      <c r="C404" s="155" t="inlineStr">
        <is>
          <t>新建</t>
        </is>
      </c>
      <c r="D404" s="152" t="inlineStr">
        <is>
          <t>2020.03
-
2020.12</t>
        </is>
      </c>
      <c r="E404" s="152" t="inlineStr">
        <is>
          <t>天池乡</t>
        </is>
      </c>
      <c r="F404" s="263" t="inlineStr">
        <is>
          <t>为14户“边缘户”每户新建草棚1座，每座补助0.7万元，其中：张邓塬村2座、梁河村2座、潘老庄村1座、大庄台村1座、老庄湾村1座、井渠淌村3座、碾盘岭村2座，曹李川村1座、吴城子村1座</t>
        </is>
      </c>
      <c r="G404" s="152" t="n">
        <v>9.800000000000001</v>
      </c>
      <c r="H404" s="151" t="inlineStr">
        <is>
          <t>改善养殖环境，提升养殖效益，增加养殖收入</t>
        </is>
      </c>
      <c r="I404" s="152" t="n">
        <v>9</v>
      </c>
      <c r="J404" s="255" t="n">
        <v>0.0014</v>
      </c>
      <c r="K404" s="255" t="n">
        <v>0.0069</v>
      </c>
      <c r="L404" s="152" t="inlineStr">
        <is>
          <t>县畜牧局</t>
        </is>
      </c>
      <c r="M404" s="264" t="inlineStr">
        <is>
          <t>天池乡</t>
        </is>
      </c>
      <c r="N404" s="152" t="n">
        <v>2019.11</v>
      </c>
      <c r="O404" s="55" t="n"/>
    </row>
    <row r="405" ht="39" customFormat="1" customHeight="1" s="9">
      <c r="A405" s="152" t="n">
        <v>10</v>
      </c>
      <c r="B405" s="152" t="inlineStr">
        <is>
          <t>边缘户草棚建设</t>
        </is>
      </c>
      <c r="C405" s="155" t="inlineStr">
        <is>
          <t>新建</t>
        </is>
      </c>
      <c r="D405" s="152" t="inlineStr">
        <is>
          <t>2020.03
-
2020.12</t>
        </is>
      </c>
      <c r="E405" s="152" t="inlineStr">
        <is>
          <t>毛井镇</t>
        </is>
      </c>
      <c r="F405" s="263" t="inlineStr">
        <is>
          <t>为1户红土咀村“边缘户”新建草棚1座，每座补助7000元</t>
        </is>
      </c>
      <c r="G405" s="152" t="n">
        <v>0.7</v>
      </c>
      <c r="H405" s="151" t="inlineStr">
        <is>
          <t>改善养殖环境，提升养殖效益，增加养殖收入</t>
        </is>
      </c>
      <c r="I405" s="152" t="n">
        <v>1</v>
      </c>
      <c r="J405" s="255" t="n">
        <v>0.0001</v>
      </c>
      <c r="K405" s="255" t="n">
        <v>0.0003</v>
      </c>
      <c r="L405" s="152" t="inlineStr">
        <is>
          <t>县畜牧局</t>
        </is>
      </c>
      <c r="M405" s="264" t="inlineStr">
        <is>
          <t>毛井镇</t>
        </is>
      </c>
      <c r="N405" s="152" t="n">
        <v>2019.11</v>
      </c>
      <c r="O405" s="55" t="n"/>
    </row>
    <row r="406" ht="39" customFormat="1" customHeight="1" s="9">
      <c r="A406" s="152" t="n">
        <v>11</v>
      </c>
      <c r="B406" s="152" t="inlineStr">
        <is>
          <t>边缘户草棚建设</t>
        </is>
      </c>
      <c r="C406" s="155" t="inlineStr">
        <is>
          <t>新建</t>
        </is>
      </c>
      <c r="D406" s="152" t="inlineStr">
        <is>
          <t>2020.03
-
2020.12</t>
        </is>
      </c>
      <c r="E406" s="152" t="inlineStr">
        <is>
          <t>木钵镇</t>
        </is>
      </c>
      <c r="F406" s="263" t="inlineStr">
        <is>
          <t>为9户“边缘户”每户新建草棚1座，每座补助7000元，其中：井儿岔村2座、周湾村2座、白家掌村1座、邓寨子村1座、高寨村1座、郭西掌村2座</t>
        </is>
      </c>
      <c r="G406" s="152" t="n">
        <v>6.3</v>
      </c>
      <c r="H406" s="151" t="inlineStr">
        <is>
          <t>改善养殖环境，提升养殖效益，增加养殖收入</t>
        </is>
      </c>
      <c r="I406" s="152" t="n">
        <v>6</v>
      </c>
      <c r="J406" s="255" t="n">
        <v>0.0009</v>
      </c>
      <c r="K406" s="255" t="n">
        <v>0.0047</v>
      </c>
      <c r="L406" s="152" t="inlineStr">
        <is>
          <t>县畜牧局</t>
        </is>
      </c>
      <c r="M406" s="264" t="inlineStr">
        <is>
          <t>木钵镇</t>
        </is>
      </c>
      <c r="N406" s="152" t="n">
        <v>2019.11</v>
      </c>
      <c r="O406" s="55" t="n"/>
    </row>
    <row r="407" ht="39" customFormat="1" customHeight="1" s="9">
      <c r="A407" s="152" t="n">
        <v>12</v>
      </c>
      <c r="B407" s="152" t="inlineStr">
        <is>
          <t>边缘户草棚建设</t>
        </is>
      </c>
      <c r="C407" s="155" t="inlineStr">
        <is>
          <t>新建</t>
        </is>
      </c>
      <c r="D407" s="152" t="inlineStr">
        <is>
          <t>2020.03
-
2020.12</t>
        </is>
      </c>
      <c r="E407" s="152" t="inlineStr">
        <is>
          <t>秦团庄乡</t>
        </is>
      </c>
      <c r="F407" s="263" t="inlineStr">
        <is>
          <t>为17户“边缘户”每户新建草棚1座，每座补助7000元，其中：王团庄村2座、秦团庄村1座、贾塬村5座、大天子村2座、新集子村5座、新峁村2座</t>
        </is>
      </c>
      <c r="G407" s="152" t="n">
        <v>11.9</v>
      </c>
      <c r="H407" s="151" t="inlineStr">
        <is>
          <t>改善养殖环境，提升养殖效益，增加养殖收入</t>
        </is>
      </c>
      <c r="I407" s="152" t="n">
        <v>6</v>
      </c>
      <c r="J407" s="255" t="n">
        <v>0.0017</v>
      </c>
      <c r="K407" s="255" t="n">
        <v>0.007</v>
      </c>
      <c r="L407" s="152" t="inlineStr">
        <is>
          <t>县畜牧局</t>
        </is>
      </c>
      <c r="M407" s="264" t="inlineStr">
        <is>
          <t>秦团庄乡</t>
        </is>
      </c>
      <c r="N407" s="152" t="n">
        <v>2019.11</v>
      </c>
      <c r="O407" s="55" t="n"/>
    </row>
    <row r="408" ht="56" customFormat="1" customHeight="1" s="9">
      <c r="A408" s="152" t="n">
        <v>13</v>
      </c>
      <c r="B408" s="152" t="inlineStr">
        <is>
          <t>边缘户草棚建设</t>
        </is>
      </c>
      <c r="C408" s="155" t="inlineStr">
        <is>
          <t>新建</t>
        </is>
      </c>
      <c r="D408" s="152" t="inlineStr">
        <is>
          <t>2020.03
-
2020.12</t>
        </is>
      </c>
      <c r="E408" s="152" t="inlineStr">
        <is>
          <t>合道镇</t>
        </is>
      </c>
      <c r="F408" s="263" t="inlineStr">
        <is>
          <t>为30户“边缘户”每户新建草棚1座，每座补助7000元，其中：沈家岭2座、辛坪村1座、赵家塬村2座、唐台子村6座、梁坪村1座、何家坪村2座、寨子坪村3座、尚西坪村7座、大路洼村1座、瓦天沟村3座、赵台村2座</t>
        </is>
      </c>
      <c r="G408" s="152" t="n">
        <v>21</v>
      </c>
      <c r="H408" s="151" t="inlineStr">
        <is>
          <t>改善养殖环境，提升养殖效益，增加养殖收入</t>
        </is>
      </c>
      <c r="I408" s="152" t="n">
        <v>11</v>
      </c>
      <c r="J408" s="255" t="n">
        <v>0.003</v>
      </c>
      <c r="K408" s="255" t="n">
        <v>0.0137</v>
      </c>
      <c r="L408" s="152" t="inlineStr">
        <is>
          <t>县畜牧局</t>
        </is>
      </c>
      <c r="M408" s="264" t="inlineStr">
        <is>
          <t>合道镇</t>
        </is>
      </c>
      <c r="N408" s="152" t="n">
        <v>2019.11</v>
      </c>
      <c r="O408" s="55" t="n"/>
    </row>
    <row r="409" ht="48" customFormat="1" customHeight="1" s="9">
      <c r="A409" s="152" t="n">
        <v>14</v>
      </c>
      <c r="B409" s="152" t="inlineStr">
        <is>
          <t>边缘户草棚建设</t>
        </is>
      </c>
      <c r="C409" s="155" t="inlineStr">
        <is>
          <t>新建</t>
        </is>
      </c>
      <c r="D409" s="152" t="inlineStr">
        <is>
          <t>2020.03
-
2020.12</t>
        </is>
      </c>
      <c r="E409" s="152" t="inlineStr">
        <is>
          <t>山城乡</t>
        </is>
      </c>
      <c r="F409" s="263" t="inlineStr">
        <is>
          <t>为7户“边缘户”每户新建草棚1座，每座补助7000元，其中：冯家沟村1座、山城堡村1座、薛塬村1座、寨柯村1座、郝掌村1座、谢庄村2座</t>
        </is>
      </c>
      <c r="G409" s="152" t="n">
        <v>4.9</v>
      </c>
      <c r="H409" s="151" t="inlineStr">
        <is>
          <t>改善养殖环境，提升养殖效益，增加养殖收入</t>
        </is>
      </c>
      <c r="I409" s="152" t="n">
        <v>6</v>
      </c>
      <c r="J409" s="255" t="n">
        <v>0.0007</v>
      </c>
      <c r="K409" s="255" t="n">
        <v>0.0025</v>
      </c>
      <c r="L409" s="152" t="inlineStr">
        <is>
          <t>县畜牧局</t>
        </is>
      </c>
      <c r="M409" s="264" t="inlineStr">
        <is>
          <t>山城乡</t>
        </is>
      </c>
      <c r="N409" s="152" t="n">
        <v>2019.11</v>
      </c>
      <c r="O409" s="55" t="n"/>
    </row>
    <row r="410" ht="53" customFormat="1" customHeight="1" s="9">
      <c r="A410" s="152" t="n">
        <v>15</v>
      </c>
      <c r="B410" s="152" t="inlineStr">
        <is>
          <t>边缘户草棚建设</t>
        </is>
      </c>
      <c r="C410" s="155" t="inlineStr">
        <is>
          <t>新建</t>
        </is>
      </c>
      <c r="D410" s="152" t="inlineStr">
        <is>
          <t>2020.03
-
2020.12</t>
        </is>
      </c>
      <c r="E410" s="152" t="inlineStr">
        <is>
          <t>小南沟乡</t>
        </is>
      </c>
      <c r="F410" s="263" t="inlineStr">
        <is>
          <t>为21户“边缘户”每户新建草棚1座，每座补助7000元，其中：陈掌村2座、粉子山村2座、丁寨柯村3座、李上山村2座、连川村1座、天子渠村1座、汪天子村2座、李塬村2座、小南沟村4座、许掌村2座</t>
        </is>
      </c>
      <c r="G410" s="152" t="n">
        <v>14.7</v>
      </c>
      <c r="H410" s="151" t="inlineStr">
        <is>
          <t>改善养殖环境，提升养殖效益，增加养殖收入</t>
        </is>
      </c>
      <c r="I410" s="152" t="n">
        <v>10</v>
      </c>
      <c r="J410" s="255" t="n">
        <v>0.0021</v>
      </c>
      <c r="K410" s="255" t="n">
        <v>0.0094</v>
      </c>
      <c r="L410" s="152" t="inlineStr">
        <is>
          <t>县畜牧局</t>
        </is>
      </c>
      <c r="M410" s="264" t="inlineStr">
        <is>
          <t>小南沟乡</t>
        </is>
      </c>
      <c r="N410" s="152" t="n">
        <v>2019.11</v>
      </c>
      <c r="O410" s="55" t="n"/>
    </row>
    <row r="411" ht="39" customFormat="1" customHeight="1" s="9">
      <c r="A411" s="152" t="n">
        <v>16</v>
      </c>
      <c r="B411" s="152" t="inlineStr">
        <is>
          <t>边缘户草棚建设</t>
        </is>
      </c>
      <c r="C411" s="155" t="inlineStr">
        <is>
          <t>新建</t>
        </is>
      </c>
      <c r="D411" s="152" t="inlineStr">
        <is>
          <t>2020.03
-
2020.12</t>
        </is>
      </c>
      <c r="E411" s="152" t="inlineStr">
        <is>
          <t>罗山川乡</t>
        </is>
      </c>
      <c r="F411" s="263" t="inlineStr">
        <is>
          <t>为11户“边缘户”每户新建草棚1座，每座补助7000元，其中：西阳洼村5座、陈渠子村2座、山水湾村2座、光明村2座</t>
        </is>
      </c>
      <c r="G411" s="152" t="n">
        <v>7.7</v>
      </c>
      <c r="H411" s="151" t="inlineStr">
        <is>
          <t>改善养殖环境，提升养殖效益，增加养殖收入</t>
        </is>
      </c>
      <c r="I411" s="152" t="n">
        <v>4</v>
      </c>
      <c r="J411" s="255" t="n">
        <v>0.0011</v>
      </c>
      <c r="K411" s="255" t="n">
        <v>0.0031</v>
      </c>
      <c r="L411" s="152" t="inlineStr">
        <is>
          <t>县畜牧局</t>
        </is>
      </c>
      <c r="M411" s="264" t="inlineStr">
        <is>
          <t>罗山川乡</t>
        </is>
      </c>
      <c r="N411" s="152" t="n">
        <v>2019.11</v>
      </c>
      <c r="O411" s="55" t="n"/>
    </row>
    <row r="412" ht="39" customFormat="1" customHeight="1" s="9">
      <c r="A412" s="152" t="n">
        <v>17</v>
      </c>
      <c r="B412" s="152" t="inlineStr">
        <is>
          <t>边缘户草棚建设</t>
        </is>
      </c>
      <c r="C412" s="155" t="inlineStr">
        <is>
          <t>新建</t>
        </is>
      </c>
      <c r="D412" s="152" t="inlineStr">
        <is>
          <t>2020.03
-
2020.12</t>
        </is>
      </c>
      <c r="E412" s="152" t="inlineStr">
        <is>
          <t>曲子镇</t>
        </is>
      </c>
      <c r="F412" s="263" t="inlineStr">
        <is>
          <t>为3户“边缘户”每户新建草棚1座，每座补助7000元，其中：西沟村3座、</t>
        </is>
      </c>
      <c r="G412" s="152" t="n">
        <v>2.1</v>
      </c>
      <c r="H412" s="151" t="inlineStr">
        <is>
          <t>改善养殖环境，提升养殖效益，增加养殖收入</t>
        </is>
      </c>
      <c r="I412" s="152" t="n">
        <v>1</v>
      </c>
      <c r="J412" s="255" t="n">
        <v>0.0003</v>
      </c>
      <c r="K412" s="255" t="n">
        <v>0.0011</v>
      </c>
      <c r="L412" s="152" t="inlineStr">
        <is>
          <t>县畜牧局</t>
        </is>
      </c>
      <c r="M412" s="264" t="inlineStr">
        <is>
          <t>曲子镇</t>
        </is>
      </c>
      <c r="N412" s="152" t="n">
        <v>2019.11</v>
      </c>
      <c r="O412" s="55" t="n"/>
    </row>
    <row r="413" ht="39" customFormat="1" customHeight="1" s="9">
      <c r="A413" s="152" t="n">
        <v>18</v>
      </c>
      <c r="B413" s="152" t="inlineStr">
        <is>
          <t>边缘户草棚建设</t>
        </is>
      </c>
      <c r="C413" s="155" t="inlineStr">
        <is>
          <t>新建</t>
        </is>
      </c>
      <c r="D413" s="152" t="inlineStr">
        <is>
          <t>2020.03
-
2020.12</t>
        </is>
      </c>
      <c r="E413" s="152" t="inlineStr">
        <is>
          <t>樊家川镇</t>
        </is>
      </c>
      <c r="F413" s="263" t="inlineStr">
        <is>
          <t>为3户“边缘户”每户新建草棚1座，每座补助7000元，其中：长城村1座、闫塬村2座、李崾岘村1座</t>
        </is>
      </c>
      <c r="G413" s="152" t="n">
        <v>2.1</v>
      </c>
      <c r="H413" s="151" t="inlineStr">
        <is>
          <t>改善养殖环境，提升养殖效益，增加养殖收入</t>
        </is>
      </c>
      <c r="I413" s="152" t="n">
        <v>3</v>
      </c>
      <c r="J413" s="255" t="n">
        <v>0.0003</v>
      </c>
      <c r="K413" s="255" t="n">
        <v>0.0012</v>
      </c>
      <c r="L413" s="152" t="inlineStr">
        <is>
          <t>县畜牧局</t>
        </is>
      </c>
      <c r="M413" s="264" t="inlineStr">
        <is>
          <t>樊家川镇</t>
        </is>
      </c>
      <c r="N413" s="152" t="n">
        <v>2019.11</v>
      </c>
      <c r="O413" s="55" t="n"/>
    </row>
    <row r="414" ht="45" customFormat="1" customHeight="1" s="9">
      <c r="A414" s="152" t="n">
        <v>19</v>
      </c>
      <c r="B414" s="152" t="inlineStr">
        <is>
          <t>边缘户草棚建设</t>
        </is>
      </c>
      <c r="C414" s="155" t="inlineStr">
        <is>
          <t>新建</t>
        </is>
      </c>
      <c r="D414" s="152" t="inlineStr">
        <is>
          <t>2020.03
-
2020.12</t>
        </is>
      </c>
      <c r="E414" s="152" t="inlineStr">
        <is>
          <t>演武乡</t>
        </is>
      </c>
      <c r="F414" s="263" t="inlineStr">
        <is>
          <t>为13户“边缘户”每户新建草棚1座，每座补助7000元，其中：路家塬村2座、黑泉河村1座、吴家塬村1座、刘坪村2座、黄山村2座、走马硷村1座、杨家洼村2座、佛岔村2座</t>
        </is>
      </c>
      <c r="G414" s="152" t="n">
        <v>9.1</v>
      </c>
      <c r="H414" s="151" t="inlineStr">
        <is>
          <t>改善养殖环境，提升养殖效益，增加养殖收入</t>
        </is>
      </c>
      <c r="I414" s="152" t="n">
        <v>8</v>
      </c>
      <c r="J414" s="255" t="n">
        <v>0.0013</v>
      </c>
      <c r="K414" s="255" t="n">
        <v>0.0049</v>
      </c>
      <c r="L414" s="152" t="inlineStr">
        <is>
          <t>县畜牧局</t>
        </is>
      </c>
      <c r="M414" s="264" t="inlineStr">
        <is>
          <t>演武乡</t>
        </is>
      </c>
      <c r="N414" s="152" t="n">
        <v>2019.11</v>
      </c>
      <c r="O414" s="55" t="n"/>
    </row>
    <row r="415" ht="55" customFormat="1" customHeight="1" s="9">
      <c r="A415" s="152" t="n">
        <v>20</v>
      </c>
      <c r="B415" s="152" t="inlineStr">
        <is>
          <t>边缘户草棚建设</t>
        </is>
      </c>
      <c r="C415" s="155" t="inlineStr">
        <is>
          <t>新建</t>
        </is>
      </c>
      <c r="D415" s="152" t="inlineStr">
        <is>
          <t>2020.03
-
2020.12</t>
        </is>
      </c>
      <c r="E415" s="152" t="inlineStr">
        <is>
          <t>虎洞镇</t>
        </is>
      </c>
      <c r="F415" s="263" t="inlineStr">
        <is>
          <t>为49户“边缘户”每户新建草棚1座，每座补助7000元，其中：半个城村5座、常兆台村4座、高庙湾村7座、贾驿村3座、金庄原村5座、砂井子村3座、魏家河村3座、张大掌村7座、张家湾村2座、刘解掌村10座</t>
        </is>
      </c>
      <c r="G415" s="152" t="n">
        <v>34.3</v>
      </c>
      <c r="H415" s="151" t="inlineStr">
        <is>
          <t>改善养殖环境，提升养殖效益，增加养殖收入</t>
        </is>
      </c>
      <c r="I415" s="152" t="n">
        <v>10</v>
      </c>
      <c r="J415" s="255" t="n">
        <v>0.0049</v>
      </c>
      <c r="K415" s="255" t="n">
        <v>0.0222</v>
      </c>
      <c r="L415" s="152" t="inlineStr">
        <is>
          <t>县畜牧局</t>
        </is>
      </c>
      <c r="M415" s="264" t="inlineStr">
        <is>
          <t>虎洞镇</t>
        </is>
      </c>
      <c r="N415" s="152" t="n">
        <v>2019.11</v>
      </c>
      <c r="O415" s="55" t="n"/>
    </row>
    <row r="416" ht="48" customFormat="1" customHeight="1" s="9">
      <c r="A416" s="233" t="inlineStr">
        <is>
          <t>（二十二）</t>
        </is>
      </c>
      <c r="B416" s="34" t="inlineStr">
        <is>
          <t>洋芋贮备库建设</t>
        </is>
      </c>
      <c r="C416" s="34" t="inlineStr">
        <is>
          <t>新建</t>
        </is>
      </c>
      <c r="D416" s="233" t="inlineStr">
        <is>
          <t>2020.01
-
2020.12</t>
        </is>
      </c>
      <c r="E416" s="34" t="inlineStr">
        <is>
          <t>车道镇</t>
        </is>
      </c>
      <c r="F416" s="36" t="inlineStr">
        <is>
          <t>在杨掌村新建洋芋贮备库1个（所有权归村集体），采取以工代赈的方式实施项目，吸纳贫困家庭劳动力参与工程建设，并及时足额发放劳务报酬，增加贫困群众工资性收入</t>
        </is>
      </c>
      <c r="G416" s="34" t="n">
        <v>60</v>
      </c>
      <c r="H416" s="36" t="inlineStr">
        <is>
          <t>解决324户贫困户农产品储存难问题，改善储存条件，增加收入</t>
        </is>
      </c>
      <c r="I416" s="34" t="n">
        <v>1</v>
      </c>
      <c r="J416" s="104" t="n">
        <v>0.0167</v>
      </c>
      <c r="K416" s="104" t="n">
        <v>0.0694</v>
      </c>
      <c r="L416" s="233" t="inlineStr">
        <is>
          <t>县农业
农村局</t>
        </is>
      </c>
      <c r="M416" s="104" t="inlineStr">
        <is>
          <t>镇、村</t>
        </is>
      </c>
      <c r="N416" s="233" t="n">
        <v>2019.11</v>
      </c>
      <c r="O416" s="55" t="n"/>
    </row>
    <row r="417" ht="48" customFormat="1" customHeight="1" s="9">
      <c r="A417" s="233" t="inlineStr">
        <is>
          <t>（二十三）</t>
        </is>
      </c>
      <c r="B417" s="233" t="inlineStr">
        <is>
          <t>洋芋库建设</t>
        </is>
      </c>
      <c r="C417" s="233" t="inlineStr">
        <is>
          <t>新建</t>
        </is>
      </c>
      <c r="D417" s="233" t="inlineStr">
        <is>
          <t>2020.01
-
2020.12</t>
        </is>
      </c>
      <c r="E417" s="233" t="inlineStr">
        <is>
          <t>毛井镇</t>
        </is>
      </c>
      <c r="F417" s="124" t="inlineStr">
        <is>
          <t>在杨东掌村新建洋芋库1处（所有权归村集体），采取以工代赈的方式实施项目，吸纳贫困家庭劳动力参与工程建设，并及时足额发放劳务报酬，增加贫困群众工资性收入</t>
        </is>
      </c>
      <c r="G417" s="233" t="n">
        <v>40</v>
      </c>
      <c r="H417" s="124" t="inlineStr">
        <is>
          <t>解决324户贫困户农产品储存难问题，改善储存条件，增加收入</t>
        </is>
      </c>
      <c r="I417" s="233" t="n">
        <v>1</v>
      </c>
      <c r="J417" s="104" t="n">
        <v>0.0324</v>
      </c>
      <c r="K417" s="104" t="n">
        <v>0.1245</v>
      </c>
      <c r="L417" s="233" t="inlineStr">
        <is>
          <t>县农业
农村局</t>
        </is>
      </c>
      <c r="M417" s="104" t="inlineStr">
        <is>
          <t>镇、村</t>
        </is>
      </c>
      <c r="N417" s="233" t="n">
        <v>2019.11</v>
      </c>
      <c r="O417" s="55" t="n"/>
    </row>
    <row r="418" ht="128" customFormat="1" customHeight="1" s="10">
      <c r="A418" s="233" t="inlineStr">
        <is>
          <t>（二十四）</t>
        </is>
      </c>
      <c r="B418" s="233" t="inlineStr">
        <is>
          <t>资产收益扶贫</t>
        </is>
      </c>
      <c r="C418" s="233" t="inlineStr">
        <is>
          <t>新建</t>
        </is>
      </c>
      <c r="D418" s="233" t="inlineStr">
        <is>
          <t>2020.01
-
2020.12</t>
        </is>
      </c>
      <c r="E418" s="233" t="inlineStr">
        <is>
          <t>全县20个乡镇</t>
        </is>
      </c>
      <c r="F418" s="98" t="inlineStr">
        <is>
          <t>为6866户建档立卡贫困户每户配股1万元，贫困户按照入股资金的10%进行固定分红，固定分红不少于4年。配股到与贫困户产业相关联的龙头企业以及今年新建办的200个千只湖羊标准化示范社,龙头企业以及示范合作社利用技术管理等优势资源，发展草畜产业，贫困户每年按照入股资金的10%进行固定分红。实现资源变资产、资金变股金、农民变股民的三变改革，扶持壮大龙头企业，提升示范合作社的示范引领作用，实现“1+1+n”（即建办一个示范社，带动一个现有社，引领n户湖羊养殖示范户）的聚变反应</t>
        </is>
      </c>
      <c r="G418" s="233" t="n">
        <v>6866</v>
      </c>
      <c r="H418" s="124" t="inlineStr">
        <is>
          <t>为6866户建档立卡贫困户每户配股1万元，贫困户将配股资金入股养殖专业合作社，每年固定分红10%，同时壮大全县草畜产业，助推贫困户稳定脱贫</t>
        </is>
      </c>
      <c r="I418" s="233" t="n">
        <v>14</v>
      </c>
      <c r="J418" s="233" t="n">
        <v>0.6867</v>
      </c>
      <c r="K418" s="233" t="n">
        <v>2.8512</v>
      </c>
      <c r="L418" s="233" t="inlineStr">
        <is>
          <t>县畜牧局</t>
        </is>
      </c>
      <c r="M418" s="233" t="inlineStr">
        <is>
          <t>各乡镇</t>
        </is>
      </c>
      <c r="N418" s="233" t="n">
        <v>2019.11</v>
      </c>
      <c r="O418" s="233" t="n"/>
    </row>
    <row r="419" ht="73" customFormat="1" customHeight="1" s="10">
      <c r="A419" s="152" t="n">
        <v>1</v>
      </c>
      <c r="B419" s="152" t="inlineStr">
        <is>
          <t>资产收益扶贫</t>
        </is>
      </c>
      <c r="C419" s="152" t="inlineStr">
        <is>
          <t>新建</t>
        </is>
      </c>
      <c r="D419" s="152" t="inlineStr">
        <is>
          <t>2020.01
-
2020.12</t>
        </is>
      </c>
      <c r="E419" s="152" t="inlineStr">
        <is>
          <t>木钵镇</t>
        </is>
      </c>
      <c r="F419" s="102" t="inlineStr">
        <is>
          <t>为1222户建档立卡贫困户每户配股1万元，每年固定分红1000元，其中殷家桥村165户、木钵街村147户、周湾村49户、韩洼子村78户、曹旗村120户、关营村117户、高寨村153户、高楼塬村30户、刘家塬村48户、白家掌村24户、邓寨子村52户、郭西掌村41户、二合塬村60户、坪子塬村67户、井儿岔村40户、罗家沟村36户、水坝滩村12户</t>
        </is>
      </c>
      <c r="G419" s="152" t="n">
        <v>1222.4</v>
      </c>
      <c r="H419" s="151" t="inlineStr">
        <is>
          <t>为1222户建档立卡贫困户每户配股1万元，贫困户将配股资金入股养殖专业合作社，每年固定分红10%，同时壮大全县草畜产业，助推贫困户稳定脱贫</t>
        </is>
      </c>
      <c r="I419" s="152" t="n">
        <v>17</v>
      </c>
      <c r="J419" s="152" t="n">
        <v>0.1223</v>
      </c>
      <c r="K419" s="152" t="n">
        <v>0.513</v>
      </c>
      <c r="L419" s="152" t="inlineStr">
        <is>
          <t>畜牧局</t>
        </is>
      </c>
      <c r="M419" s="152" t="inlineStr">
        <is>
          <t>木钵镇</t>
        </is>
      </c>
      <c r="N419" s="152" t="n">
        <v>2019.11</v>
      </c>
      <c r="O419" s="233" t="n"/>
    </row>
    <row r="420" ht="73" customFormat="1" customHeight="1" s="10">
      <c r="A420" s="152" t="n">
        <v>2</v>
      </c>
      <c r="B420" s="152" t="inlineStr">
        <is>
          <t>资产收益扶贫</t>
        </is>
      </c>
      <c r="C420" s="152" t="inlineStr">
        <is>
          <t>新建</t>
        </is>
      </c>
      <c r="D420" s="152" t="inlineStr">
        <is>
          <t>2020.01
-
2020.12</t>
        </is>
      </c>
      <c r="E420" s="152" t="inlineStr">
        <is>
          <t>秦团庄乡</t>
        </is>
      </c>
      <c r="F420" s="102" t="inlineStr">
        <is>
          <t>为182户建档立卡贫困户每户配股1万元，每年固定分红1000元，其中新卯村24户，白塬畔村17户，大天子村2户，秦团庄村23户，新集子村21户，王团庄村33户，贾塬村36户，南掌堡子村14户</t>
        </is>
      </c>
      <c r="G420" s="152" t="n">
        <v>182</v>
      </c>
      <c r="H420" s="151" t="inlineStr">
        <is>
          <t>为182户建档立卡贫困户每户配股1万元，贫困户将配股资金入股养殖专业合作社，每年固定分红10%，同时壮大全县草畜产业，助推贫困户稳定脱贫</t>
        </is>
      </c>
      <c r="I420" s="152" t="n">
        <v>8</v>
      </c>
      <c r="J420" s="152" t="n">
        <v>0.0182</v>
      </c>
      <c r="K420" s="152" t="n">
        <v>0.0764</v>
      </c>
      <c r="L420" s="152" t="inlineStr">
        <is>
          <t>畜牧局</t>
        </is>
      </c>
      <c r="M420" s="152" t="inlineStr">
        <is>
          <t>秦团庄乡</t>
        </is>
      </c>
      <c r="N420" s="152" t="n">
        <v>2019.11</v>
      </c>
      <c r="O420" s="233" t="n"/>
    </row>
    <row r="421" ht="73" customFormat="1" customHeight="1" s="10">
      <c r="A421" s="152" t="n">
        <v>3</v>
      </c>
      <c r="B421" s="152" t="inlineStr">
        <is>
          <t>资产收益扶贫</t>
        </is>
      </c>
      <c r="C421" s="152" t="inlineStr">
        <is>
          <t>新建</t>
        </is>
      </c>
      <c r="D421" s="152" t="inlineStr">
        <is>
          <t>2020.01
-
2020.12</t>
        </is>
      </c>
      <c r="E421" s="152" t="inlineStr">
        <is>
          <t>虎洞镇</t>
        </is>
      </c>
      <c r="F421" s="102" t="inlineStr">
        <is>
          <t>为436户建档立卡贫困户每户配股1万元，每年固定分红1000元，其中半个城村34户、常兆台村30户、高庙湾52户、贾驿78户、金庄原39户、刘解掌81户、砂井子48户、魏家河37户、张大掌村20户、张家湾17户</t>
        </is>
      </c>
      <c r="G421" s="152" t="n">
        <v>436</v>
      </c>
      <c r="H421" s="151" t="inlineStr">
        <is>
          <t>为436户建档立卡贫困户每户配股1万元，贫困户将配股资金入股养殖专业合作社，每年固定分红10%，同时壮大全县草畜产业，助推贫困户稳定脱贫</t>
        </is>
      </c>
      <c r="I421" s="152" t="n">
        <v>10</v>
      </c>
      <c r="J421" s="152" t="n">
        <v>0.0436</v>
      </c>
      <c r="K421" s="152" t="n">
        <v>0.1831</v>
      </c>
      <c r="L421" s="152" t="inlineStr">
        <is>
          <t>畜牧局</t>
        </is>
      </c>
      <c r="M421" s="152" t="inlineStr">
        <is>
          <t>虎洞镇</t>
        </is>
      </c>
      <c r="N421" s="152" t="n">
        <v>2019.11</v>
      </c>
      <c r="O421" s="233" t="n"/>
    </row>
    <row r="422" ht="73" customFormat="1" customHeight="1" s="10">
      <c r="A422" s="152" t="n">
        <v>4</v>
      </c>
      <c r="B422" s="152" t="inlineStr">
        <is>
          <t>资产收益扶贫</t>
        </is>
      </c>
      <c r="C422" s="152" t="inlineStr">
        <is>
          <t>新建</t>
        </is>
      </c>
      <c r="D422" s="152" t="inlineStr">
        <is>
          <t>2020.01
-
2020.12</t>
        </is>
      </c>
      <c r="E422" s="152" t="inlineStr">
        <is>
          <t>合道镇</t>
        </is>
      </c>
      <c r="F422" s="102" t="inlineStr">
        <is>
          <t>为491户建档立卡贫困户每户配股1万元，每年固定分红1000元，其中常崾岘村21户、陈旗塬村51户、大路洼村7户、何家坪村15户、红崖洼村26户、梁坪村9户、尚西坪村16户、沈家岭村18户、唐台子村31户、陶洼子村51户、瓦天沟村28户、辛坪村49户、杨坪沟村34户、寨子坪村32户、赵家塬村38户、赵台村31户、朱家塬村34户</t>
        </is>
      </c>
      <c r="G422" s="152" t="n">
        <v>491</v>
      </c>
      <c r="H422" s="151" t="inlineStr">
        <is>
          <t>为491户建档立卡贫困户每户配股1万元，贫困户将配股资金入股养殖专业合作社，每年固定分红10%，同时壮大全县草畜产业，助推贫困户稳定脱贫</t>
        </is>
      </c>
      <c r="I422" s="152" t="n">
        <v>17</v>
      </c>
      <c r="J422" s="152" t="n">
        <v>0.0491</v>
      </c>
      <c r="K422" s="152" t="n">
        <v>0.2062</v>
      </c>
      <c r="L422" s="152" t="inlineStr">
        <is>
          <t>畜牧局</t>
        </is>
      </c>
      <c r="M422" s="152" t="inlineStr">
        <is>
          <t>合道镇</t>
        </is>
      </c>
      <c r="N422" s="152" t="n">
        <v>2019.11</v>
      </c>
      <c r="O422" s="233" t="n"/>
    </row>
    <row r="423" ht="73" customFormat="1" customHeight="1" s="10">
      <c r="A423" s="152" t="n">
        <v>5</v>
      </c>
      <c r="B423" s="152" t="inlineStr">
        <is>
          <t>资产收益扶贫</t>
        </is>
      </c>
      <c r="C423" s="152" t="inlineStr">
        <is>
          <t>新建</t>
        </is>
      </c>
      <c r="D423" s="152" t="inlineStr">
        <is>
          <t>2020.01
-
2020.12</t>
        </is>
      </c>
      <c r="E423" s="152" t="inlineStr">
        <is>
          <t>山城乡</t>
        </is>
      </c>
      <c r="F423" s="102" t="inlineStr">
        <is>
          <t>为331户建档立卡贫困户每户配股1万元，每年固定分红1000元，其中山城堡村49户，八里铺村34户，薛塬村100户，王山口子村32户，寨柯村15户，冯家沟村37户，郝掌村21户，赵庄村17户，谢庄村26户，入股到本村千只湖羊标准化示范社</t>
        </is>
      </c>
      <c r="G423" s="152" t="n">
        <v>331</v>
      </c>
      <c r="H423" s="151" t="inlineStr">
        <is>
          <t>为331户建档立卡贫困户每户配股1万元，贫困户将配股资金入股养殖专业合作社，每年固定分红10%，同时壮大全县草畜产业，助推贫困户稳定脱贫</t>
        </is>
      </c>
      <c r="I423" s="152" t="n">
        <v>9</v>
      </c>
      <c r="J423" s="152" t="n">
        <v>0.0331</v>
      </c>
      <c r="K423" s="152" t="n">
        <v>0.139</v>
      </c>
      <c r="L423" s="152" t="inlineStr">
        <is>
          <t>畜牧局</t>
        </is>
      </c>
      <c r="M423" s="152" t="inlineStr">
        <is>
          <t>山城乡</t>
        </is>
      </c>
      <c r="N423" s="152" t="n">
        <v>2019.11</v>
      </c>
      <c r="O423" s="233" t="n"/>
    </row>
    <row r="424" ht="73" customFormat="1" customHeight="1" s="10">
      <c r="A424" s="152" t="n">
        <v>6</v>
      </c>
      <c r="B424" s="152" t="inlineStr">
        <is>
          <t>资产收益扶贫</t>
        </is>
      </c>
      <c r="C424" s="152" t="inlineStr">
        <is>
          <t>新建</t>
        </is>
      </c>
      <c r="D424" s="152" t="inlineStr">
        <is>
          <t>2020.01
-
2020.12</t>
        </is>
      </c>
      <c r="E424" s="152" t="inlineStr">
        <is>
          <t>车道镇</t>
        </is>
      </c>
      <c r="F424" s="102" t="inlineStr">
        <is>
          <t>为146户建档立卡贫困户每户配股1万元，每年固定分红1000元，其中元峁村9户、王西掌村7户、吊渠村15户、三角城村4户、杨掌村6户、万安村8户、魏洼村16户、陈掌村10户、红台村18户、安掌村2户、代掌村13户、刘渠村19户、刘园子村19户</t>
        </is>
      </c>
      <c r="G424" s="152" t="n">
        <v>146</v>
      </c>
      <c r="H424" s="151" t="inlineStr">
        <is>
          <t>为146户建档立卡贫困户每户配股1万元，贫困户将配股资金入股养殖专业合作社，每年固定分红10%，同时壮大全县草畜产业，助推贫困户稳定脱贫</t>
        </is>
      </c>
      <c r="I424" s="152" t="n">
        <v>16</v>
      </c>
      <c r="J424" s="152" t="n">
        <v>0.0146</v>
      </c>
      <c r="K424" s="152" t="n">
        <v>0.0613</v>
      </c>
      <c r="L424" s="152" t="inlineStr">
        <is>
          <t>畜牧局</t>
        </is>
      </c>
      <c r="M424" s="152" t="inlineStr">
        <is>
          <t>车道镇</t>
        </is>
      </c>
      <c r="N424" s="152" t="n">
        <v>2019.11</v>
      </c>
      <c r="O424" s="233" t="n"/>
    </row>
    <row r="425" ht="73" customFormat="1" customHeight="1" s="10">
      <c r="A425" s="152" t="n">
        <v>7</v>
      </c>
      <c r="B425" s="152" t="inlineStr">
        <is>
          <t>资产收益扶贫</t>
        </is>
      </c>
      <c r="C425" s="152" t="inlineStr">
        <is>
          <t>新建</t>
        </is>
      </c>
      <c r="D425" s="152" t="inlineStr">
        <is>
          <t>2020.01
-
2020.12</t>
        </is>
      </c>
      <c r="E425" s="152" t="inlineStr">
        <is>
          <t>环城镇</t>
        </is>
      </c>
      <c r="F425" s="102" t="inlineStr">
        <is>
          <t>为108户建档立卡贫困户每户配股1万元，每户每年固定分红1000元，其中高龚塬村3户，龚淌村3户，马坊塬村5户，唐塬村5户，西川村3户，肖川村2户，张滩滩村5户，周塬村2户，赵小掌村24户，五里屯村3户，张淌村1户，鸳鸯沟村3户，十五里沟村2户，宁老庄村2户，漫塬村2户，耿家沟村8户，白草塬村2户，陈汤塬村1户，十八里村17户，冉旗寨村3户，北郭塬村2户，城东塬村5户，红星村5户，入股到本村千只湖羊标准化示范社</t>
        </is>
      </c>
      <c r="G425" s="152" t="n">
        <v>108</v>
      </c>
      <c r="H425" s="151" t="inlineStr">
        <is>
          <t>为108户建档立卡贫困户每户配股1万元，贫困户将配股资金入股养殖专业合作社，每年固定分红10%，同时壮大全县草畜产业，助推贫困户稳定脱贫</t>
        </is>
      </c>
      <c r="I425" s="152" t="n">
        <v>22</v>
      </c>
      <c r="J425" s="152" t="n">
        <v>0.0108</v>
      </c>
      <c r="K425" s="152" t="n">
        <v>0.0453</v>
      </c>
      <c r="L425" s="152" t="inlineStr">
        <is>
          <t>畜牧局</t>
        </is>
      </c>
      <c r="M425" s="152" t="inlineStr">
        <is>
          <t>环城镇</t>
        </is>
      </c>
      <c r="N425" s="152" t="n">
        <v>2019.11</v>
      </c>
      <c r="O425" s="233" t="n"/>
    </row>
    <row r="426" ht="73" customFormat="1" customHeight="1" s="10">
      <c r="A426" s="152" t="n">
        <v>8</v>
      </c>
      <c r="B426" s="152" t="inlineStr">
        <is>
          <t>资产收益扶贫</t>
        </is>
      </c>
      <c r="C426" s="152" t="inlineStr">
        <is>
          <t>新建</t>
        </is>
      </c>
      <c r="D426" s="152" t="inlineStr">
        <is>
          <t>2020.01
-
2020.12</t>
        </is>
      </c>
      <c r="E426" s="152" t="inlineStr">
        <is>
          <t>樊家川镇</t>
        </is>
      </c>
      <c r="F426" s="102" t="inlineStr">
        <is>
          <t>为388户建档立卡贫困户每户配股1万元，每年固定分红1000元，其中李崾岘村34户，闫塬村35户，马骏滩村26户，郝集村34户，樊家川村89户，马驿沟村61户，长城村26户，慕家河村83户</t>
        </is>
      </c>
      <c r="G426" s="152" t="n">
        <v>388</v>
      </c>
      <c r="H426" s="151" t="inlineStr">
        <is>
          <t>为388户建档立卡贫困户每户配股1万元，贫困户将配股资金入股养殖专业合作社，每年固定分红10%，同时壮大全县草畜产业，助推贫困户稳定脱贫</t>
        </is>
      </c>
      <c r="I426" s="152" t="n">
        <v>8</v>
      </c>
      <c r="J426" s="152" t="n">
        <v>0.0388</v>
      </c>
      <c r="K426" s="152" t="n">
        <v>0.1649</v>
      </c>
      <c r="L426" s="152" t="inlineStr">
        <is>
          <t>畜牧局</t>
        </is>
      </c>
      <c r="M426" s="152" t="inlineStr">
        <is>
          <t>樊家川镇</t>
        </is>
      </c>
      <c r="N426" s="152" t="n">
        <v>2019.11</v>
      </c>
      <c r="O426" s="233" t="n"/>
    </row>
    <row r="427" ht="73" customFormat="1" customHeight="1" s="10">
      <c r="A427" s="152" t="n">
        <v>9</v>
      </c>
      <c r="B427" s="152" t="inlineStr">
        <is>
          <t>资产收益扶贫</t>
        </is>
      </c>
      <c r="C427" s="152" t="inlineStr">
        <is>
          <t>新建</t>
        </is>
      </c>
      <c r="D427" s="152" t="inlineStr">
        <is>
          <t>2020.01
-
2020.12</t>
        </is>
      </c>
      <c r="E427" s="152" t="inlineStr">
        <is>
          <t>芦家湾乡</t>
        </is>
      </c>
      <c r="F427" s="102" t="inlineStr">
        <is>
          <t>为285户建档立卡贫困户每户配股1万元，每年固定分红1000元，其中杨新庄村16户，桃李湾村37户，花儿掌村28户，井川村30户，庙儿掌村14户，小堡条村15户，王庄村59户，宋家掌村54户，盘龙村21户，大堡条村11户</t>
        </is>
      </c>
      <c r="G427" s="152" t="n">
        <v>285</v>
      </c>
      <c r="H427" s="151" t="inlineStr">
        <is>
          <t>为285户建档立卡贫困户每户配股1万元，贫困户将配股资金入股养殖专业合作社，每年固定分红10%，同时壮大全县草畜产业，助推贫困户稳定脱贫</t>
        </is>
      </c>
      <c r="I427" s="152" t="n">
        <v>10</v>
      </c>
      <c r="J427" s="152" t="n">
        <v>0.0285</v>
      </c>
      <c r="K427" s="152" t="n">
        <v>0.1197</v>
      </c>
      <c r="L427" s="152" t="inlineStr">
        <is>
          <t>县畜牧局</t>
        </is>
      </c>
      <c r="M427" s="152" t="inlineStr">
        <is>
          <t>芦家湾乡</t>
        </is>
      </c>
      <c r="N427" s="152" t="n">
        <v>2019.11</v>
      </c>
      <c r="O427" s="233" t="n"/>
    </row>
    <row r="428" ht="73" customFormat="1" customHeight="1" s="10">
      <c r="A428" s="152" t="n">
        <v>10</v>
      </c>
      <c r="B428" s="152" t="inlineStr">
        <is>
          <t>资产收益扶贫</t>
        </is>
      </c>
      <c r="C428" s="152" t="inlineStr">
        <is>
          <t>新建</t>
        </is>
      </c>
      <c r="D428" s="152" t="inlineStr">
        <is>
          <t>2020.01
-
2020.12</t>
        </is>
      </c>
      <c r="E428" s="152" t="inlineStr">
        <is>
          <t>八珠乡</t>
        </is>
      </c>
      <c r="F428" s="102" t="inlineStr">
        <is>
          <t>为275户建档立卡贫困户每户配股1万元，每年固定分红1000元，其中八珠塬村43户，曹塬村23户，瓦崾岘村26户，杏树沟村20户，塔儿咀村32户，马连掌村17户，冯家沟村12户，苟塬村56户，湫坝沟村19户，白塬村27户</t>
        </is>
      </c>
      <c r="G428" s="152" t="n">
        <v>275</v>
      </c>
      <c r="H428" s="151" t="inlineStr">
        <is>
          <t>为275户建档立卡贫困户每户配股1万元，贫困户将配股资金入股养殖专业合作社，每年固定分红10%，同时壮大全县草畜产业，助推贫困户稳定脱贫</t>
        </is>
      </c>
      <c r="I428" s="152" t="n">
        <v>10</v>
      </c>
      <c r="J428" s="152" t="n">
        <v>0.0275</v>
      </c>
      <c r="K428" s="152" t="n">
        <v>0.0953</v>
      </c>
      <c r="L428" s="152" t="inlineStr">
        <is>
          <t>县畜牧局</t>
        </is>
      </c>
      <c r="M428" s="152" t="inlineStr">
        <is>
          <t>八珠乡</t>
        </is>
      </c>
      <c r="N428" s="152" t="n">
        <v>2019.11</v>
      </c>
      <c r="O428" s="233" t="n"/>
    </row>
    <row r="429" ht="73" customFormat="1" customHeight="1" s="10">
      <c r="A429" s="152" t="n">
        <v>11</v>
      </c>
      <c r="B429" s="152" t="inlineStr">
        <is>
          <t>资产收益扶贫</t>
        </is>
      </c>
      <c r="C429" s="152" t="inlineStr">
        <is>
          <t>新建</t>
        </is>
      </c>
      <c r="D429" s="152" t="inlineStr">
        <is>
          <t>2020.01
-
2020.12</t>
        </is>
      </c>
      <c r="E429" s="152" t="inlineStr">
        <is>
          <t>甜水镇</t>
        </is>
      </c>
      <c r="F429" s="102" t="inlineStr">
        <is>
          <t>为374户建档立卡贫困户每户配股1万元，每年固定分红1000元，其中甜水街村44户，张铁村68户，鲁掌村42户，何塬村33户，邱滩村17户，赵掌村31户，高崾岘村35户，狼儿滩村34户，大良洼村49户，七里屯村21户，入股到本村千只湖羊标准化示范社</t>
        </is>
      </c>
      <c r="G429" s="152" t="n">
        <v>374</v>
      </c>
      <c r="H429" s="151" t="inlineStr">
        <is>
          <t>为374户建档立卡贫困户每户配股1万元，贫困户将配股资金入股养殖专业合作社，每年固定分红10%，同时壮大全县草畜产业，助推贫困户稳定脱贫</t>
        </is>
      </c>
      <c r="I429" s="152" t="n">
        <v>10</v>
      </c>
      <c r="J429" s="152" t="n">
        <v>0.0374</v>
      </c>
      <c r="K429" s="152" t="n">
        <v>0.157</v>
      </c>
      <c r="L429" s="152" t="inlineStr">
        <is>
          <t>县畜牧局</t>
        </is>
      </c>
      <c r="M429" s="152" t="inlineStr">
        <is>
          <t>甜水镇</t>
        </is>
      </c>
      <c r="N429" s="152" t="n">
        <v>2019.11</v>
      </c>
      <c r="O429" s="233" t="n"/>
    </row>
    <row r="430" ht="73" customFormat="1" customHeight="1" s="10">
      <c r="A430" s="152" t="n">
        <v>12</v>
      </c>
      <c r="B430" s="152" t="inlineStr">
        <is>
          <t>资产收益扶贫</t>
        </is>
      </c>
      <c r="C430" s="152" t="inlineStr">
        <is>
          <t>新建</t>
        </is>
      </c>
      <c r="D430" s="152" t="inlineStr">
        <is>
          <t>2020.01
-
2020.12</t>
        </is>
      </c>
      <c r="E430" s="152" t="inlineStr">
        <is>
          <t>罗山川乡</t>
        </is>
      </c>
      <c r="F430" s="102" t="inlineStr">
        <is>
          <t>为178户建档立卡贫困户每户配股1万元，每年固定分红1000元，其中西阳洼村22户、苇芝城村21户、龙柏山村20户、兰家掌村28户、大树塬村23户、陈渠子村29户、山水湾村9户、光明村26户</t>
        </is>
      </c>
      <c r="G430" s="152" t="n">
        <v>178</v>
      </c>
      <c r="H430" s="151" t="inlineStr">
        <is>
          <t>为178户建档立卡贫困户每户配股1万元，贫困户将配股资金入股养殖专业合作社，每年固定分红10%，同时壮大全县草畜产业，助推贫困户稳定脱贫</t>
        </is>
      </c>
      <c r="I430" s="152" t="n">
        <v>8</v>
      </c>
      <c r="J430" s="152" t="n">
        <v>0.0178</v>
      </c>
      <c r="K430" s="152" t="n">
        <v>0.0747</v>
      </c>
      <c r="L430" s="152" t="inlineStr">
        <is>
          <t>县畜牧局</t>
        </is>
      </c>
      <c r="M430" s="152" t="inlineStr">
        <is>
          <t>罗山川乡</t>
        </is>
      </c>
      <c r="N430" s="152" t="n">
        <v>2019.11</v>
      </c>
      <c r="O430" s="233" t="n"/>
    </row>
    <row r="431" ht="73" customFormat="1" customHeight="1" s="10">
      <c r="A431" s="152" t="n">
        <v>13</v>
      </c>
      <c r="B431" s="152" t="inlineStr">
        <is>
          <t>资产收益扶贫</t>
        </is>
      </c>
      <c r="C431" s="152" t="inlineStr">
        <is>
          <t>新建</t>
        </is>
      </c>
      <c r="D431" s="152" t="inlineStr">
        <is>
          <t>2020.01
-
2020.12</t>
        </is>
      </c>
      <c r="E431" s="152" t="inlineStr">
        <is>
          <t>南湫乡</t>
        </is>
      </c>
      <c r="F431" s="102" t="inlineStr">
        <is>
          <t>为92户建档立卡贫困户每户配股1万元，每年固定分红1000元，其中代家洼村18户、党家洼村7户、双井子村2户、岳后渠村23户、洪涝池村31户、花儿山村11户</t>
        </is>
      </c>
      <c r="G431" s="152" t="n">
        <v>92</v>
      </c>
      <c r="H431" s="151" t="inlineStr">
        <is>
          <t>为92户建档立卡贫困户每户配股1万元，贫困户将配股资金入股养殖专业合作社，每年固定分红10%，同时壮大全县草畜产业，助推贫困户稳定脱贫</t>
        </is>
      </c>
      <c r="I431" s="152" t="n">
        <v>7</v>
      </c>
      <c r="J431" s="152" t="n">
        <v>0.0092</v>
      </c>
      <c r="K431" s="152" t="n">
        <v>0.0386</v>
      </c>
      <c r="L431" s="152" t="inlineStr">
        <is>
          <t>县畜牧局</t>
        </is>
      </c>
      <c r="M431" s="152" t="inlineStr">
        <is>
          <t>南湫乡</t>
        </is>
      </c>
      <c r="N431" s="152" t="n">
        <v>2019.11</v>
      </c>
      <c r="O431" s="233" t="n"/>
    </row>
    <row r="432" ht="73" customFormat="1" customHeight="1" s="10">
      <c r="A432" s="152" t="n">
        <v>14</v>
      </c>
      <c r="B432" s="152" t="inlineStr">
        <is>
          <t>资产收益扶贫</t>
        </is>
      </c>
      <c r="C432" s="152" t="inlineStr">
        <is>
          <t>新建</t>
        </is>
      </c>
      <c r="D432" s="152" t="inlineStr">
        <is>
          <t>2020.01
-
2020.12</t>
        </is>
      </c>
      <c r="E432" s="152" t="inlineStr">
        <is>
          <t>洪德镇</t>
        </is>
      </c>
      <c r="F432" s="102" t="inlineStr">
        <is>
          <t>为764户建档立卡贫困户每户配股1万元，每年固定分红1000元，其中丁阳渠子村25户，李塬村 46户，张崾岘村41户，大户塬村14户，耿塬畔村47户，河连湾村44户，洪德街村69户，李达掌村21户，寇河村34户，梁岔村26户，马塬村21户，私盐路村13户，苏长沟村18户，肖关村61户，新集子村95户，许旗村59户，张塬村64户，赵洼村41户，苗河村25户</t>
        </is>
      </c>
      <c r="G432" s="152" t="n">
        <v>764</v>
      </c>
      <c r="H432" s="151" t="inlineStr">
        <is>
          <t>为764户建档立卡贫困户每户配股1万元，贫困户将配股资金入股养殖专业合作社，每年固定分红10%，同时壮大全县草畜产业，助推贫困户稳定脱贫</t>
        </is>
      </c>
      <c r="I432" s="152" t="n">
        <v>19</v>
      </c>
      <c r="J432" s="152" t="n">
        <v>0.0764</v>
      </c>
      <c r="K432" s="152" t="n">
        <v>0.3208</v>
      </c>
      <c r="L432" s="152" t="inlineStr">
        <is>
          <t>县畜牧局</t>
        </is>
      </c>
      <c r="M432" s="152" t="inlineStr">
        <is>
          <t xml:space="preserve"> 洪德镇</t>
        </is>
      </c>
      <c r="N432" s="152" t="n">
        <v>2019.11</v>
      </c>
      <c r="O432" s="233" t="n"/>
    </row>
    <row r="433" ht="73" customFormat="1" customHeight="1" s="10">
      <c r="A433" s="152" t="n">
        <v>15</v>
      </c>
      <c r="B433" s="152" t="inlineStr">
        <is>
          <t>资产收益扶贫</t>
        </is>
      </c>
      <c r="C433" s="152" t="inlineStr">
        <is>
          <t>新建</t>
        </is>
      </c>
      <c r="D433" s="152" t="inlineStr">
        <is>
          <t>2020.01
-
2020.12</t>
        </is>
      </c>
      <c r="E433" s="152" t="inlineStr">
        <is>
          <t>曲子镇</t>
        </is>
      </c>
      <c r="F433" s="102" t="inlineStr">
        <is>
          <t>为156户建档立卡贫困户每户配股1万元，每年固定分红1000元，其中五里桥村16户，双城村19户，刘旗村22户，孟家寨村31户，高李湾村8户，楼房子村9户，西沟村8户，宋家塬村8户，许家塬村4户，金村寺村1户，油坊塬村10户，金盆掌村3户，小庄子村5户，马家河村6户，董家塬村6户</t>
        </is>
      </c>
      <c r="G433" s="152" t="n">
        <v>156</v>
      </c>
      <c r="H433" s="151" t="inlineStr">
        <is>
          <t>为156户建档立卡贫困户每户配股1万元，贫困户将配股资金入股养殖专业合作社，每年固定分红10%，同时壮大全县草畜产业，助推贫困户稳定脱贫</t>
        </is>
      </c>
      <c r="I433" s="152" t="n">
        <v>8</v>
      </c>
      <c r="J433" s="152" t="n">
        <v>0.0156</v>
      </c>
      <c r="K433" s="152" t="n">
        <v>0.0655</v>
      </c>
      <c r="L433" s="152" t="inlineStr">
        <is>
          <t>县畜牧局</t>
        </is>
      </c>
      <c r="M433" s="152" t="inlineStr">
        <is>
          <t>曲子镇</t>
        </is>
      </c>
      <c r="N433" s="152" t="n">
        <v>2019.11</v>
      </c>
      <c r="O433" s="233" t="n"/>
    </row>
    <row r="434" ht="73" customFormat="1" customHeight="1" s="10">
      <c r="A434" s="152" t="n">
        <v>16</v>
      </c>
      <c r="B434" s="152" t="inlineStr">
        <is>
          <t>资产收益扶贫</t>
        </is>
      </c>
      <c r="C434" s="152" t="inlineStr">
        <is>
          <t>新建</t>
        </is>
      </c>
      <c r="D434" s="152" t="inlineStr">
        <is>
          <t>2020.01
-
2020.12</t>
        </is>
      </c>
      <c r="E434" s="152" t="inlineStr">
        <is>
          <t>天池乡</t>
        </is>
      </c>
      <c r="F434" s="102" t="inlineStr">
        <is>
          <t>为25户建档立卡贫困户每户配股1万元，每年固定分红1000元，其中吴城子村2户，喜家坪村1户，鲜岔村6户，天池4户，曹李川村1户，大庄台2户，老庄湾村1户，碾盘岭村3户，张邓塬村1户，苏北岔2户，梁河村2户</t>
        </is>
      </c>
      <c r="G434" s="152" t="n">
        <v>25</v>
      </c>
      <c r="H434" s="151" t="inlineStr">
        <is>
          <t>为25户建档立卡贫困户每户配股1万元，贫困户将配股资金入股养殖专业合作社，每年固定分红10%，同时壮大全县草畜产业，助推贫困户稳定脱贫</t>
        </is>
      </c>
      <c r="I434" s="152" t="n">
        <v>16</v>
      </c>
      <c r="J434" s="152" t="n">
        <v>0.0025</v>
      </c>
      <c r="K434" s="152" t="n">
        <v>0.0105</v>
      </c>
      <c r="L434" s="152" t="inlineStr">
        <is>
          <t>县畜牧局</t>
        </is>
      </c>
      <c r="M434" s="152" t="inlineStr">
        <is>
          <t>天池乡</t>
        </is>
      </c>
      <c r="N434" s="152" t="n">
        <v>2019.11</v>
      </c>
      <c r="O434" s="233" t="n"/>
    </row>
    <row r="435" ht="73" customFormat="1" customHeight="1" s="10">
      <c r="A435" s="152" t="n">
        <v>17</v>
      </c>
      <c r="B435" s="152" t="inlineStr">
        <is>
          <t>资产收益扶贫</t>
        </is>
      </c>
      <c r="C435" s="152" t="inlineStr">
        <is>
          <t>新建</t>
        </is>
      </c>
      <c r="D435" s="152" t="inlineStr">
        <is>
          <t>2020.01
-
2020.12</t>
        </is>
      </c>
      <c r="E435" s="152" t="inlineStr">
        <is>
          <t>小南沟乡</t>
        </is>
      </c>
      <c r="F435" s="102" t="inlineStr">
        <is>
          <t>为280户建档立卡贫困户每户配股1万元，每年固定分1000元，其中陈掌村28户、丁寨柯村23户、粉子山村20户、连川村27户、天子渠18户、汪天子村15户、小南沟村46户、许掌村19户、燕麦掌村18户、李塬村11户、李上山25户</t>
        </is>
      </c>
      <c r="G435" s="152" t="n">
        <v>280</v>
      </c>
      <c r="H435" s="151" t="inlineStr">
        <is>
          <t>为280户建档立卡贫困户每户配股1万元，贫困户将配股资金入股养殖专业合作社，每年固定分红10%，同时壮大全县草畜产业，助推贫困户稳定脱贫</t>
        </is>
      </c>
      <c r="I435" s="152" t="n">
        <v>12</v>
      </c>
      <c r="J435" s="152" t="n">
        <v>0.028</v>
      </c>
      <c r="K435" s="152" t="n">
        <v>0.1216</v>
      </c>
      <c r="L435" s="152" t="inlineStr">
        <is>
          <t>县畜牧局</t>
        </is>
      </c>
      <c r="M435" s="152" t="inlineStr">
        <is>
          <t>小南沟乡</t>
        </is>
      </c>
      <c r="N435" s="152" t="n">
        <v>2019.11</v>
      </c>
      <c r="O435" s="233" t="n"/>
    </row>
    <row r="436" ht="73" customFormat="1" customHeight="1" s="10">
      <c r="A436" s="152" t="n">
        <v>18</v>
      </c>
      <c r="B436" s="152" t="inlineStr">
        <is>
          <t>资产收益扶贫</t>
        </is>
      </c>
      <c r="C436" s="152" t="inlineStr">
        <is>
          <t>新建</t>
        </is>
      </c>
      <c r="D436" s="152" t="inlineStr">
        <is>
          <t>2020.01
-
2020.12</t>
        </is>
      </c>
      <c r="E436" s="152" t="inlineStr">
        <is>
          <t>毛井镇</t>
        </is>
      </c>
      <c r="F436" s="102" t="inlineStr">
        <is>
          <t>为99户建档立卡贫困户每户配股1万元，每年固定分红1000元，固定分红不少于4年。其中二条俭1户、砖城子村31户、山西掌村5户、杨东掌村7户、乔崾岘村6户、黄寨柯村8户、高家洼村11户、大户掌村7户、红土咀村18户、马趟村5户</t>
        </is>
      </c>
      <c r="G436" s="152" t="n">
        <v>99</v>
      </c>
      <c r="H436" s="151" t="inlineStr">
        <is>
          <t>为99户建档立卡贫困户每户配股1万元，贫困户将配股资金入股养殖专业合作社，每年固定分红10%，同时壮大全县草畜产业，助推贫困户稳定脱贫</t>
        </is>
      </c>
      <c r="I436" s="152" t="n">
        <v>13</v>
      </c>
      <c r="J436" s="152" t="n">
        <v>0.009900000000000001</v>
      </c>
      <c r="K436" s="152" t="n">
        <v>0.0401</v>
      </c>
      <c r="L436" s="152" t="inlineStr">
        <is>
          <t>县畜牧局</t>
        </is>
      </c>
      <c r="M436" s="152" t="inlineStr">
        <is>
          <t>毛井镇</t>
        </is>
      </c>
      <c r="N436" s="152" t="n">
        <v>2019.11</v>
      </c>
      <c r="O436" s="233" t="n"/>
    </row>
    <row r="437" ht="73" customFormat="1" customHeight="1" s="10">
      <c r="A437" s="152" t="n">
        <v>19</v>
      </c>
      <c r="B437" s="152" t="inlineStr">
        <is>
          <t>资产收益扶贫</t>
        </is>
      </c>
      <c r="C437" s="152" t="inlineStr">
        <is>
          <t>新建</t>
        </is>
      </c>
      <c r="D437" s="152" t="inlineStr">
        <is>
          <t>2020.01
-
2020.12</t>
        </is>
      </c>
      <c r="E437" s="152" t="inlineStr">
        <is>
          <t>耿湾乡</t>
        </is>
      </c>
      <c r="F437" s="102" t="inlineStr">
        <is>
          <t>为58户建档立卡贫困户每户配股1万元，每年固定分红1000元，其中张台10户，郝东掌10户，许掌24户，郜庄1户，韩老庄3户，天桥3户，耿河4户，四合原4户</t>
        </is>
      </c>
      <c r="G437" s="152" t="n">
        <v>58</v>
      </c>
      <c r="H437" s="151" t="inlineStr">
        <is>
          <t>为58户建档立卡贫困户每户配股1万元，贫困户将配股资金入股养殖专业合作社，每年固定分红10%，同时壮大全县草畜产业，助推贫困户稳定脱贫</t>
        </is>
      </c>
      <c r="I437" s="152" t="n">
        <v>13</v>
      </c>
      <c r="J437" s="152" t="n">
        <v>0.0058</v>
      </c>
      <c r="K437" s="152" t="n">
        <v>0.0243</v>
      </c>
      <c r="L437" s="152" t="inlineStr">
        <is>
          <t>县畜牧局</t>
        </is>
      </c>
      <c r="M437" s="152" t="inlineStr">
        <is>
          <t>耿湾乡</t>
        </is>
      </c>
      <c r="N437" s="152" t="n">
        <v>2019.11</v>
      </c>
      <c r="O437" s="233" t="n"/>
    </row>
    <row r="438" ht="73" customFormat="1" customHeight="1" s="10">
      <c r="A438" s="152" t="n">
        <v>20</v>
      </c>
      <c r="B438" s="152" t="inlineStr">
        <is>
          <t>资产收益扶贫</t>
        </is>
      </c>
      <c r="C438" s="152" t="inlineStr">
        <is>
          <t>新建</t>
        </is>
      </c>
      <c r="D438" s="152" t="inlineStr">
        <is>
          <t>2020.01
-
2020.12</t>
        </is>
      </c>
      <c r="E438" s="152" t="inlineStr">
        <is>
          <t>演武乡</t>
        </is>
      </c>
      <c r="F438" s="102" t="inlineStr">
        <is>
          <t>为62户建档立卡贫困户每户配股1万元，每年固定分红1000元，其中佛岔村8户，黑泉河村4户，路家塬村4户，吴家塬村7户，杨家洼村2户，曳郭咀村6户，走马硷村7户，黄山村村20户，刘坪村4户</t>
        </is>
      </c>
      <c r="G438" s="152" t="n">
        <v>62</v>
      </c>
      <c r="H438" s="151" t="inlineStr">
        <is>
          <t>为62户建档立卡贫困户每户配股1万元，贫困户将配股资金入股养殖专业合作社，每年固定分红10%，同时壮大全县草畜产业，助推贫困户稳定脱贫</t>
        </is>
      </c>
      <c r="I438" s="152" t="n">
        <v>9</v>
      </c>
      <c r="J438" s="152" t="n">
        <v>0.0062</v>
      </c>
      <c r="K438" s="152" t="n">
        <v>0.026</v>
      </c>
      <c r="L438" s="152" t="inlineStr">
        <is>
          <t>县畜牧局</t>
        </is>
      </c>
      <c r="M438" s="152" t="inlineStr">
        <is>
          <t>演武乡</t>
        </is>
      </c>
      <c r="N438" s="152" t="n">
        <v>2019.11</v>
      </c>
      <c r="O438" s="233" t="n"/>
    </row>
    <row r="439" ht="73" customFormat="1" customHeight="1" s="10">
      <c r="A439" s="152" t="n">
        <v>21</v>
      </c>
      <c r="B439" s="152" t="inlineStr">
        <is>
          <t>资产收益扶贫</t>
        </is>
      </c>
      <c r="C439" s="152" t="inlineStr">
        <is>
          <t>新建</t>
        </is>
      </c>
      <c r="D439" s="152" t="inlineStr">
        <is>
          <t>2020.01
-
2020.12</t>
        </is>
      </c>
      <c r="E439" s="152" t="inlineStr">
        <is>
          <t>芦家湾乡</t>
        </is>
      </c>
      <c r="F439" s="102" t="inlineStr">
        <is>
          <t>为265户贫困户每户配股1万元，每年固定分红1000元，其中大堡条村41户、井川村42户、杨新庄村51户、庙儿掌村33户、、盘龙村24户、桃李湾村9户、小堡条村30户、杨新庄村35户、</t>
        </is>
      </c>
      <c r="G439" s="152" t="n">
        <v>265</v>
      </c>
      <c r="H439" s="151" t="inlineStr">
        <is>
          <t>为265户建档立卡贫困户每户配股1万元，贫困户将配股资金入股养殖专业合作社，每年固定分红10%，同时壮大全县草畜产业，助推贫困户稳定脱贫</t>
        </is>
      </c>
      <c r="I439" s="152" t="n">
        <v>8</v>
      </c>
      <c r="J439" s="152" t="n">
        <v>0.0265</v>
      </c>
      <c r="K439" s="152" t="n">
        <v>0.1113</v>
      </c>
      <c r="L439" s="152" t="inlineStr">
        <is>
          <t>县畜牧局</t>
        </is>
      </c>
      <c r="M439" s="152" t="inlineStr">
        <is>
          <t>芦家湾乡</t>
        </is>
      </c>
      <c r="N439" s="152" t="n">
        <v>2019.11</v>
      </c>
      <c r="O439" s="233" t="n"/>
    </row>
    <row r="440" ht="73" customFormat="1" customHeight="1" s="10">
      <c r="A440" s="152" t="n">
        <v>22</v>
      </c>
      <c r="B440" s="152" t="inlineStr">
        <is>
          <t>资产收益扶贫</t>
        </is>
      </c>
      <c r="C440" s="152" t="inlineStr">
        <is>
          <t>新建</t>
        </is>
      </c>
      <c r="D440" s="152" t="inlineStr">
        <is>
          <t>2020.01
-
2020.12</t>
        </is>
      </c>
      <c r="E440" s="152" t="inlineStr">
        <is>
          <t>毛井镇</t>
        </is>
      </c>
      <c r="F440" s="102" t="inlineStr">
        <is>
          <t>为325户贫困户配股1万元，每年固定分红1000元，其中二条俭村32户、砖城子村34户、山西掌22户、杨东掌村22户、红糜湾村10户、施家滩村35户、乔崾岘村10户、黄寨柯村33户、高家洼村23户、大户掌村54户、红土咀村37户、马趟村13户</t>
        </is>
      </c>
      <c r="G440" s="152" t="n">
        <v>325</v>
      </c>
      <c r="H440" s="151" t="inlineStr">
        <is>
          <t>为325户建档立卡贫困户每户配股1万元，贫困户将配股资金入股养殖专业合作社，每年固定分红10%，同时壮大全县草畜产业，助推贫困户稳定脱贫</t>
        </is>
      </c>
      <c r="I440" s="152" t="n">
        <v>13</v>
      </c>
      <c r="J440" s="152" t="n">
        <v>0.0325</v>
      </c>
      <c r="K440" s="152" t="n">
        <v>0.1365</v>
      </c>
      <c r="L440" s="152" t="inlineStr">
        <is>
          <t>县畜牧局</t>
        </is>
      </c>
      <c r="M440" s="152" t="inlineStr">
        <is>
          <t>毛井镇</t>
        </is>
      </c>
      <c r="N440" s="152" t="n">
        <v>2019.11</v>
      </c>
      <c r="O440" s="233" t="n"/>
    </row>
    <row r="441" ht="73" customFormat="1" customHeight="1" s="10">
      <c r="A441" s="152" t="n">
        <v>23</v>
      </c>
      <c r="B441" s="152" t="inlineStr">
        <is>
          <t>资产收益扶贫</t>
        </is>
      </c>
      <c r="C441" s="152" t="inlineStr">
        <is>
          <t>新建</t>
        </is>
      </c>
      <c r="D441" s="152" t="inlineStr">
        <is>
          <t>2020.01
-
2020.12</t>
        </is>
      </c>
      <c r="E441" s="152" t="inlineStr">
        <is>
          <t>车道镇</t>
        </is>
      </c>
      <c r="F441" s="102" t="inlineStr">
        <is>
          <t>为191户贫困户每户配股1万元，每年固定分红1000元，其中元峁村15户、王西掌村16户、苦水掌村17户、三角城11户、双庙村14户、吊渠村12户、杨掌村16户、万安村11户、魏洼村13户、樱桃掌村15户、安掌村17户、代掌村17户</t>
        </is>
      </c>
      <c r="G441" s="152" t="n">
        <v>191</v>
      </c>
      <c r="H441" s="151" t="inlineStr">
        <is>
          <t>为191户建档立卡贫困户每户配股1万元，贫困户将配股资金入股养殖专业合作社，每年固定分红10%，同时壮大全县草畜产业，助推贫困户稳定脱贫</t>
        </is>
      </c>
      <c r="I441" s="152" t="n">
        <v>16</v>
      </c>
      <c r="J441" s="152" t="n">
        <v>0.0191</v>
      </c>
      <c r="K441" s="152" t="n">
        <v>0.06419999999999999</v>
      </c>
      <c r="L441" s="152" t="inlineStr">
        <is>
          <t>县畜牧局</t>
        </is>
      </c>
      <c r="M441" s="152" t="inlineStr">
        <is>
          <t>车道镇</t>
        </is>
      </c>
      <c r="N441" s="152" t="n">
        <v>2019.11</v>
      </c>
      <c r="O441" s="233" t="n"/>
    </row>
    <row r="442" ht="73" customFormat="1" customHeight="1" s="10">
      <c r="A442" s="152" t="n">
        <v>24</v>
      </c>
      <c r="B442" s="152" t="inlineStr">
        <is>
          <t>资产收益扶贫</t>
        </is>
      </c>
      <c r="C442" s="152" t="inlineStr">
        <is>
          <t>新建</t>
        </is>
      </c>
      <c r="D442" s="152" t="inlineStr">
        <is>
          <t>2020.01
-
2020.12</t>
        </is>
      </c>
      <c r="E442" s="152" t="inlineStr">
        <is>
          <t>南湫乡</t>
        </is>
      </c>
      <c r="F442" s="102" t="inlineStr">
        <is>
          <t>为133户贫困户每户配股1万元，每年固定分红1000元，其中党家村28户、杨新堡村23户、洪涝池村50户、双井子村20户、杨兴堡村11户、岳厚渠村1户</t>
        </is>
      </c>
      <c r="G442" s="152" t="n">
        <v>133</v>
      </c>
      <c r="H442" s="151" t="inlineStr">
        <is>
          <t>为133户建档立卡贫困户每户配股1万元，贫困户将配股资金入股养殖专业合作社，每年固定分红10%，同时壮大全县草畜产业，助推贫困户稳定脱贫</t>
        </is>
      </c>
      <c r="I442" s="152" t="n">
        <v>6</v>
      </c>
      <c r="J442" s="152" t="n">
        <v>0.0133</v>
      </c>
      <c r="K442" s="152" t="n">
        <v>0.0559</v>
      </c>
      <c r="L442" s="152" t="inlineStr">
        <is>
          <t>县畜牧局</t>
        </is>
      </c>
      <c r="M442" s="152" t="inlineStr">
        <is>
          <t>南湫乡</t>
        </is>
      </c>
      <c r="N442" s="152" t="n">
        <v>2019.11</v>
      </c>
      <c r="O442" s="233" t="n"/>
    </row>
    <row r="443" ht="43" customFormat="1" customHeight="1" s="9">
      <c r="A443" s="233" t="inlineStr">
        <is>
          <t>（二十五）</t>
        </is>
      </c>
      <c r="B443" s="233" t="inlineStr">
        <is>
          <t>村级集体经济发展项目</t>
        </is>
      </c>
      <c r="C443" s="233" t="inlineStr">
        <is>
          <t>新建</t>
        </is>
      </c>
      <c r="D443" s="233" t="inlineStr">
        <is>
          <t>2020.01
-
2020.12</t>
        </is>
      </c>
      <c r="E443" s="233" t="inlineStr">
        <is>
          <t>全县20个乡镇</t>
        </is>
      </c>
      <c r="F443" s="124" t="inlineStr">
        <is>
          <t>为215个村投入村级集体经济发展资金18341万元</t>
        </is>
      </c>
      <c r="G443" s="233" t="n">
        <v>21791</v>
      </c>
      <c r="H443" s="233" t="n"/>
      <c r="I443" s="233" t="n">
        <v>215</v>
      </c>
      <c r="J443" s="233" t="n">
        <v>2.2731</v>
      </c>
      <c r="K443" s="233" t="n">
        <v>9.6607</v>
      </c>
      <c r="L443" s="233" t="inlineStr">
        <is>
          <t>县农业
农村局</t>
        </is>
      </c>
      <c r="M443" s="233" t="inlineStr">
        <is>
          <t>镇、村</t>
        </is>
      </c>
      <c r="N443" s="233" t="n">
        <v>2019.11</v>
      </c>
      <c r="O443" s="55" t="n"/>
    </row>
    <row r="444" ht="92" customHeight="1" s="13">
      <c r="A444" s="100" t="n">
        <v>1</v>
      </c>
      <c r="B444" s="152" t="inlineStr">
        <is>
          <t>村级集体经济发展项目</t>
        </is>
      </c>
      <c r="C444" s="100" t="inlineStr">
        <is>
          <t>新建</t>
        </is>
      </c>
      <c r="D444" s="152" t="inlineStr">
        <is>
          <t>2020.04
-
2020.12</t>
        </is>
      </c>
      <c r="E444" s="120" t="inlineStr">
        <is>
          <t>合道镇</t>
        </is>
      </c>
      <c r="F444" s="102" t="inlineStr">
        <is>
          <t>安排合道镇陶洼子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444" s="136" t="n">
        <v>50</v>
      </c>
      <c r="H444"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444" s="100" t="n">
        <v>1</v>
      </c>
      <c r="J444" s="100" t="n">
        <v>0.0197</v>
      </c>
      <c r="K444" s="100" t="n">
        <v>0.0868</v>
      </c>
      <c r="L444" s="100" t="inlineStr">
        <is>
          <t>县农业农村局</t>
        </is>
      </c>
      <c r="M444" s="105" t="inlineStr">
        <is>
          <t>镇、村</t>
        </is>
      </c>
      <c r="N444" s="106" t="n">
        <v>2019.11</v>
      </c>
      <c r="O444" s="56" t="n"/>
    </row>
    <row r="445" ht="95" customHeight="1" s="13">
      <c r="A445" s="100" t="n">
        <v>2</v>
      </c>
      <c r="B445" s="152" t="inlineStr">
        <is>
          <t>村级集体经济发展项目</t>
        </is>
      </c>
      <c r="C445" s="100" t="inlineStr">
        <is>
          <t>新建</t>
        </is>
      </c>
      <c r="D445" s="152" t="inlineStr">
        <is>
          <t>2020.04
-
2020.12</t>
        </is>
      </c>
      <c r="E445" s="120" t="inlineStr">
        <is>
          <t>合道镇</t>
        </is>
      </c>
      <c r="F445" s="102" t="inlineStr">
        <is>
          <t>安排合道镇大路洼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445" s="136" t="n">
        <v>50</v>
      </c>
      <c r="H445"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445" s="100" t="n">
        <v>1</v>
      </c>
      <c r="J445" s="100" t="n">
        <v>0.0094</v>
      </c>
      <c r="K445" s="100" t="n">
        <v>0.0393</v>
      </c>
      <c r="L445" s="100" t="inlineStr">
        <is>
          <t>县农业农村局</t>
        </is>
      </c>
      <c r="M445" s="120" t="inlineStr">
        <is>
          <t>镇、村</t>
        </is>
      </c>
      <c r="N445" s="106" t="n">
        <v>2019.11</v>
      </c>
      <c r="O445" s="56" t="n"/>
    </row>
    <row r="446" ht="97" customHeight="1" s="13">
      <c r="A446" s="100" t="n">
        <v>3</v>
      </c>
      <c r="B446" s="152" t="inlineStr">
        <is>
          <t>村级集体经济发展项目</t>
        </is>
      </c>
      <c r="C446" s="100" t="inlineStr">
        <is>
          <t>新建</t>
        </is>
      </c>
      <c r="D446" s="152" t="inlineStr">
        <is>
          <t>2020.04
-
2020.12</t>
        </is>
      </c>
      <c r="E446" s="120" t="inlineStr">
        <is>
          <t>天池乡</t>
        </is>
      </c>
      <c r="F446" s="102" t="inlineStr">
        <is>
          <t>安排天池乡梁河村村级集体经济发展资金50万元，入股环县德华奥美肉羊良种繁育合作联社，发展肉羊产业,入股协议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446" s="136" t="n">
        <v>50</v>
      </c>
      <c r="H446"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446" s="100" t="n">
        <v>1</v>
      </c>
      <c r="J446" s="100" t="n">
        <v>0.0128</v>
      </c>
      <c r="K446" s="100" t="n">
        <v>0.0537</v>
      </c>
      <c r="L446" s="100" t="inlineStr">
        <is>
          <t>县农业农村局</t>
        </is>
      </c>
      <c r="M446" s="120" t="inlineStr">
        <is>
          <t>乡、村</t>
        </is>
      </c>
      <c r="N446" s="106" t="n">
        <v>2019.11</v>
      </c>
      <c r="O446" s="56" t="n"/>
    </row>
    <row r="447" ht="100" customHeight="1" s="13">
      <c r="A447" s="100" t="n">
        <v>4</v>
      </c>
      <c r="B447" s="152" t="inlineStr">
        <is>
          <t>村级集体经济发展项目</t>
        </is>
      </c>
      <c r="C447" s="100" t="inlineStr">
        <is>
          <t>新建</t>
        </is>
      </c>
      <c r="D447" s="152" t="inlineStr">
        <is>
          <t>2020.04
-
2020.12</t>
        </is>
      </c>
      <c r="E447" s="120" t="inlineStr">
        <is>
          <t>天池乡</t>
        </is>
      </c>
      <c r="F447" s="102" t="inlineStr">
        <is>
          <t>安排天池乡张邓塬村村级集体经济发展资金50万元，入股环县德华奥美肉羊良种繁育合作联社，发展肉羊产业,入股协议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447" s="136" t="n">
        <v>50</v>
      </c>
      <c r="H447"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447" s="100" t="n">
        <v>1</v>
      </c>
      <c r="J447" s="100" t="n">
        <v>0.0106</v>
      </c>
      <c r="K447" s="100" t="n">
        <v>0.0447</v>
      </c>
      <c r="L447" s="100" t="inlineStr">
        <is>
          <t>县农业农村局</t>
        </is>
      </c>
      <c r="M447" s="120" t="inlineStr">
        <is>
          <t>乡、村</t>
        </is>
      </c>
      <c r="N447" s="106" t="n">
        <v>2019.11</v>
      </c>
      <c r="O447" s="56" t="n"/>
    </row>
    <row r="448" ht="96" customHeight="1" s="13">
      <c r="A448" s="100" t="n">
        <v>5</v>
      </c>
      <c r="B448" s="152" t="inlineStr">
        <is>
          <t>村级集体经济发展项目</t>
        </is>
      </c>
      <c r="C448" s="100" t="inlineStr">
        <is>
          <t>新建</t>
        </is>
      </c>
      <c r="D448" s="152" t="inlineStr">
        <is>
          <t>2020.04
-
2020.12</t>
        </is>
      </c>
      <c r="E448" s="120" t="inlineStr">
        <is>
          <t>曲子镇</t>
        </is>
      </c>
      <c r="F448" s="102" t="inlineStr">
        <is>
          <t>安排曲子镇西沟村村级集体经济发展资金50万元，入股环县曲子绿丰草产业发展专业合作社，采取合作社“统一种草，统一收割，统一打包，统一销售”为一体的服务模式，扩大种植规模，合约期三年，三年后入股资金退回村集体，资产所有权、收益权归村集体所有，项目运营管理权归合作社所有，合作社每年按入股资金的10%为村集体分红5万元，分红资金全部用于持续发展村级集体经济。合作社以厂房（折合195万元）作为抵押，签订合同</t>
        </is>
      </c>
      <c r="G448" s="136" t="n">
        <v>50</v>
      </c>
      <c r="H448" s="103" t="inlineStr">
        <is>
          <t>合作社每年按入股资金的10%为村集体分红，每年分红5万元；合作社带动农户种草，为社员优先提供农机收割、打捆、产地收购服务；合作社流转本村土地1170亩，设立贫困户务工岗位19个，有效促进贫困户增产增收</t>
        </is>
      </c>
      <c r="I448" s="100" t="n">
        <v>1</v>
      </c>
      <c r="J448" s="100" t="n">
        <v>0.008399999999999999</v>
      </c>
      <c r="K448" s="100" t="n">
        <v>0.0303</v>
      </c>
      <c r="L448" s="100" t="inlineStr">
        <is>
          <t>县农业农村局</t>
        </is>
      </c>
      <c r="M448" s="120" t="inlineStr">
        <is>
          <t>镇、村</t>
        </is>
      </c>
      <c r="N448" s="106" t="n">
        <v>2019.11</v>
      </c>
      <c r="O448" s="56" t="n"/>
    </row>
    <row r="449" ht="95" customHeight="1" s="13">
      <c r="A449" s="100" t="n">
        <v>6</v>
      </c>
      <c r="B449" s="152" t="inlineStr">
        <is>
          <t>村级集体经济发展项目</t>
        </is>
      </c>
      <c r="C449" s="100" t="inlineStr">
        <is>
          <t>新建</t>
        </is>
      </c>
      <c r="D449" s="152" t="inlineStr">
        <is>
          <t>2020.04
-
2020.12</t>
        </is>
      </c>
      <c r="E449" s="120" t="inlineStr">
        <is>
          <t>曲子镇</t>
        </is>
      </c>
      <c r="F449" s="102" t="inlineStr">
        <is>
          <t>安排曲子镇许家塬村村级集体经济发展资金50万元，入股环县荣鹏种植农民专业合作社，购置机械，扩大种殖规模，合约期三年，三年后入股资金退回村集体，资产所有权、收益权归村集体所有，项目运营管理权归合作社所有，合作社每年按入股资金的10%为村集体分红5万元，分红资金全部用于持续发展村级集体经济。合作社以厂房、机械等固定资产（折合80万元）作为抵押，签订合同</t>
        </is>
      </c>
      <c r="G449" s="136" t="n">
        <v>50</v>
      </c>
      <c r="H449" s="103" t="inlineStr">
        <is>
          <t>合作社每年按入股资金的10%为村集体分红，每年分红5万元；农户向合作社流转土地480亩，获取土地流转收益；合作社带动农户种草，为社员优先提供农机收割、打捆、产地收购服务；合作社流转本村土地480亩，设立贫困户务工岗位10个，有效促进贫困户增产增收</t>
        </is>
      </c>
      <c r="I449" s="100" t="n">
        <v>1</v>
      </c>
      <c r="J449" s="100" t="n">
        <v>0.0048</v>
      </c>
      <c r="K449" s="100" t="n">
        <v>0.0156</v>
      </c>
      <c r="L449" s="100" t="inlineStr">
        <is>
          <t>县农业农村局</t>
        </is>
      </c>
      <c r="M449" s="120" t="inlineStr">
        <is>
          <t>镇、村</t>
        </is>
      </c>
      <c r="N449" s="106" t="n">
        <v>2019.11</v>
      </c>
      <c r="O449" s="56" t="n"/>
    </row>
    <row r="450" ht="105" customHeight="1" s="13">
      <c r="A450" s="100" t="n">
        <v>7</v>
      </c>
      <c r="B450" s="152" t="inlineStr">
        <is>
          <t>村级集体经济发展项目</t>
        </is>
      </c>
      <c r="C450" s="100" t="inlineStr">
        <is>
          <t>新建</t>
        </is>
      </c>
      <c r="D450" s="152" t="inlineStr">
        <is>
          <t>2020.04
-
2020.12</t>
        </is>
      </c>
      <c r="E450" s="120" t="inlineStr">
        <is>
          <t>木钵镇</t>
        </is>
      </c>
      <c r="F450" s="102" t="inlineStr">
        <is>
          <t>安排木钵镇井儿岔村村级集体经济发展资金50万元，入股环县录财养殖专业合作社作，用于扩建棚圈等设施建设，调引羊只集中养殖，扩大养殖规模，合约期三年，三年后入股资金退回村集体，资产所有权、收益权归村集体所有，项目运营管理权归合作社所有，合作社每年按入股资金的10%为村集体分红5万元，分红资金全部用于持续发展村级集体经济。该项目由镇政府监管，养殖湖羊和绒山羊项目为县政府重点培育项目，提高群众养羊积极性高，产业风险小，能够保证养殖效益</t>
        </is>
      </c>
      <c r="G450" s="136" t="n">
        <v>50</v>
      </c>
      <c r="H450" s="107" t="inlineStr">
        <is>
          <t>合作社每年按入股资金的10%为村集体分红，每年分红5万元；合作社为本村养殖户提供技术服务，宣传带动本村30余户群众种草养羊，通过“331+”带动贫困户17户发展湖羊养殖产业，流转本村土地200余亩，阶段性雇佣本村富裕劳动力种植、收割饲草，帮助农户增产增收。</t>
        </is>
      </c>
      <c r="I450" s="100" t="n">
        <v>1</v>
      </c>
      <c r="J450" s="100" t="n">
        <v>0.007</v>
      </c>
      <c r="K450" s="100" t="n">
        <v>0.0303</v>
      </c>
      <c r="L450" s="100" t="inlineStr">
        <is>
          <t>县农业农村局</t>
        </is>
      </c>
      <c r="M450" s="120" t="inlineStr">
        <is>
          <t>镇、村</t>
        </is>
      </c>
      <c r="N450" s="106" t="n">
        <v>2019.11</v>
      </c>
      <c r="O450" s="56" t="n"/>
    </row>
    <row r="451" ht="116" customHeight="1" s="13">
      <c r="A451" s="100" t="n">
        <v>8</v>
      </c>
      <c r="B451" s="152" t="inlineStr">
        <is>
          <t>村级集体经济发展项目</t>
        </is>
      </c>
      <c r="C451" s="100" t="inlineStr">
        <is>
          <t>新建</t>
        </is>
      </c>
      <c r="D451" s="152" t="inlineStr">
        <is>
          <t>2020.04
-
2020.12</t>
        </is>
      </c>
      <c r="E451" s="120" t="inlineStr">
        <is>
          <t>罗山川乡</t>
        </is>
      </c>
      <c r="F451" s="102" t="inlineStr">
        <is>
          <t>安排罗山川乡大树塬村村级集体经济发展资金50万元，入股环县黄土高坡童子羊产业有限公司，用于该公司产业金融投资、建设、管理和市场营销，合约期三年，三年后入股资金退回村集体，资产所有权、收益权归村集体所有，项目运营管理权归公司所有，公司每年按入股资金的10%为村集体分红5万元，分红资金全部用于持续发展村级集体经济。环县黄土高坡童子羊产业有限公司是县属国有企业，为全县羊产业发展搭建交易平台，履行羊产业项目的金融投资、建设、管理和市场营销，公司发展稳定，投资风险小，能够保证养殖效益</t>
        </is>
      </c>
      <c r="G451" s="136" t="n">
        <v>50</v>
      </c>
      <c r="H451" s="103" t="inlineStr">
        <is>
          <t>合作社每年按入股资金的10%为村集体分红，每年分红5万元；公司为该村养殖户优先提供养殖技术指导、市场形势分析、出栏羊只统一销售等服务，提高农户科学化养殖水平，促进农民增收</t>
        </is>
      </c>
      <c r="I451" s="100" t="n">
        <v>1</v>
      </c>
      <c r="J451" s="100" t="n">
        <v>0.0167</v>
      </c>
      <c r="K451" s="100" t="n">
        <v>0.0798</v>
      </c>
      <c r="L451" s="100" t="inlineStr">
        <is>
          <t>县农业农村局</t>
        </is>
      </c>
      <c r="M451" s="120" t="inlineStr">
        <is>
          <t>乡、村</t>
        </is>
      </c>
      <c r="N451" s="106" t="n">
        <v>2019.11</v>
      </c>
      <c r="O451" s="56" t="n"/>
    </row>
    <row r="452" ht="95" customHeight="1" s="13">
      <c r="A452" s="100" t="n">
        <v>9</v>
      </c>
      <c r="B452" s="152" t="inlineStr">
        <is>
          <t>村级集体经济发展项目</t>
        </is>
      </c>
      <c r="C452" s="100" t="inlineStr">
        <is>
          <t>新建</t>
        </is>
      </c>
      <c r="D452" s="152" t="inlineStr">
        <is>
          <t>2020.04
-
2020.12</t>
        </is>
      </c>
      <c r="E452" s="120" t="inlineStr">
        <is>
          <t>虎洞镇</t>
        </is>
      </c>
      <c r="F452" s="102" t="inlineStr">
        <is>
          <t>安排虎洞镇刘解掌村村级集体经济发展资金50万元，入股环县林盛牧业农民专业合作社，用于发展养殖业，带动群众增收，合约期三年，三年后入股资金退回村集体，资产所有权、收益权归村集体所有，项目运营管理权归合作社所有，公司每年按入股资金的10%为村集体分红5万元，分红资金全部用于持续发展村级集体经济。该项目由虎洞镇政府监管，群众养羊积极性高、市场需求大，能够保证养殖效益</t>
        </is>
      </c>
      <c r="G452" s="136" t="n">
        <v>50</v>
      </c>
      <c r="H452" s="103" t="inlineStr">
        <is>
          <t>合作社每年按入股资金的10%为村集体分红，每年分红5万元；贫困户种植饲草，为合作社提供了饲草保障；合作社吸纳贫困户务工，贫困户实现务工收入</t>
        </is>
      </c>
      <c r="I452" s="100" t="n">
        <v>1</v>
      </c>
      <c r="J452" s="100" t="n">
        <v>0.0133</v>
      </c>
      <c r="K452" s="100" t="n">
        <v>0.066</v>
      </c>
      <c r="L452" s="100" t="inlineStr">
        <is>
          <t>县农业农村局</t>
        </is>
      </c>
      <c r="M452" s="120" t="inlineStr">
        <is>
          <t>镇、村</t>
        </is>
      </c>
      <c r="N452" s="106" t="n">
        <v>2019.11</v>
      </c>
      <c r="O452" s="56" t="n"/>
    </row>
    <row r="453" ht="96" customHeight="1" s="13">
      <c r="A453" s="100" t="n">
        <v>10</v>
      </c>
      <c r="B453" s="152" t="inlineStr">
        <is>
          <t>村级集体经济发展项目</t>
        </is>
      </c>
      <c r="C453" s="100" t="inlineStr">
        <is>
          <t>新建</t>
        </is>
      </c>
      <c r="D453" s="152" t="inlineStr">
        <is>
          <t>2020.04
-
2020.12</t>
        </is>
      </c>
      <c r="E453" s="120" t="inlineStr">
        <is>
          <t>小南沟乡</t>
        </is>
      </c>
      <c r="F453" s="102" t="inlineStr">
        <is>
          <t>安排小南沟乡陈掌村村级集体经济发展资金50万元，入股到环县梦发农机农民专业合作社，租赁农机收益，合约期三年，三年后入股资金退回村集体，资产所有权、收益权归村集体所有，项目运营管理权归合作社所有，公司每年按入股资金的6%为村集体分红3万元，分红资金全部用于持续发展村级集体经济。该专业合作社为乡镇模范合作社，由乡政府监管，管理民主、运行规范、带动力强，发展可观，能够保证增值收益</t>
        </is>
      </c>
      <c r="G453" s="136" t="n">
        <v>50</v>
      </c>
      <c r="H453" s="107" t="inlineStr">
        <is>
          <t>发展壮大村级集体经济，合作社每年按入股资金的6%为村集体分红3万元，增加村级集体经济收入。合作社流转本村土地100余亩，提供季节性劳务岗位5个，优先为该村群众提供农机服务，有效促进该村群众增产增收</t>
        </is>
      </c>
      <c r="I453" s="100" t="n">
        <v>1</v>
      </c>
      <c r="J453" s="100" t="n">
        <v>0.009900000000000001</v>
      </c>
      <c r="K453" s="100" t="n">
        <v>0.0447</v>
      </c>
      <c r="L453" s="100" t="inlineStr">
        <is>
          <t>县农业农村局</t>
        </is>
      </c>
      <c r="M453" s="120" t="inlineStr">
        <is>
          <t>乡、村</t>
        </is>
      </c>
      <c r="N453" s="106" t="n">
        <v>2019.11</v>
      </c>
      <c r="O453" s="56" t="n"/>
    </row>
    <row r="454" ht="93" customHeight="1" s="13">
      <c r="A454" s="100" t="n">
        <v>11</v>
      </c>
      <c r="B454" s="152" t="inlineStr">
        <is>
          <t>村级集体经济发展项目</t>
        </is>
      </c>
      <c r="C454" s="100" t="inlineStr">
        <is>
          <t>新建</t>
        </is>
      </c>
      <c r="D454" s="152" t="inlineStr">
        <is>
          <t>2020.04
-
2020.12</t>
        </is>
      </c>
      <c r="E454" s="120" t="inlineStr">
        <is>
          <t>小南沟乡</t>
        </is>
      </c>
      <c r="F454" s="102" t="inlineStr">
        <is>
          <t>安排小南沟乡粉子山村村级集体经济发展资金50万元，入股到股环县贵发种养殖农民专业合作社，合约期三年，三年后入股资金退回村集体，资产所有权、收益权归村集体所有，项目运营管理权归合作社所有，公司每年按入股资金的6%为村集体分红3万元，分红资金全部用于持续发展村级集体经济。该专业合作社为乡镇模范合作社，由乡政府监管，管理民主、运行规范、带动力强，发展可观，能够保证增值收益</t>
        </is>
      </c>
      <c r="G454" s="136" t="n">
        <v>50</v>
      </c>
      <c r="H454" s="107" t="inlineStr">
        <is>
          <t>发展壮大村级集体经济，合作社每年按入股资金的6%为村集体分红3万元，增加村级集体经济收入。合作社流转本村土地200余亩，带动93户农户发展养殖产业，提供季节性劳务岗位10个，有效促进该村群众增产增收</t>
        </is>
      </c>
      <c r="I454" s="100" t="n">
        <v>1</v>
      </c>
      <c r="J454" s="100" t="n">
        <v>0.015</v>
      </c>
      <c r="K454" s="100" t="n">
        <v>0.066</v>
      </c>
      <c r="L454" s="100" t="inlineStr">
        <is>
          <t>县农业农村局</t>
        </is>
      </c>
      <c r="M454" s="120" t="inlineStr">
        <is>
          <t>乡、村</t>
        </is>
      </c>
      <c r="N454" s="106" t="n">
        <v>2019.11</v>
      </c>
      <c r="O454" s="56" t="n"/>
    </row>
    <row r="455" ht="210" customHeight="1" s="13">
      <c r="A455" s="100" t="n">
        <v>12</v>
      </c>
      <c r="B455" s="152" t="inlineStr">
        <is>
          <t>村级集体经济发展项目</t>
        </is>
      </c>
      <c r="C455" s="100" t="inlineStr">
        <is>
          <t>新建</t>
        </is>
      </c>
      <c r="D455" s="152" t="inlineStr">
        <is>
          <t>2020.04
-
2020.12</t>
        </is>
      </c>
      <c r="E455" s="120" t="inlineStr">
        <is>
          <t>芦家湾乡</t>
        </is>
      </c>
      <c r="F455" s="102" t="inlineStr">
        <is>
          <t>安排芦家湾乡小堡条村村级集体经济发展资金50万元，分3部分投资发展集体经济：①投入29万元组织有意愿的农户按照“村托户养”模式发展湖羊养殖产业（16户，“10+1”模式，每户11只羊）；②投入6万元在小堡条村庙咀组流转土地200亩，种植青贮玉米100亩、甜高粱50亩、苜蓿50亩；③投入15万元购置拖拉机一辆、割草机一台、打捆机一台，为农户和其他农业合作组织提供有偿农机服务。合约期三年，三年后重新商议发展事宜，资产所有权、收益权和项目运营权均归村集体所有，预计第一年总收益5.1万元，第二年收益20.28万元，第三年收益20.28万元。具体是：①湖羊养殖产业预计第一年收益2.9万元，第二年收益3.08万元，第三年收益3.08万元；②种植饲草预计每年收益6万元；③农机服务第一年亏损3.8万元，预计第二年收益11.2万元，第三年收益11.2万元。分红资金全部用于持续发展村级集体经济。与农户签订养殖协议及保证书，养殖户以一折通作为抵押，保证本金回收，每个村干部负责监管5户，保证养殖效益。种植牧草时积极动员有丰富种植经验的农户参与，购买的机械由专人保管，保证按时保养维护</t>
        </is>
      </c>
      <c r="G455" s="136" t="n">
        <v>50</v>
      </c>
      <c r="H455" s="103" t="inlineStr">
        <is>
          <t>项目产生所有收益全部归村集体所有，预计第一年总收益5.1万元，第二年收益20.28万元，第三年收益20.28万元。具体是：①湖羊养殖产业预计第一年收益2.9万元，第二年收益3.08万元，第三年收益3.08万元；②种植饲草预计每年收益6万元；③农机服务第一年亏损3.8万元，预计第二年收益11.2万元，第三年收益11.2万元。三年合约期，带动了农户发展牛羊产业</t>
        </is>
      </c>
      <c r="I455" s="100" t="n">
        <v>1</v>
      </c>
      <c r="J455" s="100" t="n">
        <v>0.0125</v>
      </c>
      <c r="K455" s="100" t="n">
        <v>0.0508</v>
      </c>
      <c r="L455" s="100" t="inlineStr">
        <is>
          <t>县农业农村局</t>
        </is>
      </c>
      <c r="M455" s="120" t="inlineStr">
        <is>
          <t>乡、村</t>
        </is>
      </c>
      <c r="N455" s="106" t="n">
        <v>2019.11</v>
      </c>
      <c r="O455" s="56" t="n"/>
    </row>
    <row r="456" ht="108" customHeight="1" s="13">
      <c r="A456" s="100" t="n">
        <v>13</v>
      </c>
      <c r="B456" s="152" t="inlineStr">
        <is>
          <t>村级集体经济发展项目</t>
        </is>
      </c>
      <c r="C456" s="100" t="inlineStr">
        <is>
          <t>新建</t>
        </is>
      </c>
      <c r="D456" s="152" t="inlineStr">
        <is>
          <t>2020.04
-
2020.12</t>
        </is>
      </c>
      <c r="E456" s="120" t="inlineStr">
        <is>
          <t>耿湾乡</t>
        </is>
      </c>
      <c r="F456" s="102" t="inlineStr">
        <is>
          <t>安排耿湾乡潘掌村村级集体经济发展资金50万元，入股环县潘掌宏伟养殖农民专业合作社，用于发展湖羊养殖，助力打造潘掌村养羊专业村，合约期三年，三年后入股资金退回村集体，资产所有权、收益权归村集体所有，项目运营管理权归合作社所有，公司每年按入股资金的10%为村集体分红5万元，分红资金全部用于持续发展村级集体经济。项目分红由牛占君（潘掌村党支部书记兼村委会主任）和南改平（潘掌村南庄组村民小组组长）以村干部报酬担保，保障项目分红收益</t>
        </is>
      </c>
      <c r="G456" s="136" t="n">
        <v>50</v>
      </c>
      <c r="H456" s="103" t="inlineStr">
        <is>
          <t>合作社每年按入股资金的10%为村集体分红，每年分红5万元；合作社流转土地400多亩，种植饲草，带动181户农户发展（湖羊养殖）草畜产业。</t>
        </is>
      </c>
      <c r="I456" s="100" t="n">
        <v>1</v>
      </c>
      <c r="J456" s="100" t="n">
        <v>0.0212</v>
      </c>
      <c r="K456" s="100" t="n">
        <v>0.1022</v>
      </c>
      <c r="L456" s="100" t="inlineStr">
        <is>
          <t>县农业农村局</t>
        </is>
      </c>
      <c r="M456" s="120" t="inlineStr">
        <is>
          <t>乡、村</t>
        </is>
      </c>
      <c r="N456" s="106" t="n">
        <v>2019.11</v>
      </c>
      <c r="O456" s="56" t="n"/>
    </row>
    <row r="457" ht="93" customHeight="1" s="13">
      <c r="A457" s="100" t="n">
        <v>14</v>
      </c>
      <c r="B457" s="152" t="inlineStr">
        <is>
          <t>村级集体经济发展项目</t>
        </is>
      </c>
      <c r="C457" s="100" t="inlineStr">
        <is>
          <t>新建</t>
        </is>
      </c>
      <c r="D457" s="152" t="inlineStr">
        <is>
          <t>2020.04
-
2020.12</t>
        </is>
      </c>
      <c r="E457" s="120" t="inlineStr">
        <is>
          <t>秦团庄乡</t>
        </is>
      </c>
      <c r="F457" s="102" t="inlineStr">
        <is>
          <t>安排秦团庄乡白塬畔村村级集体经济发展资金50万元，入股环县志阳养殖专业合作社，用于配套完善基础设施，扩大养殖规模，合约期三年，三年后入股资金退回村集体，资产所有权、收益权归村集体所有，项目运营管理权归合作社所有，公司每年按入股资金的10%为村集体分红5万元，分红资金全部用于持续发展村级集体经济。合作社运营由乡政府监管，群众养羊积极性高，市场需求大，能够保证养殖效益</t>
        </is>
      </c>
      <c r="G457" s="136" t="n">
        <v>50</v>
      </c>
      <c r="H457" s="103" t="inlineStr">
        <is>
          <t>合作社每年按入股资金的10%为村集体分红，每年分红5万元；带动农户发展养殖产业，为养殖户提供调羊、检疫等服务，带弄农户种植饲草，进行统一收购，吸纳贫困户务工，促进贫困户增产增收</t>
        </is>
      </c>
      <c r="I457" s="100" t="n">
        <v>1</v>
      </c>
      <c r="J457" s="100" t="n">
        <v>0.0098</v>
      </c>
      <c r="K457" s="100" t="n">
        <v>0.0399</v>
      </c>
      <c r="L457" s="100" t="inlineStr">
        <is>
          <t>县农业农村局</t>
        </is>
      </c>
      <c r="M457" s="120" t="inlineStr">
        <is>
          <t>乡、村</t>
        </is>
      </c>
      <c r="N457" s="106" t="n">
        <v>2019.11</v>
      </c>
      <c r="O457" s="56" t="n"/>
    </row>
    <row r="458" ht="130" customHeight="1" s="13">
      <c r="A458" s="100" t="n">
        <v>15</v>
      </c>
      <c r="B458" s="152" t="inlineStr">
        <is>
          <t>村级集体经济发展项目</t>
        </is>
      </c>
      <c r="C458" s="100" t="inlineStr">
        <is>
          <t>新建</t>
        </is>
      </c>
      <c r="D458" s="152" t="inlineStr">
        <is>
          <t>2020.04
-
2020.12</t>
        </is>
      </c>
      <c r="E458" s="120" t="inlineStr">
        <is>
          <t>南湫乡</t>
        </is>
      </c>
      <c r="F458" s="102" t="inlineStr">
        <is>
          <t>安排南湫乡代家洼村村级集体经济发展资金50万元，与南湫乡岳后渠村联合，建设南湫乡小杂粮加工扶贫车间，发展小杂粮加工，销售产业，对当地生产的小杂粮进行精深加工，并开发荞麦，苦荞系列产品。合约期三年，三年后入股资金退回村集体，资产所有权、收益权归村集体所有，项目运营管理权归小杂粮加工扶贫车间所有，扶贫车间每年向村集体固定分红3万元，分红资金全部用于持续发展村级集体经济。该车间由乡政府监管，小杂粮产业为我乡的传统产业，市场需求大、价格稳定，群众种植积极性高，且荞麦、苦荞产品营养丰富，广泛受到社会各界的青睐，小杂粮及其附加产品的加工生产能够切实保证效益</t>
        </is>
      </c>
      <c r="G458" s="136" t="n">
        <v>50</v>
      </c>
      <c r="H458" s="107" t="inlineStr">
        <is>
          <t>打造南湫荞麦特色品牌，不断延伸产业链，增加小杂粮附加值，带动群众增收致富，每年按股份占比分配扶贫车间的全部利润作为集体经济收益，村集体每年收取固定分红3万元。车间有效带动当地群众就地输转劳动力，订单种植小杂粮，促进农户增收增产</t>
        </is>
      </c>
      <c r="I458" s="100" t="n">
        <v>1</v>
      </c>
      <c r="J458" s="100" t="n">
        <v>0.0151</v>
      </c>
      <c r="K458" s="100" t="n">
        <v>0.06</v>
      </c>
      <c r="L458" s="100" t="inlineStr">
        <is>
          <t>县农业农村局</t>
        </is>
      </c>
      <c r="M458" s="120" t="inlineStr">
        <is>
          <t>乡、村</t>
        </is>
      </c>
      <c r="N458" s="106" t="n">
        <v>2019.11</v>
      </c>
      <c r="O458" s="56" t="n"/>
    </row>
    <row r="459" ht="131" customHeight="1" s="13">
      <c r="A459" s="100" t="n">
        <v>16</v>
      </c>
      <c r="B459" s="152" t="inlineStr">
        <is>
          <t>村级集体经济发展项目</t>
        </is>
      </c>
      <c r="C459" s="100" t="inlineStr">
        <is>
          <t>新建</t>
        </is>
      </c>
      <c r="D459" s="152" t="inlineStr">
        <is>
          <t>2020.04
-
2020.12</t>
        </is>
      </c>
      <c r="E459" s="120" t="inlineStr">
        <is>
          <t>南湫乡</t>
        </is>
      </c>
      <c r="F459" s="102" t="inlineStr">
        <is>
          <t>安排南湫乡岳后渠村村级集体经济发展资金50万元，与南湫乡代家洼村联合，建设南湫乡小杂粮加工扶贫车间，发展小杂粮加工，销售产业，对当地生产的小杂粮进行精深加工，并开发荞麦，苦荞系列产品。合约期三年，三年后入股资金退回村集体，资产所有权、收益权归村集体所有，项目运营管理权归小杂粮加工扶贫车间所有，扶贫车间每年向村集体固定分红3万元，分红资金全部用于持续发展村级集体经济。该车间由乡政府监管，小杂粮产业为我乡的传统产业，市场需求大、价格稳定，群众种植积极性高，且荞麦、苦荞产品营养丰富，广泛受到社会各界的青睐，小杂粮及其附加产品的加工生产能够切实保证效益</t>
        </is>
      </c>
      <c r="G459" s="136" t="n">
        <v>50</v>
      </c>
      <c r="H459" s="107" t="inlineStr">
        <is>
          <t>打造南湫荞麦特色品牌，不断延伸产业链，增加小杂粮附加值，带动群众增收致富，每年按股份占比分配扶贫车间的全部利润作为集体经济收益，村集体每年收取固定分红3万元。车间有效带动当地群众就地输转劳动力，订单种植小杂粮，促进农户增收增产</t>
        </is>
      </c>
      <c r="I459" s="100" t="n">
        <v>1</v>
      </c>
      <c r="J459" s="100" t="n">
        <v>0.0122</v>
      </c>
      <c r="K459" s="100" t="n">
        <v>0.0533</v>
      </c>
      <c r="L459" s="100" t="inlineStr">
        <is>
          <t>县农业农村局</t>
        </is>
      </c>
      <c r="M459" s="120" t="inlineStr">
        <is>
          <t>乡、村</t>
        </is>
      </c>
      <c r="N459" s="106" t="n">
        <v>2019.11</v>
      </c>
      <c r="O459" s="56" t="n"/>
    </row>
    <row r="460" ht="106" customHeight="1" s="13">
      <c r="A460" s="100" t="n">
        <v>17</v>
      </c>
      <c r="B460" s="152" t="inlineStr">
        <is>
          <t>村级集体经济发展项目</t>
        </is>
      </c>
      <c r="C460" s="100" t="inlineStr">
        <is>
          <t>新建</t>
        </is>
      </c>
      <c r="D460" s="152" t="inlineStr">
        <is>
          <t>2020.04
-
2020.12</t>
        </is>
      </c>
      <c r="E460" s="120" t="inlineStr">
        <is>
          <t>环城镇</t>
        </is>
      </c>
      <c r="F460" s="102" t="inlineStr">
        <is>
          <t>安排环城镇高龚塬村村级集体经济发展资金50万元，入股甘肃精谷玉食品有限责任公司，发展壮大麻花和糕点加工产业，合约期三年，三年后入股资金退回村集体，资产所有权、收益权归村集体所有，项目运营管理权归公司所有，公司每年按入股资金的10%为村集体分红5万元，分红资金全部用于持续发展村级集体经济。该公司为环县唯一一家食品加工企业，属县级龙头企业，由县工信局监管，社会公信度高、市场占有量大，能够保证经济效益，以土地证为抵押物保证本金无风险</t>
        </is>
      </c>
      <c r="G460" s="136" t="n">
        <v>50</v>
      </c>
      <c r="H460" s="103" t="inlineStr">
        <is>
          <t>合作社每年按入股资金的10%为村集体分红，每年分红5万元；公司向该村提供季节性劳务岗位16个，预计当年收购冬小麦20吨，有效促进农户增收增产</t>
        </is>
      </c>
      <c r="I460" s="100" t="n">
        <v>1</v>
      </c>
      <c r="J460" s="100" t="n">
        <v>0.0064</v>
      </c>
      <c r="K460" s="100" t="n">
        <v>0.0252</v>
      </c>
      <c r="L460" s="100" t="inlineStr">
        <is>
          <t>县农业农村局</t>
        </is>
      </c>
      <c r="M460" s="120" t="inlineStr">
        <is>
          <t>镇、村</t>
        </is>
      </c>
      <c r="N460" s="106" t="n">
        <v>2019.11</v>
      </c>
      <c r="O460" s="56" t="n"/>
    </row>
    <row r="461" ht="105" customHeight="1" s="13">
      <c r="A461" s="100" t="n">
        <v>18</v>
      </c>
      <c r="B461" s="152" t="inlineStr">
        <is>
          <t>村级集体经济发展项目</t>
        </is>
      </c>
      <c r="C461" s="152" t="inlineStr">
        <is>
          <t>新建</t>
        </is>
      </c>
      <c r="D461" s="152" t="inlineStr">
        <is>
          <t>2020.01
-
2020.12</t>
        </is>
      </c>
      <c r="E461" s="152" t="inlineStr">
        <is>
          <t>合道镇</t>
        </is>
      </c>
      <c r="F461" s="108" t="inlineStr">
        <is>
          <t>何坪村100万入股到环县德华澳美肉羊良种繁育专业合作社联合社；杨坪沟、尚西坪2个村,每村90万入股到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28万元，分红资金交回镇农村财务管理中心统一管理，村集体通过“一事一议”的方式，按照“四议两公开”程序确定用途</t>
        </is>
      </c>
      <c r="G461" s="152" t="n">
        <v>280</v>
      </c>
      <c r="H461"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1" s="152" t="n">
        <v>3</v>
      </c>
      <c r="J461" s="255" t="n">
        <v>0.021</v>
      </c>
      <c r="K461" s="152" t="n">
        <v>0.0863</v>
      </c>
      <c r="L461" s="100" t="inlineStr">
        <is>
          <t>县农业农村局</t>
        </is>
      </c>
      <c r="M461" s="152" t="inlineStr">
        <is>
          <t>镇村、童子羊公司</t>
        </is>
      </c>
      <c r="N461" s="106" t="n">
        <v>2019.11</v>
      </c>
      <c r="O461" s="56" t="n"/>
    </row>
    <row r="462" ht="104" customHeight="1" s="13">
      <c r="A462" s="100" t="n">
        <v>19</v>
      </c>
      <c r="B462" s="152" t="inlineStr">
        <is>
          <t>村级集体经济发展项目</t>
        </is>
      </c>
      <c r="C462" s="152" t="inlineStr">
        <is>
          <t>新建</t>
        </is>
      </c>
      <c r="D462" s="152" t="inlineStr">
        <is>
          <t>2020.01
-
2020.12</t>
        </is>
      </c>
      <c r="E462" s="152" t="inlineStr">
        <is>
          <t>虎洞镇</t>
        </is>
      </c>
      <c r="F462" s="108" t="inlineStr">
        <is>
          <t>为10个村投入村级集体经济发展资金940万元（常兆台、贾驿、刘解掌、砂井子、张大掌、半个城、高庙湾、金庄塬、魏家河9个村，每村100万元；张家湾村40万元），入股到环县惠民农牧业发展农民专业合作社，用于发展养殖业，合作社以超过扶持资金总额的固定资产抵押，资金收益权和所有权归村集体所有，运营管理权归合作社，入股期限为四年，四年后入股资金退回村集体，合作联社每年按入股资金的10%为村集体分红，每年分红94万元，分红资金交回镇农村财务管理中心统一管理</t>
        </is>
      </c>
      <c r="G462" s="152" t="n">
        <v>940</v>
      </c>
      <c r="H462"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2" s="152" t="n">
        <v>10</v>
      </c>
      <c r="J462" s="152" t="n">
        <v>0.0707</v>
      </c>
      <c r="K462" s="255" t="n">
        <v>0.301</v>
      </c>
      <c r="L462" s="100" t="inlineStr">
        <is>
          <t>县农业农村局</t>
        </is>
      </c>
      <c r="M462" s="152" t="inlineStr">
        <is>
          <t>镇村、童子羊公司</t>
        </is>
      </c>
      <c r="N462" s="106" t="n">
        <v>2019.11</v>
      </c>
      <c r="O462" s="56" t="n"/>
    </row>
    <row r="463" ht="110" customHeight="1" s="13">
      <c r="A463" s="100" t="n">
        <v>20</v>
      </c>
      <c r="B463" s="152" t="inlineStr">
        <is>
          <t>村级集体经济发展项目</t>
        </is>
      </c>
      <c r="C463" s="152" t="inlineStr">
        <is>
          <t>新建</t>
        </is>
      </c>
      <c r="D463" s="152" t="inlineStr">
        <is>
          <t>2020.01
-
2020.12</t>
        </is>
      </c>
      <c r="E463" s="152" t="inlineStr">
        <is>
          <t>罗山川乡</t>
        </is>
      </c>
      <c r="F463" s="108" t="inlineStr">
        <is>
          <t>为8个村投入村级集体经济发展资金890万元（山水湾、苇芝城、龙柏山3个村，每村150万元；陈渠子、大树塬、光明，西阳洼4个村，每村100万元；兰家掌村40万元），村集体入股环县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89万元，分红资金交回镇农村财务管理中心统一管理</t>
        </is>
      </c>
      <c r="G463" s="152" t="n">
        <v>890</v>
      </c>
      <c r="H463" s="216"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3" s="152" t="n">
        <v>8</v>
      </c>
      <c r="J463" s="152" t="n">
        <v>0.0638</v>
      </c>
      <c r="K463" s="152" t="n">
        <v>0.2772</v>
      </c>
      <c r="L463" s="100" t="inlineStr">
        <is>
          <t>县农业农村局</t>
        </is>
      </c>
      <c r="M463" s="152" t="inlineStr">
        <is>
          <t>乡村、童子羊公司</t>
        </is>
      </c>
      <c r="N463" s="106" t="n">
        <v>2019.11</v>
      </c>
      <c r="O463" s="56" t="n"/>
    </row>
    <row r="464" ht="117" customHeight="1" s="13">
      <c r="A464" s="100" t="n">
        <v>21</v>
      </c>
      <c r="B464" s="152" t="inlineStr">
        <is>
          <t>村级集体经济发展项目</t>
        </is>
      </c>
      <c r="C464" s="152" t="inlineStr">
        <is>
          <t>新建</t>
        </is>
      </c>
      <c r="D464" s="152" t="inlineStr">
        <is>
          <t>2020.01
-
2020.12</t>
        </is>
      </c>
      <c r="E464" s="152" t="inlineStr">
        <is>
          <t>南湫乡</t>
        </is>
      </c>
      <c r="F464" s="108" t="inlineStr">
        <is>
          <t>为7个村投入村级集体经济发展资金共940万元（岳后渠、代家洼、杨兴堡、双井子、花儿山5个村，每村150万元；洪涝池村100万元，党家洼村90万元），村集体入股环县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94万元,分红资金交回镇农村财务管理中心统一管理，村集体通过“一事一议”的方式，按照“四议两公开”程序确定用途</t>
        </is>
      </c>
      <c r="G464" s="152" t="n">
        <v>940</v>
      </c>
      <c r="H464"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4" s="152" t="n">
        <v>7</v>
      </c>
      <c r="J464" s="152" t="n">
        <v>0.0659</v>
      </c>
      <c r="K464" s="152" t="n">
        <v>0.2757</v>
      </c>
      <c r="L464" s="100" t="inlineStr">
        <is>
          <t>县农业农村局</t>
        </is>
      </c>
      <c r="M464" s="152" t="inlineStr">
        <is>
          <t>乡村、童子羊公司</t>
        </is>
      </c>
      <c r="N464" s="106" t="n">
        <v>2019.11</v>
      </c>
      <c r="O464" s="56" t="n"/>
    </row>
    <row r="465" ht="118" customHeight="1" s="13">
      <c r="A465" s="100" t="n">
        <v>22</v>
      </c>
      <c r="B465" s="152" t="inlineStr">
        <is>
          <t>村级集体经济发展项目</t>
        </is>
      </c>
      <c r="C465" s="152" t="inlineStr">
        <is>
          <t>新建</t>
        </is>
      </c>
      <c r="D465" s="152" t="inlineStr">
        <is>
          <t>2020.01
-
2020.12</t>
        </is>
      </c>
      <c r="E465" s="152" t="inlineStr">
        <is>
          <t>曲子镇</t>
        </is>
      </c>
      <c r="F465" s="108" t="inlineStr">
        <is>
          <t>为13个村每村投入村级集体经济发展资金50万元（五里桥、双城、刘旗、孟家寨、高李湾、楼房子、西沟、宋家塬、许家塬、油坊塬、金盆掌、小庄子、董家塬），入股到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65万元，分红资金交回镇农村财务管理中心统一管理，村集体通过“一事一议”的方式，按照“四议两公开”程序确定用途</t>
        </is>
      </c>
      <c r="G465" s="152" t="n">
        <v>650</v>
      </c>
      <c r="H465"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5" s="152" t="n">
        <v>13</v>
      </c>
      <c r="J465" s="152" t="n">
        <v>0.0703</v>
      </c>
      <c r="K465" s="152" t="n">
        <v>0.2681</v>
      </c>
      <c r="L465" s="100" t="inlineStr">
        <is>
          <t>县农业农村局</t>
        </is>
      </c>
      <c r="M465" s="152" t="inlineStr">
        <is>
          <t>镇村、童子羊公司</t>
        </is>
      </c>
      <c r="N465" s="106" t="n">
        <v>2019.11</v>
      </c>
      <c r="O465" s="56" t="n"/>
    </row>
    <row r="466" ht="141" customHeight="1" s="13">
      <c r="A466" s="100" t="n">
        <v>23</v>
      </c>
      <c r="B466" s="152" t="inlineStr">
        <is>
          <t>村级集体经济发展项目</t>
        </is>
      </c>
      <c r="C466" s="152" t="inlineStr">
        <is>
          <t>新建</t>
        </is>
      </c>
      <c r="D466" s="152" t="inlineStr">
        <is>
          <t>2020.01
-
2020.12</t>
        </is>
      </c>
      <c r="E466" s="136" t="inlineStr">
        <is>
          <t>环城镇</t>
        </is>
      </c>
      <c r="F466" s="108" t="inlineStr">
        <is>
          <t>为22个村每村投入村级集体经济发展资金50万元（冉旗寨、北郭塬、陈汤塬、龚趟、马坊塬、宁老庄、十八里、十五里沟、漫塬、唐塬、西川、肖川、杨庙掌、张滩滩、张淌、周塬、百草塬、五里屯、鸳鸯沟、红星、高龚塬、城东塬村集体入股到环县德华澳美肉羊良种繁育专业合作社联合社；赵小掌村50万入股草畜产业合作社或者企业。合作社以超过扶持资金总额的固定资产抵押，资金收益权和所有权归村集体所有，运营管理权归合作联社，入股期限为四年，四年后入股资金退回村集体合作联社,每年按入股资金的10%为村集体分红，每年分红115万元，分红资金交回镇农村财务管理中心统一管理，村集体通过“一事一议”的方式，按照“四议两公开”程序确定用途</t>
        </is>
      </c>
      <c r="G466" s="136" t="n">
        <v>1150</v>
      </c>
      <c r="H466"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6" s="136" t="n">
        <v>23</v>
      </c>
      <c r="J466" s="136" t="n">
        <v>0.0994</v>
      </c>
      <c r="K466" s="136" t="n">
        <v>0.3913</v>
      </c>
      <c r="L466" s="100" t="inlineStr">
        <is>
          <t>县农业农村局</t>
        </is>
      </c>
      <c r="M466" s="152" t="inlineStr">
        <is>
          <t>镇村、童子羊公司</t>
        </is>
      </c>
      <c r="N466" s="106" t="n">
        <v>2019.11</v>
      </c>
      <c r="O466" s="56" t="n"/>
    </row>
    <row r="467" ht="96" customHeight="1" s="13">
      <c r="A467" s="100" t="n">
        <v>24</v>
      </c>
      <c r="B467" s="152" t="inlineStr">
        <is>
          <t>村级集体经济发展项目</t>
        </is>
      </c>
      <c r="C467" s="152" t="inlineStr">
        <is>
          <t>新建</t>
        </is>
      </c>
      <c r="D467" s="152" t="inlineStr">
        <is>
          <t>2020.01
-
2020.12</t>
        </is>
      </c>
      <c r="E467" s="152" t="inlineStr">
        <is>
          <t>八珠乡</t>
        </is>
      </c>
      <c r="F467" s="151" t="inlineStr">
        <is>
          <t>为曹塬村投入村级集体经济发展资金50万元，村集体入股环县德华澳美肉羊良种繁育专业合作社联合社，用于肉羊良种繁育，合作联社以超过扶持资金总额的固定资产抵押，资金收益权和所有权归村集体所有，运营管理权归合作联社，入股期限为四年，每年按入股资金的10%为村集体分红，每年分红5万元，四年后入股资金退回村集体合作联社,分红资金交回乡农村财务管理中心统一管理，村集体通过“一事一议”的方式，按照“四议两公开”程序确定用途</t>
        </is>
      </c>
      <c r="G467" s="136" t="n">
        <v>50</v>
      </c>
      <c r="H467"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7" s="136" t="n">
        <v>1</v>
      </c>
      <c r="J467" s="136" t="n">
        <v>0.0148</v>
      </c>
      <c r="K467" s="136" t="n">
        <v>0.0601</v>
      </c>
      <c r="L467" s="100" t="inlineStr">
        <is>
          <t>县农业农村局</t>
        </is>
      </c>
      <c r="M467" s="152" t="inlineStr">
        <is>
          <t>乡村、童子羊公司</t>
        </is>
      </c>
      <c r="N467" s="106" t="n">
        <v>2019.11</v>
      </c>
      <c r="O467" s="56" t="n"/>
    </row>
    <row r="468" ht="87" customHeight="1" s="13">
      <c r="A468" s="100" t="n">
        <v>25</v>
      </c>
      <c r="B468" s="152" t="inlineStr">
        <is>
          <t>村级集体经济发展项目</t>
        </is>
      </c>
      <c r="C468" s="152" t="inlineStr">
        <is>
          <t>新建</t>
        </is>
      </c>
      <c r="D468" s="152" t="inlineStr">
        <is>
          <t>2020.01
-
2020.12</t>
        </is>
      </c>
      <c r="E468" s="152" t="inlineStr">
        <is>
          <t>耿湾乡</t>
        </is>
      </c>
      <c r="F468" s="151" t="inlineStr">
        <is>
          <t>为黑城岔村投入村级集体经济发展资金50万元，村集体入股到环县惠民农牧业发展农民专业合作社，用于发展养殖业，合作社以超过扶持资金总额的固定资产抵押，资金收益权和所有权归村集体所有，运营管理权归合作联社，入股期限为四年，每年按入股资金的10%为村集体分红，每年分红5万元，分红资金交回乡农村财务管理中心统一管理，村集体通过“一事一议”的方式，按照“四议两公开”程序确定用途</t>
        </is>
      </c>
      <c r="G468" s="136" t="n">
        <v>50</v>
      </c>
      <c r="H468"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8" s="136" t="n">
        <v>1</v>
      </c>
      <c r="J468" s="136" t="n">
        <v>0.008999999999999999</v>
      </c>
      <c r="K468" s="136" t="n">
        <v>0.0372</v>
      </c>
      <c r="L468" s="100" t="inlineStr">
        <is>
          <t>县农业农村局</t>
        </is>
      </c>
      <c r="M468" s="152" t="inlineStr">
        <is>
          <t>镇村、童子羊公司</t>
        </is>
      </c>
      <c r="N468" s="106" t="n">
        <v>2019.11</v>
      </c>
      <c r="O468" s="56" t="n"/>
    </row>
    <row r="469" ht="105" customHeight="1" s="13">
      <c r="A469" s="100" t="n">
        <v>26</v>
      </c>
      <c r="B469" s="152" t="inlineStr">
        <is>
          <t>村级集体经济发展项目</t>
        </is>
      </c>
      <c r="C469" s="152" t="inlineStr">
        <is>
          <t>新建</t>
        </is>
      </c>
      <c r="D469" s="152" t="inlineStr">
        <is>
          <t>2020.01
-
2020.12</t>
        </is>
      </c>
      <c r="E469" s="152" t="inlineStr">
        <is>
          <t>小南沟乡</t>
        </is>
      </c>
      <c r="F469" s="108" t="inlineStr">
        <is>
          <t>为陈掌，许掌2个村每村投入村级集体经济发展资金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10万元，分红资金交回乡农村财务管理中心统一管理，村集体通过“一事一议”的方式，按照“四议两公开”程序确定用途</t>
        </is>
      </c>
      <c r="G469" s="136" t="n">
        <v>100</v>
      </c>
      <c r="H469"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9" s="136" t="n">
        <v>2</v>
      </c>
      <c r="J469" s="136" t="n">
        <v>0.0207</v>
      </c>
      <c r="K469" s="136" t="n">
        <v>0.0935</v>
      </c>
      <c r="L469" s="100" t="inlineStr">
        <is>
          <t>县农业农村局</t>
        </is>
      </c>
      <c r="M469" s="152" t="inlineStr">
        <is>
          <t>乡村、童子羊公司</t>
        </is>
      </c>
      <c r="N469" s="106" t="n">
        <v>2019.11</v>
      </c>
      <c r="O469" s="56" t="n"/>
    </row>
    <row r="470" ht="120" customHeight="1" s="13">
      <c r="A470" s="100" t="n">
        <v>27</v>
      </c>
      <c r="B470" s="152" t="inlineStr">
        <is>
          <t>村级集体经济发展项目</t>
        </is>
      </c>
      <c r="C470" s="160" t="inlineStr">
        <is>
          <t>新建</t>
        </is>
      </c>
      <c r="D470" s="152" t="inlineStr">
        <is>
          <t>2020.01
-
2020.12</t>
        </is>
      </c>
      <c r="E470" s="160" t="inlineStr">
        <is>
          <t>小南沟乡</t>
        </is>
      </c>
      <c r="F470" s="111" t="inlineStr">
        <is>
          <t>为天子渠村投入村级集体经济发展资金150万元，粉子山、杨胡套子、汪天子、连川、燕麦掌、李上山6个村每村投入村级集体经济发展资金100万元，投资到环县牧康丰茂草业合作社小南沟乡天子渠村分社，购置机械，扩大种殖规模，合作社以超过扶持资金总额的固定资产抵押，资金收益权和所有权归村集体所有，运营管理权归合作社，入股四年，四年后入股资金退回村集体，合作社每年按入股资金的6%为村集体分红，每年分红45万元，分红资金交回乡农村财务管理中心统一管理，村集体通过“一事一议”的方式，按照“四议两公开”程序确定用途</t>
        </is>
      </c>
      <c r="G470" s="112" t="n">
        <v>750</v>
      </c>
      <c r="H470"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70" s="113" t="n">
        <v>7</v>
      </c>
      <c r="J470" s="113" t="n">
        <v>0.0786</v>
      </c>
      <c r="K470" s="113" t="n">
        <v>0.3301</v>
      </c>
      <c r="L470" s="100" t="inlineStr">
        <is>
          <t>县农业农村局</t>
        </is>
      </c>
      <c r="M470" s="152" t="inlineStr">
        <is>
          <t>乡、村</t>
        </is>
      </c>
      <c r="N470" s="106" t="n">
        <v>2019.11</v>
      </c>
      <c r="O470" s="56" t="n"/>
    </row>
    <row r="471" ht="139" customHeight="1" s="13">
      <c r="A471" s="100" t="n">
        <v>28</v>
      </c>
      <c r="B471" s="152" t="inlineStr">
        <is>
          <t>村级集体经济发展项目</t>
        </is>
      </c>
      <c r="C471" s="152" t="inlineStr">
        <is>
          <t>新建</t>
        </is>
      </c>
      <c r="D471" s="152" t="inlineStr">
        <is>
          <t>2020.01
-
2020.12</t>
        </is>
      </c>
      <c r="E471" s="152" t="inlineStr">
        <is>
          <t>毛井镇</t>
        </is>
      </c>
      <c r="F471" s="151" t="inlineStr">
        <is>
          <t>安排村级集体经济发展资金1000万元（二条俭、砖城子、山西掌、杨东掌、红糜湾、施家滩、乔崾岘、黄寨柯、高家洼、红土咀、大户掌、丁连掌12村每村73万元，马趟村124万元），投资到众成湖羊养殖合作社联合社双庙村60万只育成羊场，建设标准化湖羊育肥舍14个（每个育肥舍建设成本为73万元，可容纳840只湖羊），育成场以超过扶持资金总额的固定资产抵押，资金收益权和所有权归村集体所有，运营管理权归育成场，入股期限为四年，四年后入股资金退回村集体，育成场每年按入股资金的10%为村集体分红，每年分红100万元，分红资金交回镇农村财务管理中心统一管理，村集体通过“一事一议”的方式，按照“四议两公开”程序确定用途</t>
        </is>
      </c>
      <c r="G471" s="152" t="n">
        <v>1000</v>
      </c>
      <c r="H471"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71" s="152" t="n">
        <v>13</v>
      </c>
      <c r="J471" s="152" t="n">
        <v>0.2064</v>
      </c>
      <c r="K471" s="152" t="n">
        <v>0.8989</v>
      </c>
      <c r="L471" s="100" t="inlineStr">
        <is>
          <t>县农业农村局</t>
        </is>
      </c>
      <c r="M471" s="152" t="inlineStr">
        <is>
          <t>镇村、童子羊公司</t>
        </is>
      </c>
      <c r="N471" s="106" t="n">
        <v>2019.11</v>
      </c>
      <c r="O471" s="56" t="n"/>
    </row>
    <row r="472" ht="134" customHeight="1" s="13">
      <c r="A472" s="100" t="n">
        <v>29</v>
      </c>
      <c r="B472" s="152" t="inlineStr">
        <is>
          <t>村级集体经济发展项目</t>
        </is>
      </c>
      <c r="C472" s="152" t="inlineStr">
        <is>
          <t>新建</t>
        </is>
      </c>
      <c r="D472" s="152" t="inlineStr">
        <is>
          <t>2020.01
-
2020.12</t>
        </is>
      </c>
      <c r="E472" s="152" t="inlineStr">
        <is>
          <t>车道镇</t>
        </is>
      </c>
      <c r="F472" s="151" t="inlineStr">
        <is>
          <t>为全镇16个贫困村，每村投入村级集体经济发展资金36.5万元，投资到众成湖羊养殖合作社联合社双庙村60万只育成羊场，建设标准化湖羊育肥舍8个（每2个村建1个育肥舍），每个成本73万元，可容纳840只湖羊育成羊场每年为16个贫困村进行分红，入股期限为四年，每村每年享受分红资金3.65万元，股权归村集体所有，四年后入股资金退回村集体合作社每年向村集体分红，股权归村集体所有，期满后合作社向村集体全额退还股金合同期满后退还本金,合作社以超过扶持资金总额的固定资产抵押，分红资金交回镇农村财务管理中心统一管理，村集体通过“一事一议”的方式，按照“四议两公开”程序确定用途</t>
        </is>
      </c>
      <c r="G472" s="152" t="n">
        <v>584</v>
      </c>
      <c r="H472" s="216" t="inlineStr">
        <is>
          <t>8个育肥舍每年育肥湖羊2万只，按每只利润100元计算，每年盈利200万元；打通全镇湖羊养殖合作社和自养户育肥羊销售渠道，带动群众发展商品草产业，促进群众增收</t>
        </is>
      </c>
      <c r="I472" s="152" t="n">
        <v>16</v>
      </c>
      <c r="J472" s="152" t="n">
        <v>0.2641</v>
      </c>
      <c r="K472" s="152" t="n">
        <v>1.1228</v>
      </c>
      <c r="L472" s="100" t="inlineStr">
        <is>
          <t>县农业农村局</t>
        </is>
      </c>
      <c r="M472" s="152" t="inlineStr">
        <is>
          <t>镇村、童子羊公司</t>
        </is>
      </c>
      <c r="N472" s="106" t="n">
        <v>2019.11</v>
      </c>
      <c r="O472" s="56" t="n"/>
    </row>
    <row r="473" ht="108" customHeight="1" s="13">
      <c r="A473" s="100" t="n">
        <v>30</v>
      </c>
      <c r="B473" s="152" t="inlineStr">
        <is>
          <t>村级集体经济发展项目</t>
        </is>
      </c>
      <c r="C473" s="136" t="inlineStr">
        <is>
          <t>新建</t>
        </is>
      </c>
      <c r="D473" s="152" t="inlineStr">
        <is>
          <t>2020.04
-
2020.12</t>
        </is>
      </c>
      <c r="E473" s="136" t="inlineStr">
        <is>
          <t>八珠乡</t>
        </is>
      </c>
      <c r="F473" s="108" t="inlineStr">
        <is>
          <t>扶持2个未脱贫村发展村级集体经济（马连掌村，白塬村），每村安排150万元，村集体入股环县德华澳美肉羊良种繁育专业合作社联合社，合作联社以超过扶持资金总额的固定资产抵押，资金收益权和所有权归村集体所有，运营管理权归合作社，入股期限为四年，四年后入股资金退回村集体，合作联社每年按入股资金的10%为村集体分红，每年分红30万元，分红资金交回乡农村财务管理中心统一管理，村集体通过“一事一议”的方式，按照“四议两公开”程序确定用途</t>
        </is>
      </c>
      <c r="G473" s="136" t="n">
        <v>300</v>
      </c>
      <c r="H473" s="103" t="inlineStr">
        <is>
          <t>合作社每年按入股资金的10%为村集体分红；贫困户将承包的地流转给合作社，获取土地流转收益；贫困户种植饲草，为合作社提供了饲草保障；合作社吸纳贫困户务工，贫困户实现务工收入</t>
        </is>
      </c>
      <c r="I473" s="136" t="n">
        <v>2</v>
      </c>
      <c r="J473" s="136" t="n">
        <v>0.0304</v>
      </c>
      <c r="K473" s="136" t="n">
        <v>0.1222</v>
      </c>
      <c r="L473" s="100" t="inlineStr">
        <is>
          <t>县农业农村局</t>
        </is>
      </c>
      <c r="M473" s="136" t="inlineStr">
        <is>
          <t>乡、村</t>
        </is>
      </c>
      <c r="N473" s="106" t="n">
        <v>2019.11</v>
      </c>
      <c r="O473" s="56" t="n"/>
    </row>
    <row r="474" ht="102" customHeight="1" s="13">
      <c r="A474" s="100" t="n">
        <v>31</v>
      </c>
      <c r="B474" s="152" t="inlineStr">
        <is>
          <t>村级集体经济发展项目</t>
        </is>
      </c>
      <c r="C474" s="136" t="inlineStr">
        <is>
          <t>新建</t>
        </is>
      </c>
      <c r="D474" s="152" t="inlineStr">
        <is>
          <t>2020.04
-
2020.12</t>
        </is>
      </c>
      <c r="E474" s="136" t="inlineStr">
        <is>
          <t>合道镇</t>
        </is>
      </c>
      <c r="F474" s="108" t="inlineStr">
        <is>
          <t>扶持2个未脱贫村发展村级集体经济（赵台村150万元，大路洼村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20万元，分红资金交回镇农村财务管理中心统一管理，村集体通过“一事一议”的方式，按照“四议两公开”程序确定用途</t>
        </is>
      </c>
      <c r="G474" s="136" t="n">
        <v>200</v>
      </c>
      <c r="H474" s="103" t="inlineStr">
        <is>
          <t>合作社每年按入股资金的10%为村集体分红；贫困户将承包的地流转给合作社，获取土地流转收益；贫困户种植饲草，为合作社提供了饲草保障；合作社吸纳贫困户务工，贫困户实现务工收入</t>
        </is>
      </c>
      <c r="I474" s="136" t="n">
        <v>2</v>
      </c>
      <c r="J474" s="136" t="n">
        <v>0.0275</v>
      </c>
      <c r="K474" s="136" t="n">
        <v>0.1257</v>
      </c>
      <c r="L474" s="100" t="inlineStr">
        <is>
          <t>县农业农村局</t>
        </is>
      </c>
      <c r="M474" s="136" t="inlineStr">
        <is>
          <t>镇、村</t>
        </is>
      </c>
      <c r="N474" s="106" t="n">
        <v>2019.11</v>
      </c>
      <c r="O474" s="56" t="n"/>
    </row>
    <row r="475" ht="108" customHeight="1" s="13">
      <c r="A475" s="100" t="n">
        <v>32</v>
      </c>
      <c r="B475" s="152" t="inlineStr">
        <is>
          <t>村级集体经济发展项目</t>
        </is>
      </c>
      <c r="C475" s="136" t="inlineStr">
        <is>
          <t>新建</t>
        </is>
      </c>
      <c r="D475" s="152" t="inlineStr">
        <is>
          <t>2020.04
-
2020.12</t>
        </is>
      </c>
      <c r="E475" s="136" t="inlineStr">
        <is>
          <t>秦团庄乡</t>
        </is>
      </c>
      <c r="F475" s="108" t="inlineStr">
        <is>
          <t>扶持3个未脱贫村发展村级集体经济（碾盘岭、殷屈河2个村，每村安排150万元；梁河村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35万元，分红资金交回镇农村财务管理中心统一管理，村集体通过“一事一议”的方式，按照“四议两公开”程序确定用途</t>
        </is>
      </c>
      <c r="G475" s="136" t="n">
        <v>150</v>
      </c>
      <c r="H475" s="103" t="inlineStr">
        <is>
          <t>合作社每年按入股资金的10%为村集体分红；贫困户将承包的地流转给合作社，获取土地流转收益；贫困户种植饲草，为合作社提供了饲草保障；合作社吸纳贫困户务工，贫困户实现务工收入</t>
        </is>
      </c>
      <c r="I475" s="136" t="n">
        <v>1</v>
      </c>
      <c r="J475" s="136" t="n">
        <v>0.0149</v>
      </c>
      <c r="K475" s="136" t="n">
        <v>0.0663</v>
      </c>
      <c r="L475" s="100" t="inlineStr">
        <is>
          <t>县农业农村局</t>
        </is>
      </c>
      <c r="M475" s="136" t="inlineStr">
        <is>
          <t>乡、村</t>
        </is>
      </c>
      <c r="N475" s="106" t="n">
        <v>2019.11</v>
      </c>
      <c r="O475" s="56" t="n"/>
    </row>
    <row r="476" ht="107" customHeight="1" s="13">
      <c r="A476" s="100" t="n">
        <v>33</v>
      </c>
      <c r="B476" s="152" t="inlineStr">
        <is>
          <t>村级集体经济发展项目</t>
        </is>
      </c>
      <c r="C476" s="136" t="inlineStr">
        <is>
          <t>新建</t>
        </is>
      </c>
      <c r="D476" s="152" t="inlineStr">
        <is>
          <t>2020.04
-
2020.12</t>
        </is>
      </c>
      <c r="E476" s="136" t="inlineStr">
        <is>
          <t>天池乡</t>
        </is>
      </c>
      <c r="F476" s="108" t="inlineStr">
        <is>
          <t>扶持未脱贫村王团庄村发展村级集体经济，安排资金150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15万元，分红资金交回乡农村财务管理中心统一管理，村集体通过“一事一议”的方式，按照“四议两公开”程序确定用途</t>
        </is>
      </c>
      <c r="G476" s="136" t="n">
        <v>350</v>
      </c>
      <c r="H476" s="103" t="inlineStr">
        <is>
          <t>合作社每年按入股资金的10%为村集体分红；贫困户将承包的地流转给合作社，获取土地流转收益；贫困户种植饲草，为合作社提供了饲草保障；合作社吸纳贫困户务工，贫困户实现务工收入</t>
        </is>
      </c>
      <c r="I476" s="136" t="n">
        <v>3</v>
      </c>
      <c r="J476" s="136" t="n">
        <v>0.0461</v>
      </c>
      <c r="K476" s="136" t="n">
        <v>0.195</v>
      </c>
      <c r="L476" s="100" t="inlineStr">
        <is>
          <t>县农业农村局</t>
        </is>
      </c>
      <c r="M476" s="136" t="inlineStr">
        <is>
          <t>乡、村</t>
        </is>
      </c>
      <c r="N476" s="106" t="n">
        <v>2019.11</v>
      </c>
      <c r="O476" s="56" t="n"/>
    </row>
    <row r="477" ht="105" customHeight="1" s="13">
      <c r="A477" s="100" t="n">
        <v>34</v>
      </c>
      <c r="B477" s="152" t="inlineStr">
        <is>
          <t>村级集体经济发展项目</t>
        </is>
      </c>
      <c r="C477" s="136" t="inlineStr">
        <is>
          <t>新建</t>
        </is>
      </c>
      <c r="D477" s="152" t="inlineStr">
        <is>
          <t>2020.04
-
2020.12</t>
        </is>
      </c>
      <c r="E477" s="136" t="inlineStr">
        <is>
          <t>小南沟乡</t>
        </is>
      </c>
      <c r="F477" s="108" t="inlineStr">
        <is>
          <t>扶持2个未脱贫村发展村级集体经济（燕麦掌村，杨胡套子村），每村安排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10万元，分红资金交回乡农村财务管理中心统一管理，村集体通过“一事一议”的方式，按照“四议两公开”程序确定用途</t>
        </is>
      </c>
      <c r="G477" s="136" t="n">
        <v>100</v>
      </c>
      <c r="H477" s="103" t="inlineStr">
        <is>
          <t>合作社每年按入股资金的10%为村集体分红；贫困户将承包的地流转给合作社，获取土地流转收益；贫困户种植饲草，为合作社提供了饲草保障；合作社吸纳贫困户务工，贫困户实现务工收入</t>
        </is>
      </c>
      <c r="I477" s="136" t="n">
        <v>2</v>
      </c>
      <c r="J477" s="136" t="n">
        <v>0.0273</v>
      </c>
      <c r="K477" s="136" t="n">
        <v>0.1117</v>
      </c>
      <c r="L477" s="100" t="inlineStr">
        <is>
          <t>县农业农村局</t>
        </is>
      </c>
      <c r="M477" s="136" t="inlineStr">
        <is>
          <t>乡、村</t>
        </is>
      </c>
      <c r="N477" s="106" t="n">
        <v>2019.11</v>
      </c>
      <c r="O477" s="56" t="n"/>
    </row>
    <row r="478" ht="131" customHeight="1" s="13">
      <c r="A478" s="100" t="n">
        <v>35</v>
      </c>
      <c r="B478" s="152" t="inlineStr">
        <is>
          <t>村级集体经济发展项目</t>
        </is>
      </c>
      <c r="C478" s="152" t="inlineStr">
        <is>
          <t>新建</t>
        </is>
      </c>
      <c r="D478" s="152" t="inlineStr">
        <is>
          <t>2020.04
-
2020.12</t>
        </is>
      </c>
      <c r="E478" s="136" t="inlineStr">
        <is>
          <t>车道镇</t>
        </is>
      </c>
      <c r="F478" s="108" t="inlineStr">
        <is>
          <t>车道镇村级集体经济发展16个，补助资金500万元，其中：元峁，苦水掌，双庙，王西掌，吊渠，三角城，杨掌，刘园子，魏洼，陈掌，红台，樱桃掌，安掌，代掌，刘渠15个村，每村安排20万元，注入到众成湖羊养殖合作社联合社双庙村60万只育成羊场；万安村安排200万元，注入到车道镇万安常坪育肥场。育肥场以超过扶持资金总额的固定资产抵押，资金收益权和所有权归村集体所有，运营管理权归育肥场，入股期限为四年，四年后入股资金退回村集体，育肥场每年按入股资金的10%为村集体分红，每年分红50万元，分红资金交回镇农村财务管理中心统一管理，村集体通过“一事一议”的方式，按照“四议两公开”程序确定用途</t>
        </is>
      </c>
      <c r="G478" s="136" t="n">
        <v>500</v>
      </c>
      <c r="H478" s="103" t="inlineStr">
        <is>
          <t>合作社每年按入股资金的10%为村集体分红；贫困户将承包的地流转给合作社，获取土地流转收益；贫困户种植饲草，为合作社提供了饲草保障；合作社吸纳贫困户务工，贫困户实现务工收入</t>
        </is>
      </c>
      <c r="I478" s="136" t="n">
        <v>16</v>
      </c>
      <c r="J478" s="136" t="n">
        <v>0.264</v>
      </c>
      <c r="K478" s="136" t="n">
        <v>1.1245</v>
      </c>
      <c r="L478" s="100" t="inlineStr">
        <is>
          <t>县农业农村局</t>
        </is>
      </c>
      <c r="M478" s="152" t="inlineStr">
        <is>
          <t>镇、村</t>
        </is>
      </c>
      <c r="N478" s="106" t="n">
        <v>2019.11</v>
      </c>
      <c r="O478" s="56" t="n"/>
    </row>
    <row r="479" ht="112" customHeight="1" s="13">
      <c r="A479" s="100" t="n">
        <v>36</v>
      </c>
      <c r="B479" s="152" t="inlineStr">
        <is>
          <t>村级集体经济发展项目</t>
        </is>
      </c>
      <c r="C479" s="100" t="inlineStr">
        <is>
          <t>新建</t>
        </is>
      </c>
      <c r="D479" s="152" t="inlineStr">
        <is>
          <t>2020.04
-
2020.12</t>
        </is>
      </c>
      <c r="E479" s="100" t="inlineStr">
        <is>
          <t>八珠乡</t>
        </is>
      </c>
      <c r="F479" s="108" t="inlineStr">
        <is>
          <t>扶持发展村级集体经济2个（杏树沟，曹塬），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10万元，分红资金交回乡农村财务管理中心统一管理，村集体通过“一事一议”的方式，按照“四议两公开”程序确定用途</t>
        </is>
      </c>
      <c r="G479" s="100" t="n">
        <v>100</v>
      </c>
      <c r="H479" s="103" t="inlineStr">
        <is>
          <t>合作社每年按入股资金的10%为村集体分红；贫困户将承包的地流转给合作社，获取土地流转收益；贫困户种植饲草，为合作社提供了饲草保障；合作社吸纳贫困户务工，贫困户实现务工收入</t>
        </is>
      </c>
      <c r="I479" s="100" t="n">
        <v>2</v>
      </c>
      <c r="J479" s="100" t="n">
        <v>0.1393</v>
      </c>
      <c r="K479" s="100" t="n">
        <v>0.5718</v>
      </c>
      <c r="L479" s="100" t="inlineStr">
        <is>
          <t>县农业农村局</t>
        </is>
      </c>
      <c r="M479" s="120" t="inlineStr">
        <is>
          <t>乡、村</t>
        </is>
      </c>
      <c r="N479" s="106" t="n">
        <v>2019.11</v>
      </c>
      <c r="O479" s="56" t="n"/>
    </row>
    <row r="480" ht="108" customHeight="1" s="13">
      <c r="A480" s="100" t="n">
        <v>37</v>
      </c>
      <c r="B480" s="152" t="inlineStr">
        <is>
          <t>村级集体经济发展项目</t>
        </is>
      </c>
      <c r="C480" s="100" t="inlineStr">
        <is>
          <t>新建</t>
        </is>
      </c>
      <c r="D480" s="152" t="inlineStr">
        <is>
          <t>2020.04
-
2020.12</t>
        </is>
      </c>
      <c r="E480" s="100" t="inlineStr">
        <is>
          <t>樊家川镇</t>
        </is>
      </c>
      <c r="F480" s="108" t="inlineStr">
        <is>
          <t>扶持发展村级集体经济4个（李崾岘、慕家河、马骏滩3个村，每村安排50万元；马驿沟村40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19万元，分红资金交回镇农村财务管理中心统一管理，村集体通过“一事一议”的方式，按照“四议两公开”程序确定用途</t>
        </is>
      </c>
      <c r="G480" s="100" t="n">
        <v>190</v>
      </c>
      <c r="H480" s="103" t="inlineStr">
        <is>
          <t>合作社每年按入股资金的10%为村集体分红；贫困户将承包的地流转给合作社，获取土地流转收益；贫困户种植饲草，为合作社提供了饲草保障；合作社吸纳贫困户务工，贫困户实现务工收入</t>
        </is>
      </c>
      <c r="I480" s="100" t="n">
        <v>4</v>
      </c>
      <c r="J480" s="100" t="n">
        <v>0.0721</v>
      </c>
      <c r="K480" s="100" t="n">
        <v>0.3273</v>
      </c>
      <c r="L480" s="100" t="inlineStr">
        <is>
          <t>县农业农村局</t>
        </is>
      </c>
      <c r="M480" s="120" t="inlineStr">
        <is>
          <t>镇、村</t>
        </is>
      </c>
      <c r="N480" s="106" t="n">
        <v>2019.11</v>
      </c>
      <c r="O480" s="56" t="n"/>
    </row>
    <row r="481" ht="116" customHeight="1" s="13">
      <c r="A481" s="100" t="n">
        <v>38</v>
      </c>
      <c r="B481" s="152" t="inlineStr">
        <is>
          <t>村级集体经济发展项目</t>
        </is>
      </c>
      <c r="C481" s="100" t="inlineStr">
        <is>
          <t>新建</t>
        </is>
      </c>
      <c r="D481" s="152" t="inlineStr">
        <is>
          <t>2020.04
-
2020.12</t>
        </is>
      </c>
      <c r="E481" s="100" t="inlineStr">
        <is>
          <t>耿湾乡</t>
        </is>
      </c>
      <c r="F481" s="108" t="inlineStr">
        <is>
          <t>扶持发展村级集体经济11个（黑城岔、桃树掌、郝东掌、耿河、韩老庄、早流渠、天桥、四合原、万湾9个村，每村安排50万元；张台村40万元；郜庄村20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51万元，分红资金交回乡农村财务管理中心统一管理，村集体通过“一事一议”的方式，按照“四议两公开”程序确定用途</t>
        </is>
      </c>
      <c r="G481" s="100" t="n">
        <v>510</v>
      </c>
      <c r="H481" s="103" t="inlineStr">
        <is>
          <t>合作社每年按入股资金的10%为村集体分红；贫困户将承包的地流转给合作社，获取土地流转收益；贫困户种植饲草，为合作社提供了饲草保障；合作社吸纳贫困户务工，贫困户实现务工收入</t>
        </is>
      </c>
      <c r="I481" s="100" t="n">
        <v>11</v>
      </c>
      <c r="J481" s="100" t="n">
        <v>0.1377</v>
      </c>
      <c r="K481" s="100" t="n">
        <v>0.5947</v>
      </c>
      <c r="L481" s="100" t="inlineStr">
        <is>
          <t>县农业农村局</t>
        </is>
      </c>
      <c r="M481" s="120" t="inlineStr">
        <is>
          <t>乡、村</t>
        </is>
      </c>
      <c r="N481" s="106" t="n">
        <v>2019.11</v>
      </c>
      <c r="O481" s="56" t="n"/>
    </row>
    <row r="482" ht="122" customHeight="1" s="13">
      <c r="A482" s="100" t="n">
        <v>39</v>
      </c>
      <c r="B482" s="152" t="inlineStr">
        <is>
          <t>村级集体经济发展项目</t>
        </is>
      </c>
      <c r="C482" s="100" t="inlineStr">
        <is>
          <t>新建</t>
        </is>
      </c>
      <c r="D482" s="152" t="inlineStr">
        <is>
          <t>2020.04
-
2020.12</t>
        </is>
      </c>
      <c r="E482" s="100" t="inlineStr">
        <is>
          <t>合道镇</t>
        </is>
      </c>
      <c r="F482" s="108" t="inlineStr">
        <is>
          <t>扶持发展村级集体经济11个（赵塬、梁坪、瓦天沟、辛坪、朱家塬、唐台子、陈旗塬、寨子坪、常崾岘、沈岭、红崖洼），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55万元，分红资金交回镇农村财务管理中心统一管理，村集体通过“一事一议”的方式，按照“四议两公开”程序确定用途</t>
        </is>
      </c>
      <c r="G482" s="100" t="n">
        <v>550</v>
      </c>
      <c r="H482" s="103" t="inlineStr">
        <is>
          <t>合作社每年按入股资金的10%为村集体分红；贫困户将承包的地流转给合作社，获取土地流转收益；贫困户种植饲草，为合作社提供了饲草保障；合作社吸纳贫困户务工，贫困户实现务工收入</t>
        </is>
      </c>
      <c r="I482" s="100" t="n">
        <v>11</v>
      </c>
      <c r="J482" s="100" t="n">
        <v>0.1716</v>
      </c>
      <c r="K482" s="100" t="n">
        <v>0.7489</v>
      </c>
      <c r="L482" s="100" t="inlineStr">
        <is>
          <t>县农业农村局</t>
        </is>
      </c>
      <c r="M482" s="120" t="inlineStr">
        <is>
          <t>镇、村</t>
        </is>
      </c>
      <c r="N482" s="106" t="n">
        <v>2019.11</v>
      </c>
      <c r="O482" s="56" t="n"/>
    </row>
    <row r="483" ht="119" customHeight="1" s="13">
      <c r="A483" s="100" t="n">
        <v>40</v>
      </c>
      <c r="B483" s="152" t="inlineStr">
        <is>
          <t>村级集体经济发展项目</t>
        </is>
      </c>
      <c r="C483" s="100" t="inlineStr">
        <is>
          <t>新建</t>
        </is>
      </c>
      <c r="D483" s="152" t="inlineStr">
        <is>
          <t>2020.04
-
2020.12</t>
        </is>
      </c>
      <c r="E483" s="100" t="inlineStr">
        <is>
          <t>芦家湾乡</t>
        </is>
      </c>
      <c r="F483" s="108" t="inlineStr">
        <is>
          <t>扶持发展村级集体经济9个（花儿掌、庙儿掌、盘龙、王庄、杨兴庄、井川、桃李湾、大堡条8个村，每村安排50万元；宋掌村40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44万元，分红资金交回乡农村财务管理中心统一管理，村集体通过“一事一议”的方式，按照“四议两公开”程序确定用途</t>
        </is>
      </c>
      <c r="G483" s="100" t="n">
        <v>440</v>
      </c>
      <c r="H483" s="103" t="inlineStr">
        <is>
          <t>合作社每年按入股资金的10%为村集体分红；贫困户将承包的地流转给合作社，获取土地流转收益；贫困户种植饲草，为合作社提供了饲草保障；合作社吸纳贫困户务工，贫困户实现务工收入</t>
        </is>
      </c>
      <c r="I483" s="100" t="n">
        <v>9</v>
      </c>
      <c r="J483" s="100" t="n">
        <v>0.1136</v>
      </c>
      <c r="K483" s="100" t="n">
        <v>0.5249</v>
      </c>
      <c r="L483" s="100" t="inlineStr">
        <is>
          <t>县农业农村局</t>
        </is>
      </c>
      <c r="M483" s="120" t="inlineStr">
        <is>
          <t>乡、村</t>
        </is>
      </c>
      <c r="N483" s="106" t="n">
        <v>2019.11</v>
      </c>
      <c r="O483" s="56" t="n"/>
    </row>
    <row r="484" ht="106" customHeight="1" s="13">
      <c r="A484" s="100" t="n">
        <v>41</v>
      </c>
      <c r="B484" s="152" t="inlineStr">
        <is>
          <t>村级集体经济发展项目</t>
        </is>
      </c>
      <c r="C484" s="100" t="inlineStr">
        <is>
          <t>新建</t>
        </is>
      </c>
      <c r="D484" s="152" t="inlineStr">
        <is>
          <t>2020.04
-
2020.12</t>
        </is>
      </c>
      <c r="E484" s="100" t="inlineStr">
        <is>
          <t>秦团庄乡</t>
        </is>
      </c>
      <c r="F484" s="108" t="inlineStr">
        <is>
          <t>扶持发展村级集体经济5个（南掌堡子、秦团庄、大天子、新峁、新集子），每村安排50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25万元，分红资金交回乡农村财务管理中心统一管理，村集体通过“一事一议”的方式，按照“四议两公开”程序确定用途</t>
        </is>
      </c>
      <c r="G484" s="100" t="n">
        <v>250</v>
      </c>
      <c r="H484" s="103" t="inlineStr">
        <is>
          <t>合作社每年按入股资金的10%为村集体分红；贫困户将承包的地流转给合作社，获取土地流转收益；贫困户种植饲草，为合作社提供了饲草保障；合作社吸纳贫困户务工，贫困户实现务工收入</t>
        </is>
      </c>
      <c r="I484" s="100" t="n">
        <v>5</v>
      </c>
      <c r="J484" s="271" t="n">
        <v>0.059</v>
      </c>
      <c r="K484" s="100" t="n">
        <v>0.2497</v>
      </c>
      <c r="L484" s="100" t="inlineStr">
        <is>
          <t>县农业农村局</t>
        </is>
      </c>
      <c r="M484" s="120" t="inlineStr">
        <is>
          <t>乡、村</t>
        </is>
      </c>
      <c r="N484" s="106" t="n">
        <v>2019.11</v>
      </c>
      <c r="O484" s="56" t="n"/>
    </row>
    <row r="485" ht="120" customHeight="1" s="13">
      <c r="A485" s="100" t="n">
        <v>42</v>
      </c>
      <c r="B485" s="152" t="inlineStr">
        <is>
          <t>村级集体经济发展项目</t>
        </is>
      </c>
      <c r="C485" s="100" t="inlineStr">
        <is>
          <t>新建</t>
        </is>
      </c>
      <c r="D485" s="152" t="inlineStr">
        <is>
          <t>2020.04
-
2020.12</t>
        </is>
      </c>
      <c r="E485" s="100" t="inlineStr">
        <is>
          <t>天池乡</t>
        </is>
      </c>
      <c r="F485" s="108" t="inlineStr">
        <is>
          <t>扶持发展村级集体经济10个（井渠淌、大庄台、潘老庄、苏北岔、吴城子、四合掌、鲜岔、曹李川、天池、喜家坪），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50万元，分红资金交回乡农村财务管理中心统一管理，村集体通过“一事一议”的方式，按照“四议两公开”程序确定用途</t>
        </is>
      </c>
      <c r="G485" s="100" t="n">
        <v>500</v>
      </c>
      <c r="H485" s="103" t="inlineStr">
        <is>
          <t>合作社每年按入股资金的10%为村集体分红；贫困户将承包的地流转给合作社，获取土地流转收益；贫困户种植饲草，为合作社提供了饲草保障；合作社吸纳贫困户务工，贫困户实现务工收入</t>
        </is>
      </c>
      <c r="I485" s="100" t="n">
        <v>10</v>
      </c>
      <c r="J485" s="100" t="n">
        <v>0.1438</v>
      </c>
      <c r="K485" s="100" t="n">
        <v>0.6163999999999999</v>
      </c>
      <c r="L485" s="100" t="inlineStr">
        <is>
          <t>县农业农村局</t>
        </is>
      </c>
      <c r="M485" s="120" t="inlineStr">
        <is>
          <t>乡、村</t>
        </is>
      </c>
      <c r="N485" s="106" t="n">
        <v>2019.11</v>
      </c>
      <c r="O485" s="56" t="n"/>
    </row>
    <row r="486" ht="109" customHeight="1" s="13">
      <c r="A486" s="100" t="n">
        <v>43</v>
      </c>
      <c r="B486" s="152" t="inlineStr">
        <is>
          <t>村级集体经济发展项目</t>
        </is>
      </c>
      <c r="C486" s="100" t="inlineStr">
        <is>
          <t>新建</t>
        </is>
      </c>
      <c r="D486" s="152" t="inlineStr">
        <is>
          <t>2020.04
-
2020.12</t>
        </is>
      </c>
      <c r="E486" s="100" t="inlineStr">
        <is>
          <t>小南沟乡</t>
        </is>
      </c>
      <c r="F486" s="108" t="inlineStr">
        <is>
          <t>扶持发展村级集体经济3个（小南沟，许掌，丁寨柯），每村安排50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15万元，分红资金交回乡农村财务管理中心统一管理，村集体通过“一事一议”的方式，按照“四议两公开”程序确定用途</t>
        </is>
      </c>
      <c r="G486" s="100" t="n">
        <v>150</v>
      </c>
      <c r="H486" s="103" t="inlineStr">
        <is>
          <t>合作社每年按入股资金的10%为村集体分红；贫困户将承包的地流转给合作社，获取土地流转收益；贫困户种植饲草，为合作社提供了饲草保障；合作社吸纳贫困户务工，贫困户实现务工收入</t>
        </is>
      </c>
      <c r="I486" s="100" t="n">
        <v>3</v>
      </c>
      <c r="J486" s="100" t="n">
        <v>0.0509</v>
      </c>
      <c r="K486" s="271" t="n">
        <v>0.219</v>
      </c>
      <c r="L486" s="100" t="inlineStr">
        <is>
          <t>县农业农村局</t>
        </is>
      </c>
      <c r="M486" s="120" t="inlineStr">
        <is>
          <t>乡、村</t>
        </is>
      </c>
      <c r="N486" s="106" t="n">
        <v>2019.11</v>
      </c>
      <c r="O486" s="56" t="n"/>
    </row>
    <row r="487" ht="128" customHeight="1" s="13">
      <c r="A487" s="100" t="n">
        <v>44</v>
      </c>
      <c r="B487" s="152" t="inlineStr">
        <is>
          <t>村级集体经济发展项目</t>
        </is>
      </c>
      <c r="C487" s="100" t="inlineStr">
        <is>
          <t>新建</t>
        </is>
      </c>
      <c r="D487" s="152" t="inlineStr">
        <is>
          <t>2020.04
-
2020.12</t>
        </is>
      </c>
      <c r="E487" s="100" t="inlineStr">
        <is>
          <t>木钵镇</t>
        </is>
      </c>
      <c r="F487" s="108" t="inlineStr">
        <is>
          <t>扶持发展村级集体经济15个（郭西掌，罗家沟，曹旗，二合塬，坪子塬，水坝滩，木钵街，韩洼子，周湾，白家掌，关营，邓寨子，殷家桥，高寨，刘家塬），每村安排50万元，村集体入股环县德华澳美肉羊良种繁育专业合作社联合社，用于肉羊良种繁育，入股期限为四年，四年后入股资金退回村集体合作联社每年按入股资金的10%为村集体分红，分红资金交回镇农村财务管理中心统一管理，村集体通过“一事一议”的方式，按照“四议两公开”程序确定用途每年按双方协议固定分红，股权归村集体所有，带动合作社和贫困户提升饲养管理水平,环县德华奥美肉羊良种繁育合作联社以相应资金承诺，童子羊公司进行担保</t>
        </is>
      </c>
      <c r="G487" s="100" t="n">
        <v>750</v>
      </c>
      <c r="H487" s="103" t="inlineStr">
        <is>
          <t>合作社每年按入股资金的10%为村集体分红；贫困户将承包的地流转给合作社，获取土地流转收益；贫困户种植饲草，为合作社提供了饲草保障；合作社吸纳贫困户务工，贫困户实现务工收入</t>
        </is>
      </c>
      <c r="I487" s="100" t="n">
        <v>15</v>
      </c>
      <c r="J487" s="100" t="n">
        <v>0.1992</v>
      </c>
      <c r="K487" s="271" t="n">
        <v>0.848</v>
      </c>
      <c r="L487" s="100" t="inlineStr">
        <is>
          <t>县农业农村局</t>
        </is>
      </c>
      <c r="M487" s="120" t="inlineStr">
        <is>
          <t>镇、村</t>
        </is>
      </c>
      <c r="N487" s="106" t="n">
        <v>2019.11</v>
      </c>
      <c r="O487" s="56" t="n"/>
    </row>
    <row r="488" ht="98" customHeight="1" s="13">
      <c r="A488" s="100" t="n">
        <v>45</v>
      </c>
      <c r="B488" s="152" t="inlineStr">
        <is>
          <t>村级集体经济发展项目</t>
        </is>
      </c>
      <c r="C488" s="100" t="inlineStr">
        <is>
          <t>新建</t>
        </is>
      </c>
      <c r="D488" s="152" t="inlineStr">
        <is>
          <t>2020.04
-
2020.12</t>
        </is>
      </c>
      <c r="E488" s="100" t="inlineStr">
        <is>
          <t>曲子镇</t>
        </is>
      </c>
      <c r="F488" s="108" t="inlineStr">
        <is>
          <t>投资50万元，扶持发展马家河村村级集体经济，村集体入股环县德华澳美肉羊良种繁育专业合作社联合社，用于肉羊良种繁育，入股期限为四年，四年后入股资金退回村集体合作联社每年按入股资金的10%为村集体分红，分红资金交回镇农村财务管理中心统一管理，村集体通过“一事一议”的方式，按照“四议两公开”程序确定用途,股权归村集体所有，环县德华奥美肉羊良种繁育合作联社以相应资金承诺，童子羊公司进行担保</t>
        </is>
      </c>
      <c r="G488" s="100" t="n">
        <v>50</v>
      </c>
      <c r="H488" s="103" t="inlineStr">
        <is>
          <t>合作社每年按入股资金的10%为村集体分红；贫困户将承包的地流转给合作社，获取土地流转收益；贫困户种植饲草，为合作社提供了饲草保障；合作社吸纳贫困户务工，贫困户实现务工收入</t>
        </is>
      </c>
      <c r="I488" s="100" t="n">
        <v>1</v>
      </c>
      <c r="J488" s="100" t="n">
        <v>0.0054</v>
      </c>
      <c r="K488" s="100" t="n">
        <v>0.0212</v>
      </c>
      <c r="L488" s="100" t="inlineStr">
        <is>
          <t>县农业农村局</t>
        </is>
      </c>
      <c r="M488" s="120" t="inlineStr">
        <is>
          <t>镇、村</t>
        </is>
      </c>
      <c r="N488" s="106" t="n">
        <v>2019.11</v>
      </c>
      <c r="O488" s="56" t="n"/>
    </row>
    <row r="489" ht="94" customHeight="1" s="13">
      <c r="A489" s="100" t="n">
        <v>46</v>
      </c>
      <c r="B489" s="152" t="inlineStr">
        <is>
          <t>村级集体经济发展项目</t>
        </is>
      </c>
      <c r="C489" s="100" t="inlineStr">
        <is>
          <t>新建</t>
        </is>
      </c>
      <c r="D489" s="152" t="inlineStr">
        <is>
          <t>2020.04
-
2020.12</t>
        </is>
      </c>
      <c r="E489" s="152" t="inlineStr">
        <is>
          <t>八珠乡</t>
        </is>
      </c>
      <c r="F489" s="54" t="inlineStr">
        <is>
          <t>投资50万元，扶持发展杏树沟村村级集体经济，村集体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5万元，分红资金交回乡农村财务管理中心统一管理，村集体通过“一事一议”的方式，按照“四议两公开”程序确定用途</t>
        </is>
      </c>
      <c r="G489" s="152" t="n">
        <v>50</v>
      </c>
      <c r="H489" s="103" t="inlineStr">
        <is>
          <t>合作社每年按入股资金的10%为村集体分红；贫困户将承包的地流转给合作社，获取土地流转收益；贫困户种植饲草，为合作社提供了饲草保障；合作社吸纳贫困户务工，贫困户实现务工收入</t>
        </is>
      </c>
      <c r="I489" s="152" t="n">
        <v>1</v>
      </c>
      <c r="J489" s="152" t="n">
        <v>0.0117</v>
      </c>
      <c r="K489" s="152" t="n">
        <v>0.0517</v>
      </c>
      <c r="L489" s="100" t="inlineStr">
        <is>
          <t>县农业农村局</t>
        </is>
      </c>
      <c r="M489" s="120" t="inlineStr">
        <is>
          <t>镇、村</t>
        </is>
      </c>
      <c r="N489" s="106" t="n">
        <v>2019.11</v>
      </c>
      <c r="O489" s="56" t="n"/>
    </row>
    <row r="490" ht="105" customHeight="1" s="13">
      <c r="A490" s="100" t="n">
        <v>47</v>
      </c>
      <c r="B490" s="152" t="inlineStr">
        <is>
          <t>村级集体经济发展项目</t>
        </is>
      </c>
      <c r="C490" s="100" t="inlineStr">
        <is>
          <t>新建</t>
        </is>
      </c>
      <c r="D490" s="152" t="inlineStr">
        <is>
          <t>2020.04
-
2020.12</t>
        </is>
      </c>
      <c r="E490" s="152" t="inlineStr">
        <is>
          <t>樊家川镇</t>
        </is>
      </c>
      <c r="F490" s="54" t="inlineStr">
        <is>
          <t>投资150万元，扶持发展李崾岘、慕家河、马俊滩3个村村级集体经济，每村50万元，入股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15万元，分红资金交回镇农村财务管理中心统一管理，村集体通过“一事一议”的方式，按照“四议两公开”程序确定用途</t>
        </is>
      </c>
      <c r="G490" s="152" t="n">
        <v>150</v>
      </c>
      <c r="H490" s="103" t="inlineStr">
        <is>
          <t>合作社每年按入股资金的10%为村集体分红；贫困户将承包的地流转给合作社，获取土地流转收益；贫困户种植饲草，为合作社提供了饲草保障；合作社吸纳贫困户务工，贫困户实现务工收入</t>
        </is>
      </c>
      <c r="I490" s="152" t="n">
        <v>3</v>
      </c>
      <c r="J490" s="152" t="n">
        <v>0.0504</v>
      </c>
      <c r="K490" s="152" t="n">
        <v>0.2225</v>
      </c>
      <c r="L490" s="100" t="inlineStr">
        <is>
          <t>县农业农村局</t>
        </is>
      </c>
      <c r="M490" s="120" t="inlineStr">
        <is>
          <t>镇、村</t>
        </is>
      </c>
      <c r="N490" s="106" t="n">
        <v>2019.11</v>
      </c>
      <c r="O490" s="56" t="n"/>
    </row>
    <row r="491" ht="102" customHeight="1" s="13">
      <c r="A491" s="100" t="n">
        <v>48</v>
      </c>
      <c r="B491" s="152" t="inlineStr">
        <is>
          <t>村级集体经济发展项目</t>
        </is>
      </c>
      <c r="C491" s="100" t="inlineStr">
        <is>
          <t>新建</t>
        </is>
      </c>
      <c r="D491" s="152" t="inlineStr">
        <is>
          <t>2020.04
-
2020.12</t>
        </is>
      </c>
      <c r="E491" s="152" t="inlineStr">
        <is>
          <t>耿湾乡</t>
        </is>
      </c>
      <c r="F491" s="54" t="inlineStr">
        <is>
          <t>投资150万元，扶持发展万湾、郜庄、许掌3个村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15万元，分红资金交回镇农村财务管理中心统一管理，村集体通过“一事一议”的方式，按照“四议两公开”程序确定用途</t>
        </is>
      </c>
      <c r="G491" s="152" t="n">
        <v>150</v>
      </c>
      <c r="H491" s="103" t="inlineStr">
        <is>
          <t>合作社每年按入股资金的10%为村集体分红；贫困户将承包的地流转给合作社，获取土地流转收益；贫困户种植饲草，为合作社提供了饲草保障；合作社吸纳贫困户务工，贫困户实现务工收入</t>
        </is>
      </c>
      <c r="I491" s="152" t="n">
        <v>3</v>
      </c>
      <c r="J491" s="152" t="n">
        <v>0.0458</v>
      </c>
      <c r="K491" s="255" t="n">
        <v>0.21</v>
      </c>
      <c r="L491" s="100" t="inlineStr">
        <is>
          <t>县农业农村局</t>
        </is>
      </c>
      <c r="M491" s="120" t="inlineStr">
        <is>
          <t>镇、村</t>
        </is>
      </c>
      <c r="N491" s="106" t="n">
        <v>2019.11</v>
      </c>
      <c r="O491" s="56" t="n"/>
    </row>
    <row r="492" ht="92" customHeight="1" s="13">
      <c r="A492" s="100" t="n">
        <v>49</v>
      </c>
      <c r="B492" s="152" t="inlineStr">
        <is>
          <t>村级集体经济发展项目</t>
        </is>
      </c>
      <c r="C492" s="100" t="inlineStr">
        <is>
          <t>新建</t>
        </is>
      </c>
      <c r="D492" s="152" t="inlineStr">
        <is>
          <t>2020.04
-
2020.12</t>
        </is>
      </c>
      <c r="E492" s="152" t="inlineStr">
        <is>
          <t>合道镇</t>
        </is>
      </c>
      <c r="F492" s="54" t="inlineStr">
        <is>
          <t>投资650万元，扶持发展陶洼子、赵源、梁坪、瓦天沟、辛坪、朱家塬、唐台子、陈旗塬、寨子坪、常崾岘、大路洼、沈岭、红崖洼13个村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65万元</t>
        </is>
      </c>
      <c r="G492" s="152" t="n">
        <v>650</v>
      </c>
      <c r="H492" s="103" t="inlineStr">
        <is>
          <t>合作社每年按入股资金的10%为村集体分红；贫困户将承包的地流转给合作社，获取土地流转收益；贫困户种植饲草，为合作社提供了饲草保障；合作社吸纳贫困户务工，贫困户实现务工收入</t>
        </is>
      </c>
      <c r="I492" s="152" t="n">
        <v>13</v>
      </c>
      <c r="J492" s="152" t="n">
        <v>0.1289</v>
      </c>
      <c r="K492" s="152" t="n">
        <v>0.4658</v>
      </c>
      <c r="L492" s="100" t="inlineStr">
        <is>
          <t>县农业农村局</t>
        </is>
      </c>
      <c r="M492" s="120" t="inlineStr">
        <is>
          <t>镇、村</t>
        </is>
      </c>
      <c r="N492" s="106" t="n">
        <v>2019.11</v>
      </c>
      <c r="O492" s="56" t="n"/>
    </row>
    <row r="493" ht="105" customHeight="1" s="13">
      <c r="A493" s="100" t="n">
        <v>50</v>
      </c>
      <c r="B493" s="152" t="inlineStr">
        <is>
          <t>村级集体经济发展项目</t>
        </is>
      </c>
      <c r="C493" s="100" t="inlineStr">
        <is>
          <t>新建</t>
        </is>
      </c>
      <c r="D493" s="152" t="inlineStr">
        <is>
          <t>2020.04
-
2020.12</t>
        </is>
      </c>
      <c r="E493" s="152" t="inlineStr">
        <is>
          <t>芦家湾乡</t>
        </is>
      </c>
      <c r="F493" s="54" t="inlineStr">
        <is>
          <t>投资450万元，扶持小堡条、花儿掌、庙儿掌、盘龙、王庄、杨兴堡、井川、桃李湾、八堡条9个村发展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45万元，分红资金交回乡农村财务管理中心统一管理，村集体通过“一事一议”的方式，按照“四议两公开”程序确定用途</t>
        </is>
      </c>
      <c r="G493" s="152" t="n">
        <v>450</v>
      </c>
      <c r="H493" s="103" t="inlineStr">
        <is>
          <t>合作社每年按入股资金的10%为村集体分红；贫困户将承包的地流转给合作社，获取土地流转收益；贫困户种植饲草，为合作社提供了饲草保障；合作社吸纳贫困户务工，贫困户实现务工收入</t>
        </is>
      </c>
      <c r="I493" s="152" t="n">
        <v>9</v>
      </c>
      <c r="J493" s="152" t="n">
        <v>0.0696</v>
      </c>
      <c r="K493" s="152" t="n">
        <v>0.2943</v>
      </c>
      <c r="L493" s="100" t="inlineStr">
        <is>
          <t>县农业农村局</t>
        </is>
      </c>
      <c r="M493" s="120" t="inlineStr">
        <is>
          <t>镇、村</t>
        </is>
      </c>
      <c r="N493" s="106" t="n">
        <v>2019.11</v>
      </c>
      <c r="O493" s="56" t="n"/>
    </row>
    <row r="494" ht="105" customHeight="1" s="13">
      <c r="A494" s="100" t="n">
        <v>51</v>
      </c>
      <c r="B494" s="152" t="inlineStr">
        <is>
          <t>村级集体经济发展项目</t>
        </is>
      </c>
      <c r="C494" s="100" t="inlineStr">
        <is>
          <t>新建</t>
        </is>
      </c>
      <c r="D494" s="152" t="inlineStr">
        <is>
          <t>2020.04
-
2020.12</t>
        </is>
      </c>
      <c r="E494" s="152" t="inlineStr">
        <is>
          <t>秦团庄乡</t>
        </is>
      </c>
      <c r="F494" s="54" t="inlineStr">
        <is>
          <t>投资200万元，扶持南掌堡子、白原畔、秦团庄、大天子4个村发展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20万元，分红资金交回乡农村财务管理中心统一管理，村集体通过“一事一议”的方式，按照“四议两公开”程序确定用途</t>
        </is>
      </c>
      <c r="G494" s="152" t="n">
        <v>200</v>
      </c>
      <c r="H494" s="103" t="inlineStr">
        <is>
          <t>合作社每年按入股资金的10%为村集体分红；贫困户将承包的地流转给合作社，获取土地流转收益；贫困户种植饲草，为合作社提供了饲草保障；合作社吸纳贫困户务工，贫困户实现务工收入</t>
        </is>
      </c>
      <c r="I494" s="152" t="n">
        <v>4</v>
      </c>
      <c r="J494" s="152" t="n">
        <v>0.0492</v>
      </c>
      <c r="K494" s="152" t="n">
        <v>0.2021</v>
      </c>
      <c r="L494" s="100" t="inlineStr">
        <is>
          <t>县农业农村局</t>
        </is>
      </c>
      <c r="M494" s="120" t="inlineStr">
        <is>
          <t>镇、村</t>
        </is>
      </c>
      <c r="N494" s="106" t="n">
        <v>2019.11</v>
      </c>
      <c r="O494" s="56" t="n"/>
    </row>
    <row r="495" ht="112" customHeight="1" s="13">
      <c r="A495" s="100" t="n">
        <v>52</v>
      </c>
      <c r="B495" s="152" t="inlineStr">
        <is>
          <t>村级集体经济发展项目</t>
        </is>
      </c>
      <c r="C495" s="100" t="inlineStr">
        <is>
          <t>新建</t>
        </is>
      </c>
      <c r="D495" s="152" t="inlineStr">
        <is>
          <t>2020.04
-
2020.12</t>
        </is>
      </c>
      <c r="E495" s="152" t="inlineStr">
        <is>
          <t>天池乡</t>
        </is>
      </c>
      <c r="F495" s="54" t="inlineStr">
        <is>
          <t>投资350万元，扶持井渠淌、张邓塬、大庄台、潘老庄、梁家河、苏北岔、吴城子7个村发展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45万元，分红资金交回乡农村财务管理中心统一管理，村集体通过“一事一议”的方式，按照“四议两公开”程序确定用途</t>
        </is>
      </c>
      <c r="G495" s="152" t="n">
        <v>350</v>
      </c>
      <c r="H495" s="103" t="inlineStr">
        <is>
          <t>合作社每年按入股资金的10%为村集体分红；贫困户将承包的地流转给合作社，获取土地流转收益；贫困户种植饲草，为合作社提供了饲草保障；合作社吸纳贫困户务工，贫困户实现务工收入</t>
        </is>
      </c>
      <c r="I495" s="152" t="n">
        <v>7</v>
      </c>
      <c r="J495" s="152" t="n">
        <v>0.0945</v>
      </c>
      <c r="K495" s="152" t="n">
        <v>0.4056</v>
      </c>
      <c r="L495" s="100" t="inlineStr">
        <is>
          <t>县农业农村局</t>
        </is>
      </c>
      <c r="M495" s="120" t="inlineStr">
        <is>
          <t>镇、村</t>
        </is>
      </c>
      <c r="N495" s="106" t="n">
        <v>2019.11</v>
      </c>
      <c r="O495" s="56" t="n"/>
    </row>
    <row r="496" ht="100" customFormat="1" customHeight="1" s="10">
      <c r="A496" s="100" t="n">
        <v>53</v>
      </c>
      <c r="B496" s="152" t="inlineStr">
        <is>
          <t>村级集体经济发展项目</t>
        </is>
      </c>
      <c r="C496" s="100" t="inlineStr">
        <is>
          <t>新建</t>
        </is>
      </c>
      <c r="D496" s="152" t="inlineStr">
        <is>
          <t>2020.04
-
2020.12</t>
        </is>
      </c>
      <c r="E496" s="152" t="inlineStr">
        <is>
          <t>天池乡</t>
        </is>
      </c>
      <c r="F496" s="54" t="inlineStr">
        <is>
          <t>扶持贫困村发展村集体经济5个天池乡（四合掌村、鲜岔村、曹李川村、大方山村、老庄湾村）每村安排50万元，入股环县德华澳美肉羊良种繁育专业合作社联合社，入股期限为四年，四年后入股资金退回村集体，合作社每年按入股资金的10%为村集体分红，每年分红25万元，分红资金交回镇农村财务管理中心统一管理，村集体通过“一事一议”的方式，按照“四议两公开”程序确定用途，合作社以超过扶持资金总额的固定资产抵押，资金收益权和所有权归村集体所有，运营管理权归合作社或龙头企业</t>
        </is>
      </c>
      <c r="G496" s="152" t="n">
        <v>250</v>
      </c>
      <c r="H496" s="103" t="inlineStr">
        <is>
          <t>合作社每年入股资金10%为村集体分红；贫困户将承包的地流转给合作社，获取土地流转收益；贫困户种植饲草，未合作社提供了饲草保障；合作社吸纳贫困户务工，贫困户实现务工收入；合作社通过提供肉羊收购，增强贫困户抵御市场风险的能力</t>
        </is>
      </c>
      <c r="I496" s="152" t="n">
        <v>5</v>
      </c>
      <c r="J496" s="152" t="n">
        <v>0.0677</v>
      </c>
      <c r="K496" s="152" t="n">
        <v>0.2897</v>
      </c>
      <c r="L496" s="100" t="inlineStr">
        <is>
          <t>县农业农村局</t>
        </is>
      </c>
      <c r="M496" s="120" t="inlineStr">
        <is>
          <t>乡、村</t>
        </is>
      </c>
      <c r="N496" s="106" t="n">
        <v>2019.11</v>
      </c>
      <c r="O496" s="56" t="n"/>
    </row>
    <row r="497" ht="100" customFormat="1" customHeight="1" s="10">
      <c r="A497" s="100" t="n">
        <v>54</v>
      </c>
      <c r="B497" s="152" t="inlineStr">
        <is>
          <t>村级集体经济发展项目</t>
        </is>
      </c>
      <c r="C497" s="100" t="inlineStr">
        <is>
          <t>新建</t>
        </is>
      </c>
      <c r="D497" s="152" t="inlineStr">
        <is>
          <t>2020.06
-
2020.12</t>
        </is>
      </c>
      <c r="E497" s="152" t="inlineStr">
        <is>
          <t>小南沟乡</t>
        </is>
      </c>
      <c r="F497" s="54" t="inlineStr">
        <is>
          <t>扶持贫困村发展村集体经济2个小南沟乡（小南沟村、李原村），每村安排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10万元，分红资金交回乡农村财务管理中心统一管理，村集体通过“一事一议”的方式，按照“四议两公开”程序确定用途</t>
        </is>
      </c>
      <c r="G497" s="152" t="n">
        <v>100</v>
      </c>
      <c r="H497" s="103" t="inlineStr">
        <is>
          <t>合作社每年入股资金11%为村集体分红；贫困户将承包的地流转给合作社，获取土地流转收益；贫困户种植饲草，未合作社提供了饲草保障；合作社吸纳贫困户务工，贫困户实现务工收入；合作社通过提供肉羊收购，增强贫困户抵御市场风险的能力</t>
        </is>
      </c>
      <c r="I497" s="152" t="n">
        <v>2</v>
      </c>
      <c r="J497" s="152" t="n">
        <v>0.027</v>
      </c>
      <c r="K497" s="152" t="n">
        <v>0.1165</v>
      </c>
      <c r="L497" s="100" t="inlineStr">
        <is>
          <t>县农业农村局</t>
        </is>
      </c>
      <c r="M497" s="120" t="inlineStr">
        <is>
          <t>乡、村</t>
        </is>
      </c>
      <c r="N497" s="106" t="n">
        <v>2020.06</v>
      </c>
      <c r="O497" s="56" t="n"/>
    </row>
    <row r="498" ht="100" customFormat="1" customHeight="1" s="10">
      <c r="A498" s="100" t="n">
        <v>55</v>
      </c>
      <c r="B498" s="152" t="inlineStr">
        <is>
          <t>村集体经济发展项目</t>
        </is>
      </c>
      <c r="C498" s="100" t="inlineStr">
        <is>
          <t>新建</t>
        </is>
      </c>
      <c r="D498" s="152" t="inlineStr">
        <is>
          <t>2020.06
-
2020.12</t>
        </is>
      </c>
      <c r="E498" s="152" t="inlineStr">
        <is>
          <t>演武乡</t>
        </is>
      </c>
      <c r="F498" s="54" t="inlineStr">
        <is>
          <t>演武乡黑泉河村集体经济发展资金350万元，入股到环县演武乡黑泉河原翔养殖专业合作社，带动合作社和贫困户提升饲养管理水平，入股期限为四年，四年后入股资金退回村集体，合作社每年按入股资金的6%为村集体分红，每年分红21万元,分红资金交回乡农村财务管理中心统一管理，村集体通过“一事一议”的方式，按照“四议两公开”程序确定用途，合作社以超过扶持资金总额的固定资产抵押，资金收益权和所有权归村集体所有，运营管理权归合作社或龙头企业</t>
        </is>
      </c>
      <c r="G498" s="152" t="n">
        <v>350</v>
      </c>
      <c r="H498" s="103" t="inlineStr">
        <is>
          <t>合作社每年按入股资金6%为村集体分红；贫困户将承包的地流转给合作社，获取土地流转收益；贫困户种植饲草，未合作社提供了饲草保障；合作社吸纳贫困户务工，贫困户实现务工收入；合作社通过提供肉羊收购，增强贫困户抵御市场风险的能力</t>
        </is>
      </c>
      <c r="I498" s="152" t="n">
        <v>1</v>
      </c>
      <c r="J498" s="152" t="n">
        <v>0.0168</v>
      </c>
      <c r="K498" s="152" t="n">
        <v>0.08</v>
      </c>
      <c r="L498" s="100" t="inlineStr">
        <is>
          <t>县农业农村局</t>
        </is>
      </c>
      <c r="M498" s="120" t="inlineStr">
        <is>
          <t>乡、村</t>
        </is>
      </c>
      <c r="N498" s="106" t="n">
        <v>2020.06</v>
      </c>
      <c r="O498" s="56" t="n"/>
    </row>
    <row r="499" ht="100" customFormat="1" customHeight="1" s="10">
      <c r="A499" s="100" t="n">
        <v>56</v>
      </c>
      <c r="B499" s="152" t="inlineStr">
        <is>
          <t>村级集体经济发展项目</t>
        </is>
      </c>
      <c r="C499" s="100" t="inlineStr">
        <is>
          <t>新建</t>
        </is>
      </c>
      <c r="D499" s="152" t="inlineStr">
        <is>
          <t>2020.06
-
2020.10</t>
        </is>
      </c>
      <c r="E499" s="152" t="inlineStr">
        <is>
          <t>八珠乡</t>
        </is>
      </c>
      <c r="F499" s="54" t="inlineStr">
        <is>
          <t>安排八珠乡村级集体经济发展资金100万元（杏树沟村50万元、曹塬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10万元，分红资金全部用于持续发展村级集体经济。环县德华奥美肉羊良种繁育合作联社以超过扶持资金总额的固定资产抵押或2名以上公职人员提供反担保</t>
        </is>
      </c>
      <c r="G499" s="152" t="n">
        <v>100</v>
      </c>
      <c r="H499" s="103" t="inlineStr">
        <is>
          <t>合作联社每年按入股资金的10%为村集体分红，每年分红10万元；合作联社与村委会建立利益联结机制，为该村养殖户优先调羊，提供专业养殖检疫人员上门到户“一对一”指导服务，有效提升养殖户科学养殖水平，增加产业收益。</t>
        </is>
      </c>
      <c r="I499" s="120" t="n">
        <v>2</v>
      </c>
      <c r="J499" s="106" t="n">
        <v>0.0273</v>
      </c>
      <c r="K499" s="56" t="n">
        <v>0.1165</v>
      </c>
      <c r="L499" s="235" t="inlineStr">
        <is>
          <t>县农业农村局</t>
        </is>
      </c>
      <c r="M499" s="235" t="inlineStr">
        <is>
          <t>乡、村</t>
        </is>
      </c>
      <c r="N499" s="106" t="n">
        <v>2020.06</v>
      </c>
      <c r="O499" s="56" t="n"/>
    </row>
    <row r="500" ht="100" customFormat="1" customHeight="1" s="10">
      <c r="A500" s="100" t="n">
        <v>57</v>
      </c>
      <c r="B500" s="152" t="inlineStr">
        <is>
          <t>村级集体经济发展项目</t>
        </is>
      </c>
      <c r="C500" s="100" t="inlineStr">
        <is>
          <t>新建</t>
        </is>
      </c>
      <c r="D500" s="152" t="inlineStr">
        <is>
          <t>2020.06
-
2020.10</t>
        </is>
      </c>
      <c r="E500" s="152" t="inlineStr">
        <is>
          <t>樊家川乡</t>
        </is>
      </c>
      <c r="F500" s="54" t="inlineStr">
        <is>
          <t>安排樊家川乡村级集体经济发展资金200万元（李崾岘村50万元、慕家河村50万元、马骏滩村50万元、马驿沟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20万元，分红资金全部用于持续发展村级集体经济。环县德华奥美肉羊良种繁育合作联社以超过扶持资金总额的固定资产抵押或2名以上公职人员提供反担保</t>
        </is>
      </c>
      <c r="G500" s="152" t="n">
        <v>200</v>
      </c>
      <c r="H500" s="103" t="inlineStr">
        <is>
          <t>合作联社每年按入股资金的10%为村集体分红，每年分红20万元；合作联社与村委会建立利益联结机制，为该村养殖户优先调羊，提供专业养殖检疫人员上门到户“一对一”指导服务，有效提升养殖户科学养殖水平，增加产业收益。</t>
        </is>
      </c>
      <c r="I500" s="120" t="n">
        <v>4</v>
      </c>
      <c r="J500" s="106" t="n">
        <v>0.07199999999999999</v>
      </c>
      <c r="K500" s="56" t="n">
        <v>0.3277</v>
      </c>
      <c r="L500" s="235" t="inlineStr">
        <is>
          <t>县农业农村局</t>
        </is>
      </c>
      <c r="M500" s="235" t="inlineStr">
        <is>
          <t>乡、村</t>
        </is>
      </c>
      <c r="N500" s="106" t="n">
        <v>2020.06</v>
      </c>
      <c r="O500" s="56" t="n"/>
    </row>
    <row r="501" ht="132" customFormat="1" customHeight="1" s="10">
      <c r="A501" s="100" t="n">
        <v>58</v>
      </c>
      <c r="B501" s="152" t="inlineStr">
        <is>
          <t>村级集体经济发展项目</t>
        </is>
      </c>
      <c r="C501" s="100" t="inlineStr">
        <is>
          <t>新建</t>
        </is>
      </c>
      <c r="D501" s="152" t="inlineStr">
        <is>
          <t>2020.06
-
2020.10</t>
        </is>
      </c>
      <c r="E501" s="152" t="inlineStr">
        <is>
          <t>耿湾乡</t>
        </is>
      </c>
      <c r="F501" s="54" t="inlineStr">
        <is>
          <t>安排耿湾乡村级集体经济发展资金670万元（潘掌村70万、郜庄村50万、许掌村50万、万湾村50万、黑城岔村50万、桃树掌村50万、郝东掌村50万、耿河村50万、韩老庄50万、早流渠村50万、天桥村50万、张台村50万、四合原村50万），入股环县德华奥美肉羊良种繁育合作联社，用于肉羊良种繁育，入股期限为3年，3年后入股资金退回村集体，资产所有权、收益权归村集体所有，项目运营管理权归合作联社所有，合作联社每年按入股资金的10%为村集体分红67万元，分红资金全部用于持续发展村级集体经济。环县德华奥美肉羊良种繁育合作联社以超过扶持资金总额的固定资产抵押或2名以上公职人员提供反担保</t>
        </is>
      </c>
      <c r="G501" s="152" t="n">
        <v>670</v>
      </c>
      <c r="H501" s="103" t="inlineStr">
        <is>
          <t>合作联社每年按入股资金的10%为村集体分红，每年分红67万元；合作联社与村委会建立利益联结机制，为该村养殖户优先调羊，提供专业养殖检疫人员上门到户“一对一”指导服务，有效提升养殖户科学养殖水平，增加产业收益。</t>
        </is>
      </c>
      <c r="I501" s="120" t="n">
        <v>13</v>
      </c>
      <c r="J501" s="106" t="n">
        <v>0.1752</v>
      </c>
      <c r="K501" s="56" t="n">
        <v>0.7753</v>
      </c>
      <c r="L501" s="235" t="inlineStr">
        <is>
          <t>县农业农村局</t>
        </is>
      </c>
      <c r="M501" s="235" t="inlineStr">
        <is>
          <t>乡、村</t>
        </is>
      </c>
      <c r="N501" s="106" t="n">
        <v>2020.06</v>
      </c>
      <c r="O501" s="56" t="n"/>
    </row>
    <row r="502" ht="134" customFormat="1" customHeight="1" s="10">
      <c r="A502" s="100" t="n">
        <v>59</v>
      </c>
      <c r="B502" s="152" t="inlineStr">
        <is>
          <t>村级集体经济发展项目</t>
        </is>
      </c>
      <c r="C502" s="100" t="inlineStr">
        <is>
          <t>新建</t>
        </is>
      </c>
      <c r="D502" s="152" t="inlineStr">
        <is>
          <t>2020.06
-
2020.10</t>
        </is>
      </c>
      <c r="E502" s="152" t="inlineStr">
        <is>
          <t>合道镇</t>
        </is>
      </c>
      <c r="F502" s="54" t="inlineStr">
        <is>
          <t>安排合道镇村级集体经济发展资金570万元（陶洼子村50万元、赵塬村50万元、梁坪村50万元、瓦天沟村50万元、辛坪村50万元、朱家塬村20万元、唐台子村50万元、陈旗塬村50万元、寨子坪村50万元、常崾岘村50万元、沈岭村50万元、红崖洼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57万元，分红资金全部用于持续发展村级集体经济。环县德华奥美肉羊良种繁育合作联社以超过扶持资金总额的固定资产抵押或2名以上公职人员提供反担保</t>
        </is>
      </c>
      <c r="G502" s="152" t="n">
        <v>570</v>
      </c>
      <c r="H502" s="103" t="inlineStr">
        <is>
          <t>合作联社每年按入股资金的10%为村集体分红，每年分红57万元；合作联社与村委会建立利益联结机制，为该村养殖户优先调羊，提供专业养殖检疫人员上门到户“一对一”指导服务，有效提升养殖户科学养殖水平，增加产业收益。</t>
        </is>
      </c>
      <c r="I502" s="120" t="n">
        <v>12</v>
      </c>
      <c r="J502" s="106" t="n">
        <v>0.1911</v>
      </c>
      <c r="K502" s="56" t="n">
        <v>0.8337</v>
      </c>
      <c r="L502" s="235" t="inlineStr">
        <is>
          <t>县农业农村局</t>
        </is>
      </c>
      <c r="M502" s="235" t="inlineStr">
        <is>
          <t>镇、村</t>
        </is>
      </c>
      <c r="N502" s="106" t="n">
        <v>2020.06</v>
      </c>
      <c r="O502" s="56" t="n"/>
    </row>
    <row r="503" ht="100" customFormat="1" customHeight="1" s="10">
      <c r="A503" s="100" t="n">
        <v>60</v>
      </c>
      <c r="B503" s="152" t="inlineStr">
        <is>
          <t>村级集体经济发展项目</t>
        </is>
      </c>
      <c r="C503" s="100" t="inlineStr">
        <is>
          <t>新建</t>
        </is>
      </c>
      <c r="D503" s="152" t="inlineStr">
        <is>
          <t>2020.06
-
2020.10</t>
        </is>
      </c>
      <c r="E503" s="152" t="inlineStr">
        <is>
          <t>环城镇</t>
        </is>
      </c>
      <c r="F503" s="54" t="inlineStr">
        <is>
          <t>安排环城镇耿家沟村村级集体经济发展资金90万元，入股环县德华奥美肉羊良种繁育合作联社，用于肉羊良种繁育，入股期限为3年，3年后入股资金退回村集体，资产所有权、收益权归村集体所有，项目运营管理权归合作联社所有，合作联社每年按入股资金的10%为村集体分红9万元，分红资金全部用于持续发展村级集体经济。环县德华奥美肉羊良种繁育合作联社以超过扶持资金总额的固定资产抵押或2名以上公职人员提供反担保</t>
        </is>
      </c>
      <c r="G503" s="152" t="n">
        <v>90</v>
      </c>
      <c r="H503" s="103" t="inlineStr">
        <is>
          <t>合作联社每年按入股资金的10%为村集体分红，每年分红9万元；合作联社与村委会建立利益联结机制，为该村养殖户优先调羊，提供专业养殖检疫人员上门到户“一对一”指导服务，有效提升养殖户科学养殖水平，增加产业收益。</t>
        </is>
      </c>
      <c r="I503" s="120" t="n">
        <v>1</v>
      </c>
      <c r="J503" s="106" t="n">
        <v>0.009599999999999999</v>
      </c>
      <c r="K503" s="56" t="n">
        <v>0.0422</v>
      </c>
      <c r="L503" s="235" t="inlineStr">
        <is>
          <t>县农业农村局</t>
        </is>
      </c>
      <c r="M503" s="235" t="inlineStr">
        <is>
          <t>镇、村</t>
        </is>
      </c>
      <c r="N503" s="106" t="n">
        <v>2020.06</v>
      </c>
      <c r="O503" s="56" t="n"/>
    </row>
    <row r="504" ht="123" customFormat="1" customHeight="1" s="10">
      <c r="A504" s="100" t="n">
        <v>61</v>
      </c>
      <c r="B504" s="152" t="inlineStr">
        <is>
          <t>村级集体经济发展项目</t>
        </is>
      </c>
      <c r="C504" s="100" t="inlineStr">
        <is>
          <t>新建</t>
        </is>
      </c>
      <c r="D504" s="152" t="inlineStr">
        <is>
          <t>2020.06
-
2020.10</t>
        </is>
      </c>
      <c r="E504" s="152" t="inlineStr">
        <is>
          <t>芦家湾乡</t>
        </is>
      </c>
      <c r="F504" s="54" t="inlineStr">
        <is>
          <t>安排芦家湾乡村级集体经济发展资金400万元（小堡条村50万元、花儿掌村50万元、庙儿掌50万元、盘龙村50万元、王庄村50万元、井川村50万元、桃李湾村50万元、大堡条村50万元），入股环县牧之源农牧业专业合作社，用于肉羊良种繁育，入股期限为3年，3年后入股资金退回村集体，资产所有权、收益权归村集体所有，项目运营管理权归合作联社所有，合作联社每年按入股资金的6%为村集体分红24万元，分红资金全部用于持续发展村级集体经济。环县牧之源农牧业专业合作社以超过扶持资金总额的固定资产抵押或2名以上公职人员提供反担保</t>
        </is>
      </c>
      <c r="G504" s="152" t="n">
        <v>400</v>
      </c>
      <c r="H504" s="103" t="inlineStr">
        <is>
          <t>合作联社每年按入股资金的6%为村集体分红，每年分红24万元；合作联社与村委会建立利益联结机制，为该村养殖户优先调羊，提供专业养殖检疫人员上门到户“一对一”指导服务，有效提升养殖户科学养殖水平，增加产业收益</t>
        </is>
      </c>
      <c r="I504" s="120" t="n">
        <v>8</v>
      </c>
      <c r="J504" s="106" t="n">
        <v>0.1109</v>
      </c>
      <c r="K504" s="56" t="n">
        <v>0.4736</v>
      </c>
      <c r="L504" s="235" t="inlineStr">
        <is>
          <t>县农业农村局</t>
        </is>
      </c>
      <c r="M504" s="235" t="inlineStr">
        <is>
          <t>镇、村</t>
        </is>
      </c>
      <c r="N504" s="106" t="n">
        <v>2020.06</v>
      </c>
      <c r="O504" s="56" t="n"/>
    </row>
    <row r="505" ht="100" customFormat="1" customHeight="1" s="10">
      <c r="A505" s="100" t="n">
        <v>62</v>
      </c>
      <c r="B505" s="152" t="inlineStr">
        <is>
          <t>村级集体经济发展项目</t>
        </is>
      </c>
      <c r="C505" s="100" t="inlineStr">
        <is>
          <t>新建</t>
        </is>
      </c>
      <c r="D505" s="152" t="inlineStr">
        <is>
          <t>2020.06
-
2020.10</t>
        </is>
      </c>
      <c r="E505" s="152" t="inlineStr">
        <is>
          <t>芦家湾乡</t>
        </is>
      </c>
      <c r="F505" s="54" t="inlineStr">
        <is>
          <t>安排芦家湾乡杨兴庄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505" s="152" t="n">
        <v>50</v>
      </c>
      <c r="H505"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505" s="120" t="n">
        <v>1</v>
      </c>
      <c r="J505" s="106" t="n">
        <v>0.0149</v>
      </c>
      <c r="K505" s="56" t="n">
        <v>0.0611</v>
      </c>
      <c r="L505" s="235" t="inlineStr">
        <is>
          <t>县农业农村局</t>
        </is>
      </c>
      <c r="M505" s="235" t="inlineStr">
        <is>
          <t>镇、村</t>
        </is>
      </c>
      <c r="N505" s="106" t="n">
        <v>2020.06</v>
      </c>
      <c r="O505" s="56" t="n"/>
    </row>
    <row r="506" ht="100" customFormat="1" customHeight="1" s="10">
      <c r="A506" s="100" t="n">
        <v>63</v>
      </c>
      <c r="B506" s="152" t="inlineStr">
        <is>
          <t>村级集体经济发展项目</t>
        </is>
      </c>
      <c r="C506" s="100" t="inlineStr">
        <is>
          <t>新建</t>
        </is>
      </c>
      <c r="D506" s="152" t="inlineStr">
        <is>
          <t>2020.06
-
2020.10</t>
        </is>
      </c>
      <c r="E506" s="152" t="inlineStr">
        <is>
          <t>秦团庄乡</t>
        </is>
      </c>
      <c r="F506" s="54" t="inlineStr">
        <is>
          <t>安排秦团庄乡村级集体经济发展资金290万元（南掌堡子村50万、白原畔村50万、秦团庄村50万、大天子村50万、贾塬村90万元），入股环县德华奥美肉羊良种繁育合作联社，用于肉羊良种繁育，入股期限为3年，3年后入股资金退回村集体，资产所有权、收益权归村集体所有，项目运营管理权归合作联社所有，合作联社每年按入股资金的10%为村集体分红29万元，分红资金全部用于持续发展村级集体经济。环县德华奥美肉羊良种繁育合作联社以超过扶持资金总额的固定资产抵押或2名以上公职人员提供反担保</t>
        </is>
      </c>
      <c r="G506" s="152" t="n">
        <v>290</v>
      </c>
      <c r="H506" s="103" t="inlineStr">
        <is>
          <t>合作联社每年按入股资金的10%为村集体分红，每年分红29万元；合作联社与村委会建立利益联结机制，为该村养殖户优先调羊，提供专业养殖检疫人员上门到户“一对一”指导服务，有效提升养殖户科学养殖水平，增加产业收益</t>
        </is>
      </c>
      <c r="I506" s="120" t="n">
        <v>5</v>
      </c>
      <c r="J506" s="106" t="n">
        <v>0.0607</v>
      </c>
      <c r="K506" s="56" t="n">
        <v>0.2551</v>
      </c>
      <c r="L506" s="235" t="inlineStr">
        <is>
          <t>县农业农村局</t>
        </is>
      </c>
      <c r="M506" s="235" t="inlineStr">
        <is>
          <t>镇、村</t>
        </is>
      </c>
      <c r="N506" s="106" t="n">
        <v>2020.06</v>
      </c>
      <c r="O506" s="56" t="n"/>
    </row>
    <row r="507" ht="132" customFormat="1" customHeight="1" s="10">
      <c r="A507" s="100" t="n">
        <v>64</v>
      </c>
      <c r="B507" s="152" t="inlineStr">
        <is>
          <t>村级集体经济发展项目</t>
        </is>
      </c>
      <c r="C507" s="100" t="inlineStr">
        <is>
          <t>新建</t>
        </is>
      </c>
      <c r="D507" s="152" t="inlineStr">
        <is>
          <t>2020.06
-
2020.10</t>
        </is>
      </c>
      <c r="E507" s="152" t="inlineStr">
        <is>
          <t>天池乡</t>
        </is>
      </c>
      <c r="F507" s="54" t="inlineStr">
        <is>
          <t>安排天池乡村级集体经济发展资金540万元（井渠淌村50万元、张邓塬村50万元、大庄台村50万元、潘老庄村50万元、苏北岔村50万元、吴城子村50万元、四合掌村50万元、鲜岔村50万元、曹李川村50万元、大方山村50万元、老庄湾村40万元），入股环县德华奥美肉羊良种繁育合作联社，用于肉羊良种繁育，入股期限为3年，3年后入股资金退回村集体，资产所有权、收益权归村集体所有，项目运营管理权归合作联社所有，合作联社每年按入股资金的10%为村集体分红54万元，分红资金全部用于持续发展村级集体经济。环县德华奥美肉羊良种繁育合作联社以超过扶持资金总额的固定资产抵押或2名以上公职人员提供反担保</t>
        </is>
      </c>
      <c r="G507" s="152" t="n">
        <v>540</v>
      </c>
      <c r="H507" s="103" t="inlineStr">
        <is>
          <t>合作联社每年按入股资金的10%为村集体分红，每年分红54万元；合作联社与村委会建立利益联结机制，为该村养殖户优先调羊，提供专业养殖检疫人员上门到户“一对一”指导服务，有效提升养殖户科学养殖水平，增加产业收益</t>
        </is>
      </c>
      <c r="I507" s="120" t="n">
        <v>11</v>
      </c>
      <c r="J507" s="106" t="n">
        <v>0.1548</v>
      </c>
      <c r="K507" s="56" t="n">
        <v>0.6702</v>
      </c>
      <c r="L507" s="235" t="inlineStr">
        <is>
          <t>县农业农村局</t>
        </is>
      </c>
      <c r="M507" s="235" t="inlineStr">
        <is>
          <t>镇、村</t>
        </is>
      </c>
      <c r="N507" s="106" t="n">
        <v>2020.06</v>
      </c>
      <c r="O507" s="56" t="n"/>
    </row>
    <row r="508" ht="100" customFormat="1" customHeight="1" s="10">
      <c r="A508" s="100" t="n">
        <v>65</v>
      </c>
      <c r="B508" s="152" t="inlineStr">
        <is>
          <t>村级集体经济发展项目</t>
        </is>
      </c>
      <c r="C508" s="100" t="inlineStr">
        <is>
          <t>新建</t>
        </is>
      </c>
      <c r="D508" s="152" t="inlineStr">
        <is>
          <t>2020.06
-
2020.10</t>
        </is>
      </c>
      <c r="E508" s="152" t="inlineStr">
        <is>
          <t>小南沟乡</t>
        </is>
      </c>
      <c r="F508" s="54" t="inlineStr">
        <is>
          <t>安排小南沟乡村级集体经济发展资金190万元（汪天子村50万元、连川村50万元、小南沟村50万元、李原村40万元），入股环县德华奥美肉羊良种繁育合作联社，用于肉羊良种繁育，入股期限为3年，3年后入股资金退回村集体，资产所有权、收益权归村集体所有，项目运营管理权归合作联社所有，合作联社每年按入股资金的10%为村集体分红19万元，分红资金全部用于持续发展村级集体经济。环县德华奥美肉羊良种繁育合作联社以超过扶持资金总额的固定资产抵押或2名以上公职人员提供反担保</t>
        </is>
      </c>
      <c r="G508" s="152" t="n">
        <v>190</v>
      </c>
      <c r="H508" s="103" t="inlineStr">
        <is>
          <t>合作联社每年按入股资金的10%为村集体分红，每年分红19万元；合作联社与村委会建立利益联结机制，为该村养殖户优先调羊，提供专业养殖检疫人员上门到户“一对一”指导服务，有效提升养殖户科学养殖水平，增加产业收益</t>
        </is>
      </c>
      <c r="I508" s="120" t="n">
        <v>4</v>
      </c>
      <c r="J508" s="106" t="n">
        <v>0.0506</v>
      </c>
      <c r="K508" s="56" t="n">
        <v>0.2212</v>
      </c>
      <c r="L508" s="235" t="inlineStr">
        <is>
          <t>县农业农村局</t>
        </is>
      </c>
      <c r="M508" s="235" t="inlineStr">
        <is>
          <t>镇、村</t>
        </is>
      </c>
      <c r="N508" s="106" t="n">
        <v>2020.06</v>
      </c>
      <c r="O508" s="56" t="n"/>
    </row>
    <row r="509" ht="156" customFormat="1" customHeight="1" s="10">
      <c r="A509" s="100" t="n">
        <v>66</v>
      </c>
      <c r="B509" s="152" t="inlineStr">
        <is>
          <t>村级集体经济发展项目</t>
        </is>
      </c>
      <c r="C509" s="100" t="inlineStr">
        <is>
          <t>新建</t>
        </is>
      </c>
      <c r="D509" s="152" t="inlineStr">
        <is>
          <t>2020.04
-
2020.12</t>
        </is>
      </c>
      <c r="E509" s="152" t="inlineStr">
        <is>
          <t>八珠乡、樊家川镇、合道镇、芦家湾乡、秦团庄乡、天池乡</t>
        </is>
      </c>
      <c r="F509" s="54" t="inlineStr">
        <is>
          <t>扶持40个贫困村发展村级集体经济，每村安排50万元（八珠乡杏树沟，樊家川镇李崾岘、慕家河、马骏滩，耿湾乡万湾、郜庄、许掌，合道镇陶洼子、赵塬、梁坪、瓦天沟、辛坪、朱家塬、唐台子、陈旗塬、寨子坪、常崾岘、大路洼、沈岭、红崖洼，芦家湾乡小堡条、花儿掌、庙儿掌、盘龙、王庄、杨兴庄、井川、桃李湾、大堡条，秦团庄乡南掌堡子、白原畔、秦团庄、大天子，天池乡井渠淌、张邓塬、大庄台、潘老庄、梁家河、苏北岔、吴城子），入股产业合作社或企业，合作社或企业以相应资金作为风险抵押，合作社或企业每年按协议规定的比例为村集体分红，资金收益权和所有权归村集体所有，运营管理权归合作社或龙头企业，入股期限为四年，四年后入股资金退回村集体，合作社每年按入股资金的10%为村集体分红，每年分红200万元</t>
        </is>
      </c>
      <c r="G509" s="152" t="n">
        <v>2000</v>
      </c>
      <c r="H509" s="103" t="inlineStr">
        <is>
          <t>合作社每年按入股资金的10%为村集体分红；贫困户将承包的地流转给合作社，获取土地流转收益；贫困户种植饲草，为合作社提供了饲草保障；合作社吸纳贫困户务工，贫困户实现务工收入</t>
        </is>
      </c>
      <c r="I509" s="152" t="n">
        <v>40</v>
      </c>
      <c r="J509" s="152" t="n">
        <v>0.7098</v>
      </c>
      <c r="K509" s="152" t="n">
        <v>3.0166</v>
      </c>
      <c r="L509" s="100" t="inlineStr">
        <is>
          <t>县农业农村局</t>
        </is>
      </c>
      <c r="M509" s="120" t="inlineStr">
        <is>
          <t>乡、村</t>
        </is>
      </c>
      <c r="N509" s="106" t="n">
        <v>2019.11</v>
      </c>
      <c r="O509" s="56" t="n"/>
    </row>
    <row r="510" ht="180" customFormat="1" customHeight="1" s="10">
      <c r="A510" s="100" t="n">
        <v>67</v>
      </c>
      <c r="B510" s="152" t="inlineStr">
        <is>
          <t>村级集体经济发展项目</t>
        </is>
      </c>
      <c r="C510" s="100" t="inlineStr">
        <is>
          <t>新建</t>
        </is>
      </c>
      <c r="D510" s="152" t="inlineStr">
        <is>
          <t>2020.04
-
2020.12</t>
        </is>
      </c>
      <c r="E510" s="152" t="inlineStr">
        <is>
          <t>八珠乡八珠塬村等121个村</t>
        </is>
      </c>
      <c r="F510" s="54" t="inlineStr">
        <is>
          <t>回收137个村的互助资金用于发展村级集体经济，其中：八珠塬8万、曹塬1万、杏树沟2万、塔尔咀8万、马莲掌13万、冯家湾2万、湫坝沟2万、峁7万、苦水掌7.5万、双庙 11万、王西掌7万、吊渠6万、三角城12万、杨掌3万、万安2万、魏洼4万、红台4万、樱桃掌7万、安掌1万、刘渠4万、刘园子6万、慕家河5.5万、樊家川3.5万、郝集7万、闫塬8万、李崾岘5.5万、长城2万、马骏滩14万、郝东掌5万、黑城岔1万、潘掌8万、万家湾5万、许掌19万、张台3万、耿河1万、韩老庄1万、桃树掌10万、尚西坪 0.2万、陶洼子4.6万、梁坪3.5万、红崖洼1万、朱家塬1万、赵家塬4万、辛坪2万、杨坪沟0.5万、沈家岭3.5万、瓦天沟 3万、何坪2万、洪德街村4万、苗河5万、肖关3万、苏长沟3万、寇河4万、大户塬2万、河连湾6万、丁阳渠2万、张塬3万、许旗1万、新集子4万、梁岔7万、马塬7万、私盐路5万、张大掌4万、刘解掌1万、半个城3万、十五里沟1.09万、北郭塬1.07万、赵小掌5.06万、宁老庄14.87万、城东塬1万、十八里2万、白草塬5万、张滩滩1.52万、西川5.06万、肖川1万、周塬4万、高龚塬4万、耿家沟20.68万、花儿掌3万、小堡条7万、大树塬3万、兰家掌3万、陈渠子7万、山水湾3万、苇芝城3万、龙柏山5万、施家滩3万、乔崾岘5万、黄寨柯10万、红土咀7万、马趟8万、丁连掌3万、大户掌10万、高家洼5万、二条俭11万、砖城子18万、山西掌6万、杨兴堡2万、代家洼1万、花儿山1.3万、岳后渠1万、双井子1万、山城堡3.71万、八里铺10万、王山口子10万、谢庄3万、天池4万、张邓塬7万、梁河2万、殷屈河2万、苏北岔0.73万、潘老庄2.5万、大庄台3.5万、井渠淌8万、碾盘岭12万、吴城子3万、许掌6万、陈掌14.5万、李塬2万、汪天子2万、李上山3万、粉子山6.5万、燕麦掌8万、杨胡套2万、丁寨柯1万、连川1万、黑泉河8万、刘坪11.5万、佛岔4万、黄山2万、路家塬8万、走马硷1万、秦团庄1.06万、南掌堡子村8.48万、油坊塬村0.8万、楼房子村6.3万、孟家寨村0.66万</t>
        </is>
      </c>
      <c r="G510" s="152" t="n">
        <v>667.15</v>
      </c>
      <c r="H510" s="103" t="inlineStr">
        <is>
          <t>入股产业合作社或企业，合作社或企业以相应资金作为风险抵押，合作社或企业每年按协议规定的比例为村集体分红，资金收益权和所有权归村集体所有，运营管理权归合作社或龙头企业，入股期限为四年，四年后入股资金退回村集体，合作社每年按入股资金的10%为村集体分红，贫困户将承包的地流转给合作社，获取土地流转收益；贫困户种植饲草，为合作社提供了饲草保障；合作社吸纳贫困户务工，贫困户实现务工收入</t>
        </is>
      </c>
      <c r="I510" s="152" t="n">
        <v>121</v>
      </c>
      <c r="J510" s="152" t="n">
        <v>1.546</v>
      </c>
      <c r="K510" s="152" t="n">
        <v>6.7234</v>
      </c>
      <c r="L510" s="100" t="inlineStr">
        <is>
          <t>县扶贫办</t>
        </is>
      </c>
      <c r="M510" s="120" t="inlineStr">
        <is>
          <t>乡、村</t>
        </is>
      </c>
      <c r="N510" s="100" t="n">
        <v>2019.11</v>
      </c>
      <c r="O510" s="56" t="n"/>
    </row>
    <row r="511" ht="87" customFormat="1" customHeight="1" s="10">
      <c r="A511" s="233" t="inlineStr">
        <is>
          <t>（二十六）</t>
        </is>
      </c>
      <c r="B511" s="233" t="inlineStr">
        <is>
          <t>乡村旅游
发展</t>
        </is>
      </c>
      <c r="C511" s="233" t="inlineStr">
        <is>
          <t>新建</t>
        </is>
      </c>
      <c r="D511" s="233" t="inlineStr">
        <is>
          <t>2020.01
-
2020.12</t>
        </is>
      </c>
      <c r="E511" s="233" t="inlineStr">
        <is>
          <t>小南沟乡杨胡桃子村、木钵镇关营村</t>
        </is>
      </c>
      <c r="F511" s="98" t="inlineStr">
        <is>
          <t>建设杨胡套子草原完善基础设施建设、旅游观景项目、特色便民食宿等三项8大类项目，投资500万元；建设乡村旅游示范村，打造关营生态农业采摘园、设施农业区、水果采摘区、美食一条街、生活管理区、皮影茶社；打造史家沟流域，建设山野旅游示范点、户外拓展营地等，投资3000元</t>
        </is>
      </c>
      <c r="G511" s="233" t="n">
        <v>3500</v>
      </c>
      <c r="H511" s="124" t="inlineStr">
        <is>
          <t>建设乡村旅游示范村，增加贫困户收入</t>
        </is>
      </c>
      <c r="I511" s="233" t="n">
        <v>5</v>
      </c>
      <c r="J511" s="233" t="n">
        <v>0.1039</v>
      </c>
      <c r="K511" s="233" t="n">
        <v>0.4422</v>
      </c>
      <c r="L511" s="233" t="inlineStr">
        <is>
          <t>县文旅局</t>
        </is>
      </c>
      <c r="M511" s="233" t="inlineStr">
        <is>
          <t>有关
乡镇</t>
        </is>
      </c>
      <c r="N511" s="233" t="n">
        <v>2019.11</v>
      </c>
      <c r="O511" s="55" t="n"/>
    </row>
    <row r="512" ht="91" customFormat="1" customHeight="1" s="10">
      <c r="A512" s="152" t="n">
        <v>1</v>
      </c>
      <c r="B512" s="152" t="inlineStr">
        <is>
          <t>乡村旅游
发展</t>
        </is>
      </c>
      <c r="C512" s="152" t="inlineStr">
        <is>
          <t>新建</t>
        </is>
      </c>
      <c r="D512" s="152" t="inlineStr">
        <is>
          <t>2020.01
-
2020.12</t>
        </is>
      </c>
      <c r="E512" s="152" t="inlineStr">
        <is>
          <t>杨胡套子村</t>
        </is>
      </c>
      <c r="F512" s="102" t="inlineStr">
        <is>
          <t>杨胡套子草原完善基础设施建设、旅游观景项目、特色便民食宿等三项8大类项目。具体是：1、基础设施建设：建设临时停车场3处、建设厕所3处；2、旅游观景项目：建设观景木栈道7条、建设观景台2处、建设环县风情民宿和露营体验20处、建设大山探险、草原赛马、射箭、射击、过山车等娱乐项目；3、特色便民食宿项目：重点建设特色农家乐10户左右、建设篝火晚会、露天烤全羊等特色项目</t>
        </is>
      </c>
      <c r="G512" s="152" t="n">
        <v>500</v>
      </c>
      <c r="H512" s="151" t="inlineStr">
        <is>
          <t>提高地方经济、增加贫困户收入</t>
        </is>
      </c>
      <c r="I512" s="152" t="n">
        <v>4</v>
      </c>
      <c r="J512" s="152" t="n">
        <v>0.0696</v>
      </c>
      <c r="K512" s="152" t="n">
        <v>0.2903</v>
      </c>
      <c r="L512" s="152" t="inlineStr">
        <is>
          <t>县文旅局</t>
        </is>
      </c>
      <c r="M512" s="152" t="inlineStr">
        <is>
          <t>小南沟乡</t>
        </is>
      </c>
      <c r="N512" s="155" t="n">
        <v>2019.11</v>
      </c>
      <c r="O512" s="55" t="n"/>
    </row>
    <row r="513" ht="91" customFormat="1" customHeight="1" s="10">
      <c r="A513" s="152" t="n">
        <v>2</v>
      </c>
      <c r="B513" s="152" t="inlineStr">
        <is>
          <t>乡村旅游
发展</t>
        </is>
      </c>
      <c r="C513" s="152" t="inlineStr">
        <is>
          <t>续建</t>
        </is>
      </c>
      <c r="D513" s="152" t="inlineStr">
        <is>
          <t>2020.01
-
2020.12</t>
        </is>
      </c>
      <c r="E513" s="152" t="inlineStr">
        <is>
          <t>关营村</t>
        </is>
      </c>
      <c r="F513" s="102" t="inlineStr">
        <is>
          <t>建设乡村旅游示范村，打造关营生态农业采摘园、设施农业区、水果采摘区、美食一条街、生活管理区、皮影茶社；打造史家沟流域，建设山野旅游示范点、户外拓展营地、山溪垂钓区、心灵旅舍、民俗文化馆、龙泉品尝所、往复式滑索、七彩旱滑及旱滑飞跃场，配套实施动力电、自来水、信号塔、硬化路5公里、景区绿化、日光温室10座、停车场1处、栈道10公里、路灯、旅游厕所、凉亭15处、景区摆渡车4辆</t>
        </is>
      </c>
      <c r="G513" s="152" t="n">
        <v>3000</v>
      </c>
      <c r="H513" s="151" t="inlineStr">
        <is>
          <t>建设乡村旅游示范村，增加贫困户收入</t>
        </is>
      </c>
      <c r="I513" s="152" t="n">
        <v>1</v>
      </c>
      <c r="J513" s="152" t="n">
        <v>0.0343</v>
      </c>
      <c r="K513" s="152" t="n">
        <v>0.1519</v>
      </c>
      <c r="L513" s="152" t="inlineStr">
        <is>
          <t>县文旅局</t>
        </is>
      </c>
      <c r="M513" s="152" t="inlineStr">
        <is>
          <t>木钵镇</t>
        </is>
      </c>
      <c r="N513" s="152" t="n">
        <v>2019.11</v>
      </c>
      <c r="O513" s="55" t="n"/>
    </row>
    <row r="514" ht="49" customFormat="1" customHeight="1" s="10">
      <c r="A514" s="233" t="inlineStr">
        <is>
          <t>（二十七）</t>
        </is>
      </c>
      <c r="B514" s="233" t="inlineStr">
        <is>
          <t>开设扶贫农特产品展销中心</t>
        </is>
      </c>
      <c r="C514" s="233" t="inlineStr">
        <is>
          <t>新建</t>
        </is>
      </c>
      <c r="D514" s="233" t="inlineStr">
        <is>
          <t>2020.03
-
2020.12</t>
        </is>
      </c>
      <c r="E514" s="233" t="inlineStr">
        <is>
          <t>天津</t>
        </is>
      </c>
      <c r="F514" s="52" t="inlineStr">
        <is>
          <t>在天津市南开区开设占地50㎡的环县消费扶贫农特产品展销中心，补助资金40万元（场地租金20万元，装修费15万元，产品布展费5万元）</t>
        </is>
      </c>
      <c r="G514" s="233" t="n">
        <v>40</v>
      </c>
      <c r="H514" s="157" t="inlineStr">
        <is>
          <t>有效化解我县农产品销售问题，促进产业发展</t>
        </is>
      </c>
      <c r="I514" s="233" t="n">
        <v>215</v>
      </c>
      <c r="J514" s="233" t="n">
        <v>3.2731</v>
      </c>
      <c r="K514" s="233" t="n">
        <v>14.0036</v>
      </c>
      <c r="L514" s="233" t="inlineStr">
        <is>
          <t>县电商办</t>
        </is>
      </c>
      <c r="M514" s="233" t="inlineStr">
        <is>
          <t>县电商办</t>
        </is>
      </c>
      <c r="N514" s="233" t="n">
        <v>2020.6</v>
      </c>
      <c r="O514" s="56" t="n"/>
    </row>
    <row r="515" ht="49" customFormat="1" customHeight="1" s="10">
      <c r="A515" s="233" t="inlineStr">
        <is>
          <t>（二十八）</t>
        </is>
      </c>
      <c r="B515" s="233" t="inlineStr">
        <is>
          <t>扶贫产品
宣传推广</t>
        </is>
      </c>
      <c r="C515" s="233" t="inlineStr">
        <is>
          <t>新建</t>
        </is>
      </c>
      <c r="D515" s="233" t="inlineStr">
        <is>
          <t>2020.03
-
2020.12</t>
        </is>
      </c>
      <c r="E515" s="233" t="inlineStr">
        <is>
          <t>环县</t>
        </is>
      </c>
      <c r="F515" s="52" t="inlineStr">
        <is>
          <t>组织县内扶贫企业参加全国各地扶贫产品宣传推广活动展销节会，补助资金10万元</t>
        </is>
      </c>
      <c r="G515" s="233" t="n">
        <v>10</v>
      </c>
      <c r="H515" s="157" t="inlineStr">
        <is>
          <t>借力展销活动，拓宽农产品营销渠道</t>
        </is>
      </c>
      <c r="I515" s="233" t="n">
        <v>215</v>
      </c>
      <c r="J515" s="233" t="n">
        <v>3.2731</v>
      </c>
      <c r="K515" s="233" t="n">
        <v>14.0036</v>
      </c>
      <c r="L515" s="233" t="inlineStr">
        <is>
          <t>县电商办</t>
        </is>
      </c>
      <c r="M515" s="233" t="inlineStr">
        <is>
          <t>县电商办</t>
        </is>
      </c>
      <c r="N515" s="233" t="n">
        <v>2020.6</v>
      </c>
      <c r="O515" s="56" t="n"/>
    </row>
    <row r="516" ht="78" customFormat="1" customHeight="1" s="10">
      <c r="A516" s="233" t="inlineStr">
        <is>
          <t>（二十九）</t>
        </is>
      </c>
      <c r="B516" s="233" t="inlineStr">
        <is>
          <t>电商扶贫产销
对接项目</t>
        </is>
      </c>
      <c r="C516" s="233" t="inlineStr">
        <is>
          <t>新建</t>
        </is>
      </c>
      <c r="D516" s="233" t="inlineStr">
        <is>
          <t>2020.06
-
2020.12</t>
        </is>
      </c>
      <c r="E516" s="233" t="inlineStr">
        <is>
          <t>环县</t>
        </is>
      </c>
      <c r="F516" s="52" t="inlineStr">
        <is>
          <t>将通过和邮政公司合作，整合邮政网点与电商服务站点，提升县乡村三级服务体系运营能力。同时，与拼多多、京东、淘宝、抖音、快手等知名电商大平台合作，开展直播带货、短视频营销，加强农特产品网货品牌培育</t>
        </is>
      </c>
      <c r="G516" s="233" t="n">
        <v>55</v>
      </c>
      <c r="H516" s="157" t="inlineStr">
        <is>
          <t>通过开展各类线上线下促销推广活动，优先销售建档立卡贫困户的产品，不断扩大环县农产品网销规模，带动10个以上的行政村、100户、500人实现增收</t>
        </is>
      </c>
      <c r="I516" s="233" t="n">
        <v>10</v>
      </c>
      <c r="J516" s="233" t="n">
        <v>0.01</v>
      </c>
      <c r="K516" s="233" t="n">
        <v>0.05</v>
      </c>
      <c r="L516" s="233" t="inlineStr">
        <is>
          <t>县电商办</t>
        </is>
      </c>
      <c r="M516" s="233" t="inlineStr">
        <is>
          <t>县电商办</t>
        </is>
      </c>
      <c r="N516" s="233" t="n">
        <v>2020.6</v>
      </c>
      <c r="O516" s="56" t="n"/>
    </row>
    <row r="517" ht="72" customFormat="1" customHeight="1" s="10">
      <c r="A517" s="233" t="inlineStr">
        <is>
          <t>（三十）</t>
        </is>
      </c>
      <c r="B517" s="233" t="inlineStr">
        <is>
          <t>肉羊屠宰补助</t>
        </is>
      </c>
      <c r="C517" s="233" t="inlineStr">
        <is>
          <t>新建</t>
        </is>
      </c>
      <c r="D517" s="233" t="inlineStr">
        <is>
          <t>2020.06
-
2020.12</t>
        </is>
      </c>
      <c r="E517" s="233" t="inlineStr">
        <is>
          <t>全县20个乡镇</t>
        </is>
      </c>
      <c r="F517" s="52" t="inlineStr">
        <is>
          <t>环县养殖湖羊以及小尾寒羊农户大约2.8万户，11.76万人，农户通过合作社向中盛公司交售屠宰羊只，实行订单补助制度，交售1只湖羊，给农户补助40元，给合作社补助10元；交售1只其他育成羊政府补助40元，给农户补助30元，给合作社补助10元</t>
        </is>
      </c>
      <c r="G517" s="233" t="n">
        <v>530</v>
      </c>
      <c r="H517" s="157" t="inlineStr">
        <is>
          <t>龙头企业帮助提升产能，提高贫困农户养殖的积极性，扩大养殖规模，带动贫困户稳定增收</t>
        </is>
      </c>
      <c r="I517" s="233" t="n">
        <v>215</v>
      </c>
      <c r="J517" s="233" t="n">
        <v>2.8</v>
      </c>
      <c r="K517" s="233" t="n">
        <v>11.76</v>
      </c>
      <c r="L517" s="233" t="inlineStr">
        <is>
          <t>县畜牧局</t>
        </is>
      </c>
      <c r="M517" s="233" t="inlineStr">
        <is>
          <t>各乡镇</t>
        </is>
      </c>
      <c r="N517" s="233" t="n">
        <v>2020.6</v>
      </c>
      <c r="O517" s="56" t="n"/>
    </row>
    <row r="518" ht="49" customFormat="1" customHeight="1" s="10">
      <c r="A518" s="116" t="inlineStr">
        <is>
          <t>(三十一)</t>
        </is>
      </c>
      <c r="B518" s="116" t="inlineStr">
        <is>
          <t>光伏扶贫
小计</t>
        </is>
      </c>
      <c r="C518" s="116" t="inlineStr">
        <is>
          <t>续建</t>
        </is>
      </c>
      <c r="D518" s="116" t="inlineStr">
        <is>
          <t>2019.05
-
2020.12</t>
        </is>
      </c>
      <c r="E518" s="116" t="inlineStr">
        <is>
          <t>甜水等4个乡镇</t>
        </is>
      </c>
      <c r="F518" s="117" t="inlineStr">
        <is>
          <t>在甜水、小南沟、毛井3个乡镇各新建1个联村电站，在南湫乡新建1个村级电站</t>
        </is>
      </c>
      <c r="G518" s="272" t="n">
        <v>2318.76</v>
      </c>
      <c r="H518" s="119" t="inlineStr">
        <is>
          <t>增加集体经济收入，提高贫困户收入</t>
        </is>
      </c>
      <c r="I518" s="116" t="n">
        <v>8</v>
      </c>
      <c r="J518" s="116" t="n">
        <v>0.0567</v>
      </c>
      <c r="K518" s="116" t="n">
        <v>0.2268</v>
      </c>
      <c r="L518" s="116" t="inlineStr">
        <is>
          <t>县发改局</t>
        </is>
      </c>
      <c r="M518" s="116" t="inlineStr">
        <is>
          <t>县发改局</t>
        </is>
      </c>
      <c r="N518" s="130" t="n">
        <v>2019.11</v>
      </c>
      <c r="O518" s="56" t="n"/>
    </row>
    <row r="519" ht="36" customFormat="1" customHeight="1" s="10">
      <c r="A519" s="120" t="n">
        <v>1</v>
      </c>
      <c r="B519" s="120" t="inlineStr">
        <is>
          <t>张铁电站</t>
        </is>
      </c>
      <c r="C519" s="120" t="inlineStr">
        <is>
          <t>续建</t>
        </is>
      </c>
      <c r="D519" s="120" t="inlineStr">
        <is>
          <t>2019.05
-
2020.12</t>
        </is>
      </c>
      <c r="E519" s="120" t="inlineStr">
        <is>
          <t>甜水镇</t>
        </is>
      </c>
      <c r="F519" s="121" t="inlineStr">
        <is>
          <t>新建1个联村电站，电站容量1000千瓦，扶持带动张铁村和大良洼村共200户建档立卡贫困户增加收入</t>
        </is>
      </c>
      <c r="G519" s="273" t="n">
        <v>810.54</v>
      </c>
      <c r="H519" s="216" t="inlineStr">
        <is>
          <t>增加集体经济收入，提高贫困户收入</t>
        </is>
      </c>
      <c r="I519" s="120" t="n">
        <v>2</v>
      </c>
      <c r="J519" s="120" t="n">
        <v>0.02</v>
      </c>
      <c r="K519" s="120">
        <f>J519*4</f>
        <v/>
      </c>
      <c r="L519" s="120" t="inlineStr">
        <is>
          <t>县发改局</t>
        </is>
      </c>
      <c r="M519" s="120" t="inlineStr">
        <is>
          <t>县发改局</t>
        </is>
      </c>
      <c r="N519" s="205" t="n">
        <v>2019.11</v>
      </c>
      <c r="O519" s="56" t="n"/>
    </row>
    <row r="520" ht="36" customFormat="1" customHeight="1" s="10">
      <c r="A520" s="120" t="n">
        <v>2</v>
      </c>
      <c r="B520" s="120" t="inlineStr">
        <is>
          <t>杨胡套子电站</t>
        </is>
      </c>
      <c r="C520" s="120" t="inlineStr">
        <is>
          <t>续建</t>
        </is>
      </c>
      <c r="D520" s="120" t="inlineStr">
        <is>
          <t>2019.05
-
2019.12</t>
        </is>
      </c>
      <c r="E520" s="120" t="inlineStr">
        <is>
          <t>小南沟乡</t>
        </is>
      </c>
      <c r="F520" s="121" t="inlineStr">
        <is>
          <t>新建1个联村电站，电站容量670千瓦，扶持带动杨胡套子村和天子渠村共134户建档立卡贫困户增加收入</t>
        </is>
      </c>
      <c r="G520" s="273" t="n">
        <v>546.39</v>
      </c>
      <c r="H520" s="216" t="inlineStr">
        <is>
          <t>增加集体经济收入，提高贫困户收入</t>
        </is>
      </c>
      <c r="I520" s="120" t="n">
        <v>2</v>
      </c>
      <c r="J520" s="120" t="n">
        <v>0.0134</v>
      </c>
      <c r="K520" s="120">
        <f>J520*4</f>
        <v/>
      </c>
      <c r="L520" s="120" t="inlineStr">
        <is>
          <t>县发改局</t>
        </is>
      </c>
      <c r="M520" s="120" t="inlineStr">
        <is>
          <t>县发改局</t>
        </is>
      </c>
      <c r="N520" s="205" t="n">
        <v>2019.11</v>
      </c>
      <c r="O520" s="56" t="n"/>
    </row>
    <row r="521" ht="36" customFormat="1" customHeight="1" s="10">
      <c r="A521" s="120" t="n">
        <v>3</v>
      </c>
      <c r="B521" s="120" t="inlineStr">
        <is>
          <t>乔崾岘电站</t>
        </is>
      </c>
      <c r="C521" s="120" t="inlineStr">
        <is>
          <t>续建</t>
        </is>
      </c>
      <c r="D521" s="120" t="inlineStr">
        <is>
          <t>2019.05
-
2019.12</t>
        </is>
      </c>
      <c r="E521" s="120" t="inlineStr">
        <is>
          <t>毛井镇</t>
        </is>
      </c>
      <c r="F521" s="121" t="inlineStr">
        <is>
          <t>新建1个联村电站，电站容量890千瓦，扶持带动乔崾岘村、黄寨柯和施家滩村共178户建档立卡贫困户增加收入</t>
        </is>
      </c>
      <c r="G521" s="273" t="n">
        <v>718.54</v>
      </c>
      <c r="H521" s="216" t="inlineStr">
        <is>
          <t>增加集体经济收入，提高贫困户收入</t>
        </is>
      </c>
      <c r="I521" s="120" t="n">
        <v>3</v>
      </c>
      <c r="J521" s="120" t="n">
        <v>0.0178</v>
      </c>
      <c r="K521" s="120">
        <f>J521*4</f>
        <v/>
      </c>
      <c r="L521" s="120" t="inlineStr">
        <is>
          <t>县发改局</t>
        </is>
      </c>
      <c r="M521" s="120" t="inlineStr">
        <is>
          <t>县发改局</t>
        </is>
      </c>
      <c r="N521" s="205" t="n">
        <v>2019.11</v>
      </c>
      <c r="O521" s="56" t="n"/>
    </row>
    <row r="522" ht="36" customFormat="1" customHeight="1" s="10">
      <c r="A522" s="120" t="n">
        <v>4</v>
      </c>
      <c r="B522" s="120" t="inlineStr">
        <is>
          <t>洪涝池电站</t>
        </is>
      </c>
      <c r="C522" s="120" t="inlineStr">
        <is>
          <t>续建</t>
        </is>
      </c>
      <c r="D522" s="120" t="inlineStr">
        <is>
          <t>2019.05
-
2019.12</t>
        </is>
      </c>
      <c r="E522" s="120" t="inlineStr">
        <is>
          <t>南湫乡</t>
        </is>
      </c>
      <c r="F522" s="121" t="inlineStr">
        <is>
          <t>新建1个村级电站，电站容量275千瓦，扶持带动洪涝池村55户建档立卡贫困户增加收入</t>
        </is>
      </c>
      <c r="G522" s="273" t="n">
        <v>243.29</v>
      </c>
      <c r="H522" s="216" t="inlineStr">
        <is>
          <t>增加集体经济收入，提高贫困户收入</t>
        </is>
      </c>
      <c r="I522" s="120" t="n">
        <v>1</v>
      </c>
      <c r="J522" s="120" t="n">
        <v>0.0055</v>
      </c>
      <c r="K522" s="120">
        <f>J522*4</f>
        <v/>
      </c>
      <c r="L522" s="120" t="inlineStr">
        <is>
          <t>县发改局</t>
        </is>
      </c>
      <c r="M522" s="120" t="inlineStr">
        <is>
          <t>县发改局</t>
        </is>
      </c>
      <c r="N522" s="205" t="n">
        <v>2019.11</v>
      </c>
      <c r="O522" s="56" t="n"/>
    </row>
    <row r="523" ht="39" customFormat="1" customHeight="1" s="9">
      <c r="A523" s="123" t="inlineStr">
        <is>
          <t>（三十二）</t>
        </is>
      </c>
      <c r="B523" s="233" t="inlineStr">
        <is>
          <t>合作社技术管理人员培训</t>
        </is>
      </c>
      <c r="C523" s="123" t="inlineStr">
        <is>
          <t>新建</t>
        </is>
      </c>
      <c r="D523" s="233" t="inlineStr">
        <is>
          <t>2020.03
-
2020.12</t>
        </is>
      </c>
      <c r="E523" s="233" t="inlineStr">
        <is>
          <t>曲子镇等20个乡镇</t>
        </is>
      </c>
      <c r="F523" s="124" t="inlineStr">
        <is>
          <t>中盛千只湖羊标准化扶贫示范合作社技术管理人员培训315人，每人补助1万元，共补助315万元</t>
        </is>
      </c>
      <c r="G523" s="233" t="n">
        <v>315</v>
      </c>
      <c r="H523" s="124" t="inlineStr">
        <is>
          <t>培养一批专业化、科学化饲养团队，服务合作社建设和全县肉羊产业发展</t>
        </is>
      </c>
      <c r="I523" s="233" t="n"/>
      <c r="J523" s="233" t="n">
        <v>0.0315</v>
      </c>
      <c r="K523" s="233">
        <f>J523*4.2</f>
        <v/>
      </c>
      <c r="L523" s="233" t="inlineStr">
        <is>
          <t>县畜牧局</t>
        </is>
      </c>
      <c r="M523" s="233" t="inlineStr">
        <is>
          <t>曲子镇等20个乡镇</t>
        </is>
      </c>
      <c r="N523" s="233" t="n">
        <v>2019.11</v>
      </c>
      <c r="O523" s="55" t="n"/>
    </row>
    <row r="524" ht="45" customFormat="1" customHeight="1" s="9">
      <c r="A524" s="123" t="inlineStr">
        <is>
          <t>（三十三）</t>
        </is>
      </c>
      <c r="B524" s="233" t="inlineStr">
        <is>
          <t>湖羊专业户培训</t>
        </is>
      </c>
      <c r="C524" s="186" t="inlineStr">
        <is>
          <t>新建</t>
        </is>
      </c>
      <c r="D524" s="126" t="inlineStr">
        <is>
          <t>2020.03
-
2020.12</t>
        </is>
      </c>
      <c r="E524" s="186" t="inlineStr">
        <is>
          <t>甜水镇等20个乡镇</t>
        </is>
      </c>
      <c r="F524" s="127" t="inlineStr">
        <is>
          <t>全县培训湖羊标准化自养示范户4684户，每户需培训费1100元</t>
        </is>
      </c>
      <c r="G524" s="128">
        <f>SUM(G525:G544)</f>
        <v/>
      </c>
      <c r="H524" s="228" t="inlineStr">
        <is>
          <t>提高自养户养殖技术，提升养殖效益</t>
        </is>
      </c>
      <c r="I524" s="128">
        <f>SUM(I525:I544)</f>
        <v/>
      </c>
      <c r="J524" s="128">
        <f>SUM(J525:J544)</f>
        <v/>
      </c>
      <c r="K524" s="128">
        <f>SUM(K525:K544)</f>
        <v/>
      </c>
      <c r="L524" s="123" t="inlineStr">
        <is>
          <t>县畜牧局</t>
        </is>
      </c>
      <c r="M524" s="186" t="inlineStr">
        <is>
          <t>甜水镇等20个乡镇</t>
        </is>
      </c>
      <c r="N524" s="190" t="n">
        <v>2019.11</v>
      </c>
      <c r="O524" s="55" t="n"/>
    </row>
    <row r="525" ht="45" customFormat="1" customHeight="1" s="9">
      <c r="A525" s="152" t="n">
        <v>1</v>
      </c>
      <c r="B525" s="152" t="inlineStr">
        <is>
          <t>湖羊专业户培训</t>
        </is>
      </c>
      <c r="C525" s="152" t="inlineStr">
        <is>
          <t>新建</t>
        </is>
      </c>
      <c r="D525" s="155" t="inlineStr">
        <is>
          <t>2020.03
-
2020.12</t>
        </is>
      </c>
      <c r="E525" s="155" t="inlineStr">
        <is>
          <t>甜水镇</t>
        </is>
      </c>
      <c r="F525" s="62" t="inlineStr">
        <is>
          <t>培训湖羊标准化专业户157户，每户需培训费1100元，其中：甜水街村15户、鲁掌村22户、何塬村39户、邱滩村10户、赵掌村13户、高崾岘村23户、狼儿滩村8户、大良洼村23户、七里墩村4户</t>
        </is>
      </c>
      <c r="G525" s="152">
        <f>157*0.11</f>
        <v/>
      </c>
      <c r="H525" s="151" t="inlineStr">
        <is>
          <t>提高自养户养殖技术，提升养殖效益</t>
        </is>
      </c>
      <c r="I525" s="152" t="n">
        <v>9</v>
      </c>
      <c r="J525" s="255" t="n">
        <v>0.0157</v>
      </c>
      <c r="K525" s="255" t="n">
        <v>0.0659</v>
      </c>
      <c r="L525" s="155" t="inlineStr">
        <is>
          <t>县畜牧局</t>
        </is>
      </c>
      <c r="M525" s="155" t="inlineStr">
        <is>
          <t>甜水镇</t>
        </is>
      </c>
      <c r="N525" s="191" t="n">
        <v>2019.11</v>
      </c>
      <c r="O525" s="55" t="n"/>
    </row>
    <row r="526" ht="44" customFormat="1" customHeight="1" s="9">
      <c r="A526" s="152" t="n">
        <v>2</v>
      </c>
      <c r="B526" s="152" t="inlineStr">
        <is>
          <t>湖羊专业户培训</t>
        </is>
      </c>
      <c r="C526" s="152" t="inlineStr">
        <is>
          <t>新建</t>
        </is>
      </c>
      <c r="D526" s="155" t="inlineStr">
        <is>
          <t>2020.03
-
2020.12</t>
        </is>
      </c>
      <c r="E526" s="155" t="inlineStr">
        <is>
          <t>南湫乡</t>
        </is>
      </c>
      <c r="F526" s="62" t="inlineStr">
        <is>
          <t>培训湖羊标准化专业户115户，每户需培训费1100元，其中：代家洼村26户、双井子村15、岳后渠村21户、杨兴堡村15户、洪涝池村22户、花儿山村16户</t>
        </is>
      </c>
      <c r="G526" s="152">
        <f>115*0.11</f>
        <v/>
      </c>
      <c r="H526" s="151" t="inlineStr">
        <is>
          <t>提高自养户养殖技术，提升养殖效益</t>
        </is>
      </c>
      <c r="I526" s="152" t="n">
        <v>6</v>
      </c>
      <c r="J526" s="255" t="n">
        <v>0.0115</v>
      </c>
      <c r="K526" s="255" t="n">
        <v>0.048</v>
      </c>
      <c r="L526" s="155" t="inlineStr">
        <is>
          <t>县畜牧局</t>
        </is>
      </c>
      <c r="M526" s="155" t="inlineStr">
        <is>
          <t>南湫乡</t>
        </is>
      </c>
      <c r="N526" s="191" t="n">
        <v>2019.11</v>
      </c>
      <c r="O526" s="55" t="n"/>
    </row>
    <row r="527" ht="48" customFormat="1" customHeight="1" s="9">
      <c r="A527" s="152" t="n">
        <v>3</v>
      </c>
      <c r="B527" s="152" t="inlineStr">
        <is>
          <t>湖羊专业户培训</t>
        </is>
      </c>
      <c r="C527" s="152" t="inlineStr">
        <is>
          <t>新建</t>
        </is>
      </c>
      <c r="D527" s="155" t="inlineStr">
        <is>
          <t>2020.03
-
2020.12</t>
        </is>
      </c>
      <c r="E527" s="155" t="inlineStr">
        <is>
          <t>演武乡</t>
        </is>
      </c>
      <c r="F527" s="62" t="inlineStr">
        <is>
          <t>培训湖羊标准化专业户218户，每户需培训费1100元，其中：佛岔村27户、黄家山村20户、刘坪村13户、曳郭咀村12户、路家塬村47户、走马硷村20户、吴家塬村30户、杨家洼村49户</t>
        </is>
      </c>
      <c r="G527" s="152">
        <f>218*0.11</f>
        <v/>
      </c>
      <c r="H527" s="151" t="inlineStr">
        <is>
          <t>提高自养户养殖技术，提升养殖效益</t>
        </is>
      </c>
      <c r="I527" s="152" t="n">
        <v>8</v>
      </c>
      <c r="J527" s="255" t="n">
        <v>0.0218</v>
      </c>
      <c r="K527" s="255" t="n">
        <v>0.0915</v>
      </c>
      <c r="L527" s="155" t="inlineStr">
        <is>
          <t>县畜牧局</t>
        </is>
      </c>
      <c r="M527" s="155" t="inlineStr">
        <is>
          <t>演武乡</t>
        </is>
      </c>
      <c r="N527" s="191" t="n">
        <v>2019.11</v>
      </c>
      <c r="O527" s="55" t="n"/>
    </row>
    <row r="528" ht="53" customFormat="1" customHeight="1" s="9">
      <c r="A528" s="152" t="n">
        <v>4</v>
      </c>
      <c r="B528" s="152" t="inlineStr">
        <is>
          <t>湖羊专业户培训</t>
        </is>
      </c>
      <c r="C528" s="152" t="inlineStr">
        <is>
          <t>新建</t>
        </is>
      </c>
      <c r="D528" s="155" t="inlineStr">
        <is>
          <t>2020.03
-
2020.12</t>
        </is>
      </c>
      <c r="E528" s="155" t="inlineStr">
        <is>
          <t>小南沟乡</t>
        </is>
      </c>
      <c r="F528" s="62" t="inlineStr">
        <is>
          <t>培训湖羊标准化专业户184户，每户需培训费1100元，其中：小南沟村19户、天子渠村18户、汪天子村36户、李上山村35户、许掌村7户、陈掌村34户、李塬村33户、杨胡套子村3户、连川村5户、丁寨柯村13户、粉子山村5户、燕麦掌村12户</t>
        </is>
      </c>
      <c r="G528" s="152">
        <f>184*0.11</f>
        <v/>
      </c>
      <c r="H528" s="151" t="inlineStr">
        <is>
          <t>提高自养户养殖技术，提升养殖效益</t>
        </is>
      </c>
      <c r="I528" s="152" t="n">
        <v>11</v>
      </c>
      <c r="J528" s="255" t="n">
        <v>0.0184</v>
      </c>
      <c r="K528" s="255" t="n">
        <v>0.0772</v>
      </c>
      <c r="L528" s="155" t="inlineStr">
        <is>
          <t>县畜牧局</t>
        </is>
      </c>
      <c r="M528" s="155" t="inlineStr">
        <is>
          <t>小南沟乡</t>
        </is>
      </c>
      <c r="N528" s="191" t="n">
        <v>2019.11</v>
      </c>
      <c r="O528" s="55" t="n"/>
    </row>
    <row r="529" ht="53" customFormat="1" customHeight="1" s="9">
      <c r="A529" s="152" t="n">
        <v>5</v>
      </c>
      <c r="B529" s="152" t="inlineStr">
        <is>
          <t>湖羊专业户培训</t>
        </is>
      </c>
      <c r="C529" s="152" t="inlineStr">
        <is>
          <t>新建</t>
        </is>
      </c>
      <c r="D529" s="155" t="inlineStr">
        <is>
          <t>2020.03
-
2020.12</t>
        </is>
      </c>
      <c r="E529" s="155" t="inlineStr">
        <is>
          <t>毛井镇</t>
        </is>
      </c>
      <c r="F529" s="62" t="inlineStr">
        <is>
          <t>培训湖羊标准化专业户205户，每户需培训费1100元，其中：二条俭村59户、砖城子村31户、山西掌村9户、杨东掌村7户、红糜湾村5户、乔崾岘村17户、黄寨柯村13户、高家洼村6户、丁连掌村13户、大户掌村21户、马趟村24户</t>
        </is>
      </c>
      <c r="G529" s="152">
        <f>205*0.11</f>
        <v/>
      </c>
      <c r="H529" s="151" t="inlineStr">
        <is>
          <t>提高自养户养殖技术，提升养殖效益</t>
        </is>
      </c>
      <c r="I529" s="152" t="n">
        <v>11</v>
      </c>
      <c r="J529" s="255" t="n">
        <v>0.0205</v>
      </c>
      <c r="K529" s="255" t="n">
        <v>0.08599999999999999</v>
      </c>
      <c r="L529" s="155" t="inlineStr">
        <is>
          <t>县畜牧局</t>
        </is>
      </c>
      <c r="M529" s="155" t="inlineStr">
        <is>
          <t>毛井镇</t>
        </is>
      </c>
      <c r="N529" s="191" t="n">
        <v>2019.11</v>
      </c>
      <c r="O529" s="55" t="n"/>
    </row>
    <row r="530" ht="53" customFormat="1" customHeight="1" s="9">
      <c r="A530" s="152" t="n">
        <v>6</v>
      </c>
      <c r="B530" s="152" t="inlineStr">
        <is>
          <t>湖羊专业户培训</t>
        </is>
      </c>
      <c r="C530" s="152" t="inlineStr">
        <is>
          <t>新建</t>
        </is>
      </c>
      <c r="D530" s="155" t="inlineStr">
        <is>
          <t>2020.03
-
2020.12</t>
        </is>
      </c>
      <c r="E530" s="155" t="inlineStr">
        <is>
          <t>山城乡</t>
        </is>
      </c>
      <c r="F530" s="62" t="inlineStr">
        <is>
          <t>培训湖羊标准化专业户201户，每户需培训费1100元，其中：山城堡村28户、八里铺村26户、王山口子村30户、寨柯村22户、冯家沟村28户、郝掌村21户、赵庄村22户、谢庄村24户</t>
        </is>
      </c>
      <c r="G530" s="152">
        <f>201*0.11</f>
        <v/>
      </c>
      <c r="H530" s="151" t="inlineStr">
        <is>
          <t>提高自养户养殖技术，提升养殖效益</t>
        </is>
      </c>
      <c r="I530" s="152" t="n">
        <v>8</v>
      </c>
      <c r="J530" s="255" t="n">
        <v>0.0201</v>
      </c>
      <c r="K530" s="255" t="n">
        <v>0.0844</v>
      </c>
      <c r="L530" s="155" t="inlineStr">
        <is>
          <t>县畜牧局</t>
        </is>
      </c>
      <c r="M530" s="155" t="inlineStr">
        <is>
          <t>山城乡</t>
        </is>
      </c>
      <c r="N530" s="191" t="n">
        <v>2019.11</v>
      </c>
      <c r="O530" s="55" t="n"/>
    </row>
    <row r="531" ht="53" customFormat="1" customHeight="1" s="9">
      <c r="A531" s="152" t="n">
        <v>7</v>
      </c>
      <c r="B531" s="152" t="inlineStr">
        <is>
          <t>湖羊专业户培训</t>
        </is>
      </c>
      <c r="C531" s="152" t="inlineStr">
        <is>
          <t>新建</t>
        </is>
      </c>
      <c r="D531" s="155" t="inlineStr">
        <is>
          <t>2020.03
-
2020.12</t>
        </is>
      </c>
      <c r="E531" s="155" t="inlineStr">
        <is>
          <t>芦家湾乡</t>
        </is>
      </c>
      <c r="F531" s="62" t="inlineStr">
        <is>
          <t>培训湖羊标准化专业户230户，每户需培训费1100元，其中：杨新庄村70户、花儿掌村22户、庙儿掌村50户、宋家掌村15户、井川村15户、桃李湾村15户、大堡条村14户、盘龙村13户、小堡条村16户</t>
        </is>
      </c>
      <c r="G531" s="152">
        <f>230*0.11</f>
        <v/>
      </c>
      <c r="H531" s="151" t="inlineStr">
        <is>
          <t>提高自养户养殖技术，提升养殖效益</t>
        </is>
      </c>
      <c r="I531" s="152" t="n">
        <v>9</v>
      </c>
      <c r="J531" s="255" t="n">
        <v>0.023</v>
      </c>
      <c r="K531" s="255" t="n">
        <v>0.09660000000000001</v>
      </c>
      <c r="L531" s="155" t="inlineStr">
        <is>
          <t>县畜牧局</t>
        </is>
      </c>
      <c r="M531" s="155" t="inlineStr">
        <is>
          <t>芦家湾乡</t>
        </is>
      </c>
      <c r="N531" s="191" t="n">
        <v>2019.11</v>
      </c>
      <c r="O531" s="55" t="n"/>
    </row>
    <row r="532" ht="53" customFormat="1" customHeight="1" s="9">
      <c r="A532" s="152" t="n">
        <v>8</v>
      </c>
      <c r="B532" s="152" t="inlineStr">
        <is>
          <t>湖羊专业户培训</t>
        </is>
      </c>
      <c r="C532" s="152" t="inlineStr">
        <is>
          <t>新建</t>
        </is>
      </c>
      <c r="D532" s="155" t="inlineStr">
        <is>
          <t>2020.03
-
2020.12</t>
        </is>
      </c>
      <c r="E532" s="155" t="inlineStr">
        <is>
          <t>樊家川镇</t>
        </is>
      </c>
      <c r="F532" s="62" t="inlineStr">
        <is>
          <t>培训湖羊标准化专业户231户，每户需培训费1100元，其中：郝集村26户、马驿沟村44户、马骏滩村33户、慕家河村36户、攀家川村32户、长城村30户、李崾岘村30户</t>
        </is>
      </c>
      <c r="G532" s="152">
        <f>231*0.11</f>
        <v/>
      </c>
      <c r="H532" s="151" t="inlineStr">
        <is>
          <t>提高自养户养殖技术，提升养殖效益</t>
        </is>
      </c>
      <c r="I532" s="152" t="n">
        <v>7</v>
      </c>
      <c r="J532" s="255" t="n">
        <v>0.0231</v>
      </c>
      <c r="K532" s="255" t="n">
        <v>0.097</v>
      </c>
      <c r="L532" s="155" t="inlineStr">
        <is>
          <t>县畜牧局</t>
        </is>
      </c>
      <c r="M532" s="155" t="inlineStr">
        <is>
          <t>樊家川镇</t>
        </is>
      </c>
      <c r="N532" s="191" t="n">
        <v>2019.11</v>
      </c>
      <c r="O532" s="55" t="n"/>
    </row>
    <row r="533" ht="53" customFormat="1" customHeight="1" s="9">
      <c r="A533" s="152" t="n">
        <v>9</v>
      </c>
      <c r="B533" s="152" t="inlineStr">
        <is>
          <t>湖羊专业户培训</t>
        </is>
      </c>
      <c r="C533" s="152" t="inlineStr">
        <is>
          <t>新建</t>
        </is>
      </c>
      <c r="D533" s="155" t="inlineStr">
        <is>
          <t>2020.03
-
2020.12</t>
        </is>
      </c>
      <c r="E533" s="155" t="inlineStr">
        <is>
          <t>耿湾乡</t>
        </is>
      </c>
      <c r="F533" s="62" t="inlineStr">
        <is>
          <t>培训湖羊标准化专业户184户，每户需培训费1100元，其中：张台村18户、黑城岔村5户、郜庄村17户、郝东掌村78户、万湾村12户、许家掌村15户、四合原村4户、早流渠村5户、桃树掌村5户、天桥村3户、耿河村21户、韩老庄村11户</t>
        </is>
      </c>
      <c r="G533" s="152">
        <f>184*0.11</f>
        <v/>
      </c>
      <c r="H533" s="151" t="inlineStr">
        <is>
          <t>提高自养户养殖技术，提升养殖效益</t>
        </is>
      </c>
      <c r="I533" s="152" t="n">
        <v>12</v>
      </c>
      <c r="J533" s="255" t="n">
        <v>0.0184</v>
      </c>
      <c r="K533" s="255" t="n">
        <v>0.0772</v>
      </c>
      <c r="L533" s="155" t="inlineStr">
        <is>
          <t>县畜牧局</t>
        </is>
      </c>
      <c r="M533" s="155" t="inlineStr">
        <is>
          <t>耿湾乡</t>
        </is>
      </c>
      <c r="N533" s="191" t="n">
        <v>2019.11</v>
      </c>
      <c r="O533" s="55" t="n"/>
    </row>
    <row r="534" ht="53" customFormat="1" customHeight="1" s="9">
      <c r="A534" s="152" t="n">
        <v>10</v>
      </c>
      <c r="B534" s="152" t="inlineStr">
        <is>
          <t>湖羊专业户培训</t>
        </is>
      </c>
      <c r="C534" s="152" t="inlineStr">
        <is>
          <t>新建</t>
        </is>
      </c>
      <c r="D534" s="155" t="inlineStr">
        <is>
          <t>2020.03
-
2020.12</t>
        </is>
      </c>
      <c r="E534" s="155" t="inlineStr">
        <is>
          <t>车道镇</t>
        </is>
      </c>
      <c r="F534" s="62" t="inlineStr">
        <is>
          <t>培训湖羊标准化专业户332户，其中：元峁村18户、苦水掌村23户、双庙村34户、王西掌村25户、吊渠村41户、三角城村5户、杨掌村34户、万安村34户、魏洼村22户、陈掌村16户、红台村14户、樱桃掌村13户、安掌村19户、代掌村22户、刘园子村12户</t>
        </is>
      </c>
      <c r="G534" s="152">
        <f>332*0.11</f>
        <v/>
      </c>
      <c r="H534" s="151" t="inlineStr">
        <is>
          <t>提高自养户养殖技术，提升养殖效益</t>
        </is>
      </c>
      <c r="I534" s="152" t="n">
        <v>15</v>
      </c>
      <c r="J534" s="255" t="n">
        <v>0.0332</v>
      </c>
      <c r="K534" s="255" t="n">
        <v>0.1394</v>
      </c>
      <c r="L534" s="155" t="inlineStr">
        <is>
          <t>县畜牧局</t>
        </is>
      </c>
      <c r="M534" s="155" t="inlineStr">
        <is>
          <t>车道镇</t>
        </is>
      </c>
      <c r="N534" s="191" t="n">
        <v>2019.11</v>
      </c>
      <c r="O534" s="55" t="n"/>
    </row>
    <row r="535" ht="48" customFormat="1" customHeight="1" s="9">
      <c r="A535" s="152" t="n">
        <v>11</v>
      </c>
      <c r="B535" s="152" t="inlineStr">
        <is>
          <t>湖羊专业户培训</t>
        </is>
      </c>
      <c r="C535" s="152" t="inlineStr">
        <is>
          <t>新建</t>
        </is>
      </c>
      <c r="D535" s="155" t="inlineStr">
        <is>
          <t>2020.03
-
2020.12</t>
        </is>
      </c>
      <c r="E535" s="155" t="inlineStr">
        <is>
          <t>八珠乡</t>
        </is>
      </c>
      <c r="F535" s="62" t="inlineStr">
        <is>
          <t>培训湖羊标准化专业户286户，每户需培训费1100元，其中：八珠塬村41户、曹塬村35户、杏树沟村43户、塔儿咀村53户、马连掌村31户、冯家湾村24户、苟塬村44户、湫坝沟村15户</t>
        </is>
      </c>
      <c r="G535" s="152">
        <f>286*0.11</f>
        <v/>
      </c>
      <c r="H535" s="151" t="inlineStr">
        <is>
          <t>提高自养户养殖技术，提升养殖效益</t>
        </is>
      </c>
      <c r="I535" s="152" t="n">
        <v>8</v>
      </c>
      <c r="J535" s="255" t="n">
        <v>0.0286</v>
      </c>
      <c r="K535" s="255" t="n">
        <v>0.12</v>
      </c>
      <c r="L535" s="155" t="inlineStr">
        <is>
          <t>县畜牧局</t>
        </is>
      </c>
      <c r="M535" s="155" t="inlineStr">
        <is>
          <t>八珠乡</t>
        </is>
      </c>
      <c r="N535" s="191" t="n">
        <v>2019.11</v>
      </c>
      <c r="O535" s="55" t="n"/>
    </row>
    <row r="536" ht="66" customFormat="1" customHeight="1" s="9">
      <c r="A536" s="152" t="n">
        <v>12</v>
      </c>
      <c r="B536" s="152" t="inlineStr">
        <is>
          <t>湖羊专业户培训</t>
        </is>
      </c>
      <c r="C536" s="152" t="inlineStr">
        <is>
          <t>新建</t>
        </is>
      </c>
      <c r="D536" s="155" t="inlineStr">
        <is>
          <t>2020.03
-
2020.12</t>
        </is>
      </c>
      <c r="E536" s="155" t="inlineStr">
        <is>
          <t>木钵镇</t>
        </is>
      </c>
      <c r="F536" s="62" t="inlineStr">
        <is>
          <t>培训湖羊标准化专业户384户，每户需培训费1100元，其中：殷家桥12户、木钵街12户、周湾29户、韩洼子33户、曹旗24户、关营4户、高寨31户、高楼塬43户、刘家塬14户、白家掌41户、邓寨子22户、郭西掌35户、二合塬30户、井儿岔18户、罗家沟13户、水坝滩23户</t>
        </is>
      </c>
      <c r="G536" s="152">
        <f>384*0.11</f>
        <v/>
      </c>
      <c r="H536" s="151" t="inlineStr">
        <is>
          <t>提高自养户养殖技术，提升养殖效益</t>
        </is>
      </c>
      <c r="I536" s="152" t="n">
        <v>17</v>
      </c>
      <c r="J536" s="255" t="n">
        <v>0.0384</v>
      </c>
      <c r="K536" s="255" t="n">
        <v>0.161</v>
      </c>
      <c r="L536" s="155" t="inlineStr">
        <is>
          <t>县畜牧局</t>
        </is>
      </c>
      <c r="M536" s="155" t="inlineStr">
        <is>
          <t>木钵镇</t>
        </is>
      </c>
      <c r="N536" s="191" t="n">
        <v>2019.11</v>
      </c>
      <c r="O536" s="55" t="n"/>
    </row>
    <row r="537" ht="69" customFormat="1" customHeight="1" s="9">
      <c r="A537" s="152" t="n">
        <v>13</v>
      </c>
      <c r="B537" s="152" t="inlineStr">
        <is>
          <t>湖羊专业户培训</t>
        </is>
      </c>
      <c r="C537" s="152" t="inlineStr">
        <is>
          <t>新建</t>
        </is>
      </c>
      <c r="D537" s="155" t="inlineStr">
        <is>
          <t>2020.03
-
2020.12</t>
        </is>
      </c>
      <c r="E537" s="155" t="inlineStr">
        <is>
          <t>天池乡</t>
        </is>
      </c>
      <c r="F537" s="62" t="inlineStr">
        <is>
          <t>培训湖羊标准化专业户253户，每户需培训费1100元，其中：天池村12户、张邓塬村18户、梁河村11户、殷屈河13户、潘老庄村19户、大庄台村11户、四合掌村21户、老庄湾13户、井渠淌村11户、鲜岔村14户、碾盘岭村40户、大方山村8户、喜家坪村24户、曹李川村13户、吴城子村25户</t>
        </is>
      </c>
      <c r="G537" s="152">
        <f>253*0.11</f>
        <v/>
      </c>
      <c r="H537" s="151" t="inlineStr">
        <is>
          <t>提高自养户养殖技术，提升养殖效益</t>
        </is>
      </c>
      <c r="I537" s="152" t="n">
        <v>15</v>
      </c>
      <c r="J537" s="255" t="n">
        <v>0.0253</v>
      </c>
      <c r="K537" s="255" t="n">
        <v>0.106</v>
      </c>
      <c r="L537" s="155" t="inlineStr">
        <is>
          <t>县畜牧局</t>
        </is>
      </c>
      <c r="M537" s="155" t="inlineStr">
        <is>
          <t>天池乡</t>
        </is>
      </c>
      <c r="N537" s="191" t="n">
        <v>2019.11</v>
      </c>
      <c r="O537" s="55" t="n"/>
    </row>
    <row r="538" ht="45" customFormat="1" customHeight="1" s="9">
      <c r="A538" s="152" t="n">
        <v>14</v>
      </c>
      <c r="B538" s="152" t="inlineStr">
        <is>
          <t>湖羊专业户培训</t>
        </is>
      </c>
      <c r="C538" s="152" t="inlineStr">
        <is>
          <t>新建</t>
        </is>
      </c>
      <c r="D538" s="155" t="inlineStr">
        <is>
          <t>2020.03
-
2020.12</t>
        </is>
      </c>
      <c r="E538" s="155" t="inlineStr">
        <is>
          <t>罗山川乡</t>
        </is>
      </c>
      <c r="F538" s="62" t="inlineStr">
        <is>
          <t>培训湖羊标准化专业户201户，每户需培训费1100元，其中：西阳洼村24户、苇芝城村18户、龙柏山村22户、兰家掌村31户、大树塬村61户、山水湾村23户、光明村22户</t>
        </is>
      </c>
      <c r="G538" s="152">
        <f>201*0.11</f>
        <v/>
      </c>
      <c r="H538" s="151" t="inlineStr">
        <is>
          <t>提高自养户养殖技术，提升养殖效益</t>
        </is>
      </c>
      <c r="I538" s="152" t="n">
        <v>7</v>
      </c>
      <c r="J538" s="255" t="n">
        <v>0.0201</v>
      </c>
      <c r="K538" s="255" t="n">
        <v>0.0844</v>
      </c>
      <c r="L538" s="155" t="inlineStr">
        <is>
          <t>县畜牧局</t>
        </is>
      </c>
      <c r="M538" s="155" t="inlineStr">
        <is>
          <t>罗山川乡</t>
        </is>
      </c>
      <c r="N538" s="191" t="n">
        <v>2019.11</v>
      </c>
      <c r="O538" s="55" t="n"/>
    </row>
    <row r="539" ht="66" customFormat="1" customHeight="1" s="9">
      <c r="A539" s="152" t="n">
        <v>15</v>
      </c>
      <c r="B539" s="152" t="inlineStr">
        <is>
          <t>湖羊专业户培训</t>
        </is>
      </c>
      <c r="C539" s="152" t="inlineStr">
        <is>
          <t>新建</t>
        </is>
      </c>
      <c r="D539" s="155" t="inlineStr">
        <is>
          <t>2020.03
-
2020.12</t>
        </is>
      </c>
      <c r="E539" s="155" t="inlineStr">
        <is>
          <t>曲子镇</t>
        </is>
      </c>
      <c r="F539" s="62" t="inlineStr">
        <is>
          <t>培训湖羊标准化专业户226户，每户需培训费1100元，其中：五里桥村7户、双城村7户、刘旗村4户、孟家寨村4户、高李湾村19户、楼房子村27户、宋家塬村4户、许家塬村63户、金村寺村10户、油坊塬村12户、小庄子村20户、金盆掌村28户、马家河村11户、董家塬村10户</t>
        </is>
      </c>
      <c r="G539" s="152">
        <f>226*0.11</f>
        <v/>
      </c>
      <c r="H539" s="151" t="inlineStr">
        <is>
          <t>提高自养户养殖技术，提升养殖效益</t>
        </is>
      </c>
      <c r="I539" s="152" t="n">
        <v>14</v>
      </c>
      <c r="J539" s="255" t="n">
        <v>0.0226</v>
      </c>
      <c r="K539" s="255" t="n">
        <v>0.0949</v>
      </c>
      <c r="L539" s="155" t="inlineStr">
        <is>
          <t>县畜牧局</t>
        </is>
      </c>
      <c r="M539" s="155" t="inlineStr">
        <is>
          <t>曲子镇</t>
        </is>
      </c>
      <c r="N539" s="191" t="n">
        <v>2019.11</v>
      </c>
      <c r="O539" s="55" t="n"/>
    </row>
    <row r="540" ht="45" customFormat="1" customHeight="1" s="9">
      <c r="A540" s="152" t="n">
        <v>16</v>
      </c>
      <c r="B540" s="152" t="inlineStr">
        <is>
          <t>湖羊专业户培训</t>
        </is>
      </c>
      <c r="C540" s="152" t="inlineStr">
        <is>
          <t>新建</t>
        </is>
      </c>
      <c r="D540" s="155" t="inlineStr">
        <is>
          <t>2020.03
-
2020.12</t>
        </is>
      </c>
      <c r="E540" s="155" t="inlineStr">
        <is>
          <t>虎洞镇</t>
        </is>
      </c>
      <c r="F540" s="62" t="inlineStr">
        <is>
          <t>培训湖羊标准化专业户90户，每户需培训费1100元，其中：常兆台15户、半个城12户、高庙湾17户、贾驿23户、金庄塬10户、刘解掌15户、砂井子24户、魏家河17户、张大掌17户</t>
        </is>
      </c>
      <c r="G540" s="152">
        <f>90*0.11</f>
        <v/>
      </c>
      <c r="H540" s="151" t="inlineStr">
        <is>
          <t>提高自养户养殖技术，提升养殖效益</t>
        </is>
      </c>
      <c r="I540" s="152" t="n">
        <v>9</v>
      </c>
      <c r="J540" s="255" t="n">
        <v>0.008999999999999999</v>
      </c>
      <c r="K540" s="255" t="n">
        <v>0.0376</v>
      </c>
      <c r="L540" s="155" t="inlineStr">
        <is>
          <t>县畜牧局</t>
        </is>
      </c>
      <c r="M540" s="155" t="inlineStr">
        <is>
          <t>虎洞镇</t>
        </is>
      </c>
      <c r="N540" s="191" t="n">
        <v>2019.11</v>
      </c>
      <c r="O540" s="55" t="n"/>
    </row>
    <row r="541" ht="81" customFormat="1" customHeight="1" s="9">
      <c r="A541" s="152" t="n">
        <v>17</v>
      </c>
      <c r="B541" s="152" t="inlineStr">
        <is>
          <t>湖羊专业户培训</t>
        </is>
      </c>
      <c r="C541" s="152" t="inlineStr">
        <is>
          <t>新建</t>
        </is>
      </c>
      <c r="D541" s="155" t="inlineStr">
        <is>
          <t>2020.03
-
2020.12</t>
        </is>
      </c>
      <c r="E541" s="155" t="inlineStr">
        <is>
          <t>环城镇</t>
        </is>
      </c>
      <c r="F541" s="62" t="inlineStr">
        <is>
          <t>培训湖羊标准化专业户348户，每户需培训费1100元，其中：红星村1户、五里屯村6户、十五里沟村5户、北郭塬村18户、赵小掌村30户、漫塬村12户、城东塬村14户、冉旗寨村19户、陈汤塬村35户、十八里村4户、鸳鸯沟村11户、张淌村15户、白草塬村20户、张滩滩村17户、西川村19户、肖川村9户、马坊塬村21户、周塬村17户、龚淌村21户、唐塬村28户、杨庙掌村18户、耿家沟村8户</t>
        </is>
      </c>
      <c r="G541" s="152">
        <f>348*0.11</f>
        <v/>
      </c>
      <c r="H541" s="151" t="inlineStr">
        <is>
          <t>提高自养户养殖技术，提升养殖效益</t>
        </is>
      </c>
      <c r="I541" s="152" t="n">
        <v>22</v>
      </c>
      <c r="J541" s="255" t="n">
        <v>0.0348</v>
      </c>
      <c r="K541" s="255" t="n">
        <v>0.146</v>
      </c>
      <c r="L541" s="155" t="inlineStr">
        <is>
          <t>县畜牧局</t>
        </is>
      </c>
      <c r="M541" s="155" t="inlineStr">
        <is>
          <t>环城镇</t>
        </is>
      </c>
      <c r="N541" s="191" t="n">
        <v>2019.11</v>
      </c>
      <c r="O541" s="55" t="n"/>
    </row>
    <row r="542" ht="72" customFormat="1" customHeight="1" s="9">
      <c r="A542" s="152" t="n">
        <v>18</v>
      </c>
      <c r="B542" s="152" t="inlineStr">
        <is>
          <t>湖羊专业户培训</t>
        </is>
      </c>
      <c r="C542" s="152" t="inlineStr">
        <is>
          <t>新建</t>
        </is>
      </c>
      <c r="D542" s="155" t="inlineStr">
        <is>
          <t>2020.03
-
2020.12</t>
        </is>
      </c>
      <c r="E542" s="155" t="inlineStr">
        <is>
          <t>洪德镇</t>
        </is>
      </c>
      <c r="F542" s="62" t="inlineStr">
        <is>
          <t>培训湖羊标准化专业户247户，每户需培训费1100元，其中：大户塬村10户、耿塬畔村14户、河连湾村27户、洪德街村31户、寇河村13户、李达掌村3户、李塬村6户、梁岔村22户、马塬村9户、苗河村3户、私盐路村33户、苏长沟村16户、肖关村11户、许旗村3户、张崾岘村13户、张塬村13户、赵洼村21户</t>
        </is>
      </c>
      <c r="G542" s="152">
        <f>247*0.11</f>
        <v/>
      </c>
      <c r="H542" s="151" t="inlineStr">
        <is>
          <t>提高自养户养殖技术，提升养殖效益</t>
        </is>
      </c>
      <c r="I542" s="152" t="n">
        <v>18</v>
      </c>
      <c r="J542" s="255" t="n">
        <v>0.0247</v>
      </c>
      <c r="K542" s="255" t="n">
        <v>0.1037</v>
      </c>
      <c r="L542" s="155" t="inlineStr">
        <is>
          <t>县畜牧局</t>
        </is>
      </c>
      <c r="M542" s="155" t="inlineStr">
        <is>
          <t>洪德镇</t>
        </is>
      </c>
      <c r="N542" s="191" t="n">
        <v>2019.11</v>
      </c>
      <c r="O542" s="55" t="n"/>
    </row>
    <row r="543" ht="66" customFormat="1" customHeight="1" s="9">
      <c r="A543" s="152" t="n">
        <v>19</v>
      </c>
      <c r="B543" s="152" t="inlineStr">
        <is>
          <t>湖羊专业户培训</t>
        </is>
      </c>
      <c r="C543" s="152" t="inlineStr">
        <is>
          <t>新建</t>
        </is>
      </c>
      <c r="D543" s="155" t="inlineStr">
        <is>
          <t>2020.03
-
2020.12</t>
        </is>
      </c>
      <c r="E543" s="155" t="inlineStr">
        <is>
          <t>合道镇</t>
        </is>
      </c>
      <c r="F543" s="62" t="inlineStr">
        <is>
          <t>培训湖羊标准化专业户343，每户需培训费1100元，其中：常崾岘村4户、陈旗塬村3户、大路洼村4户、何坪村6户、红崖洼村9户、梁坪村11户、尚西坪村23户、唐台子村9户、陶洼子村58户、瓦天沟村65户、辛坪村2户、杨坪沟村4户、寨子坪村69户、赵家塬村50户、朱家塬村26户</t>
        </is>
      </c>
      <c r="G543" s="152">
        <f>343*0.11</f>
        <v/>
      </c>
      <c r="H543" s="151" t="inlineStr">
        <is>
          <t>提高自养户养殖技术，提升养殖效益</t>
        </is>
      </c>
      <c r="I543" s="152" t="n">
        <v>15</v>
      </c>
      <c r="J543" s="255" t="n">
        <v>0.0343</v>
      </c>
      <c r="K543" s="255" t="n">
        <v>0.144</v>
      </c>
      <c r="L543" s="155" t="inlineStr">
        <is>
          <t>县畜牧局</t>
        </is>
      </c>
      <c r="M543" s="155" t="inlineStr">
        <is>
          <t>合道镇</t>
        </is>
      </c>
      <c r="N543" s="191" t="n">
        <v>2019.11</v>
      </c>
      <c r="O543" s="55" t="n"/>
    </row>
    <row r="544" ht="53" customFormat="1" customHeight="1" s="9">
      <c r="A544" s="152" t="n">
        <v>20</v>
      </c>
      <c r="B544" s="152" t="inlineStr">
        <is>
          <t>湖羊专业户培训</t>
        </is>
      </c>
      <c r="C544" s="152" t="inlineStr">
        <is>
          <t>新建</t>
        </is>
      </c>
      <c r="D544" s="155" t="inlineStr">
        <is>
          <t>2020.03
-
2020.12</t>
        </is>
      </c>
      <c r="E544" s="155" t="inlineStr">
        <is>
          <t>秦团庄乡</t>
        </is>
      </c>
      <c r="F544" s="62" t="inlineStr">
        <is>
          <t>培训湖羊标准化专业户249户，每户需培训费1100元，其中：白塬畔49户、王团庄45户、南掌堡子12户、大天子54户、秦团庄53户、贾塬35户、新集子1户</t>
        </is>
      </c>
      <c r="G544" s="152">
        <f>249*0.11</f>
        <v/>
      </c>
      <c r="H544" s="151" t="inlineStr">
        <is>
          <t>提高自养户养殖技术，提升养殖效益</t>
        </is>
      </c>
      <c r="I544" s="152" t="n">
        <v>7</v>
      </c>
      <c r="J544" s="255" t="n">
        <v>0.0249</v>
      </c>
      <c r="K544" s="255" t="n">
        <v>0.1045</v>
      </c>
      <c r="L544" s="155" t="inlineStr">
        <is>
          <t>县畜牧局</t>
        </is>
      </c>
      <c r="M544" s="155" t="inlineStr">
        <is>
          <t>秦团庄乡</t>
        </is>
      </c>
      <c r="N544" s="191" t="n">
        <v>2019.11</v>
      </c>
      <c r="O544" s="55" t="n"/>
    </row>
    <row r="545" ht="47" customFormat="1" customHeight="1" s="4">
      <c r="A545" s="34" t="inlineStr">
        <is>
          <t>（三十四）</t>
        </is>
      </c>
      <c r="B545" s="34" t="inlineStr">
        <is>
          <t>五小产业</t>
        </is>
      </c>
      <c r="C545" s="34" t="inlineStr">
        <is>
          <t>新建</t>
        </is>
      </c>
      <c r="D545" s="34" t="inlineStr">
        <is>
          <t>2020.03-2020.12</t>
        </is>
      </c>
      <c r="E545" s="34" t="inlineStr">
        <is>
          <t>木钵等15个乡镇</t>
        </is>
      </c>
      <c r="F545" s="35" t="inlineStr">
        <is>
          <t>扶持1698户贫困户发展小庭院1242座、养鸡11989只、养蜜蜂515箱、小手工8处、小作坊32处、小买卖314处</t>
        </is>
      </c>
      <c r="G545" s="34">
        <f>G546+G562+G576+G581+G587</f>
        <v/>
      </c>
      <c r="H545" s="36" t="inlineStr">
        <is>
          <t>扶持贫困户发展壮大五小产业，增加收入</t>
        </is>
      </c>
      <c r="I545" s="34">
        <f>I546+I562+I576+I581+I587</f>
        <v/>
      </c>
      <c r="J545" s="34">
        <f>J546+J562+J576+J581+J587</f>
        <v/>
      </c>
      <c r="K545" s="34">
        <f>K546+K562+K576+K581+K587</f>
        <v/>
      </c>
      <c r="L545" s="57" t="inlineStr">
        <is>
          <t>县农业
农村局</t>
        </is>
      </c>
      <c r="M545" s="233" t="inlineStr">
        <is>
          <t>乡镇村</t>
        </is>
      </c>
      <c r="N545" s="104" t="n">
        <v>2019.11</v>
      </c>
      <c r="O545" s="55" t="n"/>
    </row>
    <row r="546" ht="36" customFormat="1" customHeight="1" s="5">
      <c r="A546" s="233" t="n">
        <v>1</v>
      </c>
      <c r="B546" s="57" t="inlineStr">
        <is>
          <t>小庭院</t>
        </is>
      </c>
      <c r="C546" s="233" t="inlineStr">
        <is>
          <t>新建</t>
        </is>
      </c>
      <c r="D546" s="34" t="inlineStr">
        <is>
          <t>2020.03-2020.12</t>
        </is>
      </c>
      <c r="E546" s="233" t="inlineStr">
        <is>
          <t>木钵等12个乡镇</t>
        </is>
      </c>
      <c r="F546" s="52" t="inlineStr">
        <is>
          <t>扶持1237户建档立卡贫困户发展小庭院1242座，每座补助3000元</t>
        </is>
      </c>
      <c r="G546" s="233" t="n">
        <v>372.6</v>
      </c>
      <c r="H546" s="124" t="inlineStr">
        <is>
          <t>增加贫困户收入，预计每座平均年纯收入1500元以上</t>
        </is>
      </c>
      <c r="I546" s="233">
        <f>SUM(I547:I561)</f>
        <v/>
      </c>
      <c r="J546" s="233">
        <f>SUM(J547:J561)</f>
        <v/>
      </c>
      <c r="K546" s="233">
        <f>SUM(K547:K561)</f>
        <v/>
      </c>
      <c r="L546" s="57" t="inlineStr">
        <is>
          <t>县农业
农村局</t>
        </is>
      </c>
      <c r="M546" s="233" t="inlineStr">
        <is>
          <t>乡镇村</t>
        </is>
      </c>
      <c r="N546" s="233" t="n">
        <v>2019.11</v>
      </c>
      <c r="O546" s="54" t="n"/>
    </row>
    <row r="547" ht="36" customFormat="1" customHeight="1" s="5">
      <c r="A547" s="136" t="n"/>
      <c r="B547" s="152" t="inlineStr">
        <is>
          <t>小庭院
产业</t>
        </is>
      </c>
      <c r="C547" s="152" t="inlineStr">
        <is>
          <t>新建</t>
        </is>
      </c>
      <c r="D547" s="136" t="inlineStr">
        <is>
          <t>2020.03-2020.12</t>
        </is>
      </c>
      <c r="E547" s="152" t="inlineStr">
        <is>
          <t>木钵镇</t>
        </is>
      </c>
      <c r="F547" s="54" t="inlineStr">
        <is>
          <t>建档立卡贫困户发展小庭院105座，其中：曹旗村27座、高寨沟村54座、韩洼子村24座</t>
        </is>
      </c>
      <c r="G547" s="152" t="n">
        <v>31.5</v>
      </c>
      <c r="H547" s="151" t="inlineStr">
        <is>
          <t>增加贫困户收入，预计每座平均年纯收入1500元以上</t>
        </is>
      </c>
      <c r="I547" s="152" t="n">
        <v>3</v>
      </c>
      <c r="J547" s="152" t="n">
        <v>0.0105</v>
      </c>
      <c r="K547" s="152">
        <f>J547*4</f>
        <v/>
      </c>
      <c r="L547" s="132" t="inlineStr">
        <is>
          <t>县农业
农村局</t>
        </is>
      </c>
      <c r="M547" s="152" t="inlineStr">
        <is>
          <t>镇、村</t>
        </is>
      </c>
      <c r="N547" s="152" t="n">
        <v>2019.11</v>
      </c>
      <c r="O547" s="54" t="n"/>
    </row>
    <row r="548" ht="42" customFormat="1" customHeight="1" s="5">
      <c r="A548" s="136" t="n"/>
      <c r="B548" s="152" t="inlineStr">
        <is>
          <t>小庭院
产业</t>
        </is>
      </c>
      <c r="C548" s="152" t="inlineStr">
        <is>
          <t>新建</t>
        </is>
      </c>
      <c r="D548" s="136" t="inlineStr">
        <is>
          <t>2020.03-2020.12</t>
        </is>
      </c>
      <c r="E548" s="152" t="inlineStr">
        <is>
          <t>樊家川镇</t>
        </is>
      </c>
      <c r="F548" s="54" t="inlineStr">
        <is>
          <t>建档立卡贫困户发展小庭院35座，其中：慕家河村5座、樊家川村8座、闫塬村22座</t>
        </is>
      </c>
      <c r="G548" s="152" t="n">
        <v>10.5</v>
      </c>
      <c r="H548" s="151" t="inlineStr">
        <is>
          <t>增加贫困户收入，预计每座平均年纯收入1500元以上</t>
        </is>
      </c>
      <c r="I548" s="152" t="n">
        <v>3</v>
      </c>
      <c r="J548" s="152" t="n">
        <v>0.0035</v>
      </c>
      <c r="K548" s="152">
        <f>J548*4</f>
        <v/>
      </c>
      <c r="L548" s="132" t="inlineStr">
        <is>
          <t>县农业
农村局</t>
        </is>
      </c>
      <c r="M548" s="152" t="inlineStr">
        <is>
          <t>镇、村</t>
        </is>
      </c>
      <c r="N548" s="152" t="n">
        <v>2019.11</v>
      </c>
      <c r="O548" s="54" t="n"/>
    </row>
    <row r="549" ht="54" customFormat="1" customHeight="1" s="5">
      <c r="A549" s="136" t="n"/>
      <c r="B549" s="152" t="inlineStr">
        <is>
          <t>小庭院
产业</t>
        </is>
      </c>
      <c r="C549" s="152" t="inlineStr">
        <is>
          <t>新建</t>
        </is>
      </c>
      <c r="D549" s="136" t="inlineStr">
        <is>
          <t>2020.03-2020.12</t>
        </is>
      </c>
      <c r="E549" s="152" t="inlineStr">
        <is>
          <t>合道镇</t>
        </is>
      </c>
      <c r="F549" s="54" t="inlineStr">
        <is>
          <t>建档立卡贫困户发展小庭院213座，其中：常崾岘村12座、大路洼村15座、何坪村30座、梁坪村9座、尚西坪村27座、唐台子村25座、瓦天沟村18座、辛坪村16座、杨坪沟村17座、寨子坪村21座、赵塬村8座、赵台村11座、陶洼子村4座</t>
        </is>
      </c>
      <c r="G549" s="152" t="n">
        <v>63.9</v>
      </c>
      <c r="H549" s="151" t="inlineStr">
        <is>
          <t>增加贫困户收入，预计每座平均年纯收入1500元以上</t>
        </is>
      </c>
      <c r="I549" s="152" t="n">
        <v>13</v>
      </c>
      <c r="J549" s="152" t="n">
        <v>0.0213</v>
      </c>
      <c r="K549" s="152">
        <f>J549*4</f>
        <v/>
      </c>
      <c r="L549" s="132" t="inlineStr">
        <is>
          <t>县农业
农村局</t>
        </is>
      </c>
      <c r="M549" s="152" t="inlineStr">
        <is>
          <t>镇、村</t>
        </is>
      </c>
      <c r="N549" s="152" t="n">
        <v>2019.11</v>
      </c>
      <c r="O549" s="54" t="n"/>
    </row>
    <row r="550" ht="42" customFormat="1" customHeight="1" s="5">
      <c r="A550" s="136" t="n"/>
      <c r="B550" s="152" t="inlineStr">
        <is>
          <t>小庭院
产业</t>
        </is>
      </c>
      <c r="C550" s="152" t="inlineStr">
        <is>
          <t>新建</t>
        </is>
      </c>
      <c r="D550" s="136" t="inlineStr">
        <is>
          <t>2020.03-2020.12</t>
        </is>
      </c>
      <c r="E550" s="152" t="inlineStr">
        <is>
          <t>虎洞镇</t>
        </is>
      </c>
      <c r="F550" s="54" t="inlineStr">
        <is>
          <t>建档立卡贫困户发展小庭院174座，其中：张家湾村33座、魏家河村41座、高庙湾村42座、金庄原村58座</t>
        </is>
      </c>
      <c r="G550" s="152" t="n">
        <v>52.2</v>
      </c>
      <c r="H550" s="151" t="inlineStr">
        <is>
          <t>增加贫困户收入，预计每座平均年纯收入1500元以上</t>
        </is>
      </c>
      <c r="I550" s="152" t="n">
        <v>4</v>
      </c>
      <c r="J550" s="152" t="n">
        <v>0.0174</v>
      </c>
      <c r="K550" s="152">
        <f>J550*4</f>
        <v/>
      </c>
      <c r="L550" s="132" t="inlineStr">
        <is>
          <t>县农业
农村局</t>
        </is>
      </c>
      <c r="M550" s="152" t="inlineStr">
        <is>
          <t>镇、村</t>
        </is>
      </c>
      <c r="N550" s="152" t="n">
        <v>2019.11</v>
      </c>
      <c r="O550" s="54" t="n"/>
    </row>
    <row r="551" ht="37" customFormat="1" customHeight="1" s="5">
      <c r="A551" s="136" t="n"/>
      <c r="B551" s="152" t="inlineStr">
        <is>
          <t>小庭院
产业</t>
        </is>
      </c>
      <c r="C551" s="152" t="inlineStr">
        <is>
          <t>新建</t>
        </is>
      </c>
      <c r="D551" s="136" t="inlineStr">
        <is>
          <t>2020.03-2020.12</t>
        </is>
      </c>
      <c r="E551" s="152" t="inlineStr">
        <is>
          <t>环城镇</t>
        </is>
      </c>
      <c r="F551" s="54" t="inlineStr">
        <is>
          <t>建档立卡贫困户发展小庭院31座，其中：高龚塬村2座、龚淌村21座、漫塬村3座、周塬村5座</t>
        </is>
      </c>
      <c r="G551" s="152" t="n">
        <v>9.300000000000001</v>
      </c>
      <c r="H551" s="151" t="inlineStr">
        <is>
          <t>增加贫困户收入，预计每座平均年纯收入1500元以上</t>
        </is>
      </c>
      <c r="I551" s="152" t="n">
        <v>4</v>
      </c>
      <c r="J551" s="152" t="n">
        <v>0.0031</v>
      </c>
      <c r="K551" s="152">
        <f>J551*4</f>
        <v/>
      </c>
      <c r="L551" s="132" t="inlineStr">
        <is>
          <t>县农业
农村局</t>
        </is>
      </c>
      <c r="M551" s="152" t="inlineStr">
        <is>
          <t>镇、村</t>
        </is>
      </c>
      <c r="N551" s="152" t="n">
        <v>2019.11</v>
      </c>
      <c r="O551" s="54" t="n"/>
    </row>
    <row r="552" ht="34" customFormat="1" customHeight="1" s="5">
      <c r="A552" s="136" t="n"/>
      <c r="B552" s="152" t="inlineStr">
        <is>
          <t>小庭院
产业</t>
        </is>
      </c>
      <c r="C552" s="152" t="inlineStr">
        <is>
          <t>新建</t>
        </is>
      </c>
      <c r="D552" s="136" t="inlineStr">
        <is>
          <t>2020.03-2020.12</t>
        </is>
      </c>
      <c r="E552" s="152" t="inlineStr">
        <is>
          <t>芦家湾乡</t>
        </is>
      </c>
      <c r="F552" s="54" t="inlineStr">
        <is>
          <t>建档立卡贫困户发展小庭院70座，其中：桃李湾村15座、宋掌村10座、王庄村13座、庙儿掌村9座、王庄村23座</t>
        </is>
      </c>
      <c r="G552" s="152" t="n">
        <v>21</v>
      </c>
      <c r="H552" s="151" t="inlineStr">
        <is>
          <t>增加贫困户收入，预计每座平均年纯收入1500元以上</t>
        </is>
      </c>
      <c r="I552" s="152" t="n">
        <v>5</v>
      </c>
      <c r="J552" s="152" t="n">
        <v>0.007</v>
      </c>
      <c r="K552" s="152">
        <f>J552*4</f>
        <v/>
      </c>
      <c r="L552" s="132" t="inlineStr">
        <is>
          <t>县农业
农村局</t>
        </is>
      </c>
      <c r="M552" s="152" t="inlineStr">
        <is>
          <t>乡、村</t>
        </is>
      </c>
      <c r="N552" s="152" t="n">
        <v>2019.11</v>
      </c>
      <c r="O552" s="54" t="n"/>
    </row>
    <row r="553" ht="36" customHeight="1" s="13">
      <c r="A553" s="136" t="n"/>
      <c r="B553" s="152" t="inlineStr">
        <is>
          <t>小庭院
产业</t>
        </is>
      </c>
      <c r="C553" s="152" t="inlineStr">
        <is>
          <t>新建</t>
        </is>
      </c>
      <c r="D553" s="136" t="inlineStr">
        <is>
          <t>2020.03-2020.12</t>
        </is>
      </c>
      <c r="E553" s="152" t="inlineStr">
        <is>
          <t>秦团庄乡</t>
        </is>
      </c>
      <c r="F553" s="54" t="inlineStr">
        <is>
          <t>建档立卡贫困户发展小庭院33座，其中：新峁村13座，新集子村20座</t>
        </is>
      </c>
      <c r="G553" s="152" t="n">
        <v>9.9</v>
      </c>
      <c r="H553" s="151" t="inlineStr">
        <is>
          <t>增加贫困户收入，预计每座平均年纯收入1500元以上</t>
        </is>
      </c>
      <c r="I553" s="152" t="n">
        <v>2</v>
      </c>
      <c r="J553" s="152" t="n">
        <v>0.0033</v>
      </c>
      <c r="K553" s="152">
        <f>J553*4</f>
        <v/>
      </c>
      <c r="L553" s="132" t="inlineStr">
        <is>
          <t>县农业
农村局</t>
        </is>
      </c>
      <c r="M553" s="152" t="inlineStr">
        <is>
          <t>乡、村</t>
        </is>
      </c>
      <c r="N553" s="152" t="n">
        <v>2019.11</v>
      </c>
      <c r="O553" s="56" t="n"/>
    </row>
    <row r="554" ht="43" customHeight="1" s="13">
      <c r="A554" s="136" t="n"/>
      <c r="B554" s="152" t="inlineStr">
        <is>
          <t>小庭院
产业</t>
        </is>
      </c>
      <c r="C554" s="152" t="inlineStr">
        <is>
          <t>新建</t>
        </is>
      </c>
      <c r="D554" s="136" t="inlineStr">
        <is>
          <t>2020.03-2020.12</t>
        </is>
      </c>
      <c r="E554" s="152" t="inlineStr">
        <is>
          <t>曲子镇</t>
        </is>
      </c>
      <c r="F554" s="54" t="inlineStr">
        <is>
          <t>建档立卡贫困户发展小庭院102座，其中：董家塬村21座、双城村20座、宋家塬村7座、金村寺村8座、马家河村13座、许家塬村12座、楼房子村21座</t>
        </is>
      </c>
      <c r="G554" s="152" t="n">
        <v>30.6</v>
      </c>
      <c r="H554" s="151" t="inlineStr">
        <is>
          <t>增加贫困户收入，预计每座平均年纯收入1500元以上</t>
        </is>
      </c>
      <c r="I554" s="152" t="n">
        <v>7</v>
      </c>
      <c r="J554" s="152" t="n">
        <v>0.0102</v>
      </c>
      <c r="K554" s="152">
        <f>J554*4</f>
        <v/>
      </c>
      <c r="L554" s="132" t="inlineStr">
        <is>
          <t>县农业
农村局</t>
        </is>
      </c>
      <c r="M554" s="152" t="inlineStr">
        <is>
          <t>镇、村</t>
        </is>
      </c>
      <c r="N554" s="152" t="n">
        <v>2019.11</v>
      </c>
      <c r="O554" s="56" t="n"/>
    </row>
    <row r="555" ht="33" customHeight="1" s="13">
      <c r="A555" s="136" t="n"/>
      <c r="B555" s="152" t="inlineStr">
        <is>
          <t>小庭院
产业</t>
        </is>
      </c>
      <c r="C555" s="152" t="inlineStr">
        <is>
          <t>新建</t>
        </is>
      </c>
      <c r="D555" s="136" t="inlineStr">
        <is>
          <t>2020.03-2020.12</t>
        </is>
      </c>
      <c r="E555" s="152" t="inlineStr">
        <is>
          <t>山城乡</t>
        </is>
      </c>
      <c r="F555" s="54" t="inlineStr">
        <is>
          <t>建档立卡贫困户发展小庭院36座，其中：八里铺村10座、郝掌村26座</t>
        </is>
      </c>
      <c r="G555" s="152" t="n">
        <v>10.8</v>
      </c>
      <c r="H555" s="151" t="inlineStr">
        <is>
          <t>增加贫困户收入，预计每座平均年纯收入1500元以上</t>
        </is>
      </c>
      <c r="I555" s="152" t="n">
        <v>2</v>
      </c>
      <c r="J555" s="152" t="n">
        <v>0.0036</v>
      </c>
      <c r="K555" s="152">
        <f>J555*4</f>
        <v/>
      </c>
      <c r="L555" s="132" t="inlineStr">
        <is>
          <t>县农业
农村局</t>
        </is>
      </c>
      <c r="M555" s="152" t="inlineStr">
        <is>
          <t>乡、村</t>
        </is>
      </c>
      <c r="N555" s="152" t="n">
        <v>2019.11</v>
      </c>
      <c r="O555" s="56" t="n"/>
    </row>
    <row r="556" ht="33" customHeight="1" s="13">
      <c r="A556" s="136" t="n"/>
      <c r="B556" s="152" t="inlineStr">
        <is>
          <t>小庭院
产业</t>
        </is>
      </c>
      <c r="C556" s="152" t="inlineStr">
        <is>
          <t>新建</t>
        </is>
      </c>
      <c r="D556" s="136" t="inlineStr">
        <is>
          <t>2020.03-2020.12</t>
        </is>
      </c>
      <c r="E556" s="152" t="inlineStr">
        <is>
          <t>天池乡</t>
        </is>
      </c>
      <c r="F556" s="54" t="inlineStr">
        <is>
          <t>建档立卡贫困户发展小庭院103座，其中：天池村25座、殷屈河村24座、张邓塬村54座</t>
        </is>
      </c>
      <c r="G556" s="152" t="n">
        <v>30.9</v>
      </c>
      <c r="H556" s="151" t="inlineStr">
        <is>
          <t>增加贫困户收入，预计每座平均年纯收入1500元以上</t>
        </is>
      </c>
      <c r="I556" s="152" t="n">
        <v>3</v>
      </c>
      <c r="J556" s="152" t="n">
        <v>0.0103</v>
      </c>
      <c r="K556" s="152">
        <f>J556*4</f>
        <v/>
      </c>
      <c r="L556" s="132" t="inlineStr">
        <is>
          <t>县农业
农村局</t>
        </is>
      </c>
      <c r="M556" s="152" t="inlineStr">
        <is>
          <t>乡、村</t>
        </is>
      </c>
      <c r="N556" s="152" t="n">
        <v>2019.11</v>
      </c>
      <c r="O556" s="56" t="n"/>
    </row>
    <row r="557" ht="33" customHeight="1" s="13">
      <c r="A557" s="136" t="n"/>
      <c r="B557" s="152" t="inlineStr">
        <is>
          <t>小庭院
产业</t>
        </is>
      </c>
      <c r="C557" s="152" t="inlineStr">
        <is>
          <t>新建</t>
        </is>
      </c>
      <c r="D557" s="136" t="inlineStr">
        <is>
          <t>2020.03-2020.12</t>
        </is>
      </c>
      <c r="E557" s="152" t="inlineStr">
        <is>
          <t>甜水镇</t>
        </is>
      </c>
      <c r="F557" s="54" t="inlineStr">
        <is>
          <t>建档立卡贫困户发展小庭院90座，其中：甜水街村21座、张铁村25座、七里墩村17座、高崾岘村27座</t>
        </is>
      </c>
      <c r="G557" s="152" t="n">
        <v>27</v>
      </c>
      <c r="H557" s="151" t="inlineStr">
        <is>
          <t>增加贫困户收入，预计每座平均年纯收入1500元以上</t>
        </is>
      </c>
      <c r="I557" s="152" t="n">
        <v>4</v>
      </c>
      <c r="J557" s="152" t="n">
        <v>0.008999999999999999</v>
      </c>
      <c r="K557" s="152">
        <f>J557*4</f>
        <v/>
      </c>
      <c r="L557" s="132" t="inlineStr">
        <is>
          <t>县农业
农村局</t>
        </is>
      </c>
      <c r="M557" s="152" t="inlineStr">
        <is>
          <t>镇、村</t>
        </is>
      </c>
      <c r="N557" s="152" t="n">
        <v>2019.11</v>
      </c>
      <c r="O557" s="56" t="n"/>
    </row>
    <row r="558" ht="33" customHeight="1" s="13">
      <c r="A558" s="136" t="n"/>
      <c r="B558" s="152" t="inlineStr">
        <is>
          <t>小庭院
产业</t>
        </is>
      </c>
      <c r="C558" s="152" t="inlineStr">
        <is>
          <t>新建</t>
        </is>
      </c>
      <c r="D558" s="136" t="inlineStr">
        <is>
          <t>2020.03-2020.12</t>
        </is>
      </c>
      <c r="E558" s="152" t="inlineStr">
        <is>
          <t>演武乡</t>
        </is>
      </c>
      <c r="F558" s="54" t="inlineStr">
        <is>
          <t>建档立卡贫困户发展小庭院73座，其中：佛岔村48座、黑泉河村25座</t>
        </is>
      </c>
      <c r="G558" s="152" t="n">
        <v>21.9</v>
      </c>
      <c r="H558" s="151" t="inlineStr">
        <is>
          <t>增加贫困户收入，预计每座平均年纯收入1500元以上</t>
        </is>
      </c>
      <c r="I558" s="152" t="n">
        <v>2</v>
      </c>
      <c r="J558" s="152" t="n">
        <v>0.0073</v>
      </c>
      <c r="K558" s="152">
        <f>J558*4</f>
        <v/>
      </c>
      <c r="L558" s="132" t="inlineStr">
        <is>
          <t>县农业
农村局</t>
        </is>
      </c>
      <c r="M558" s="152" t="inlineStr">
        <is>
          <t>乡、村</t>
        </is>
      </c>
      <c r="N558" s="152" t="n">
        <v>2019.11</v>
      </c>
      <c r="O558" s="56" t="n"/>
    </row>
    <row r="559" ht="33" customHeight="1" s="13">
      <c r="A559" s="136" t="n"/>
      <c r="B559" s="152" t="inlineStr">
        <is>
          <t>小庭院
产业</t>
        </is>
      </c>
      <c r="C559" s="152" t="inlineStr">
        <is>
          <t>新建</t>
        </is>
      </c>
      <c r="D559" s="136" t="inlineStr">
        <is>
          <t>2020.03-2020.12</t>
        </is>
      </c>
      <c r="E559" s="152" t="inlineStr">
        <is>
          <t>洪德镇</t>
        </is>
      </c>
      <c r="F559" s="54" t="inlineStr">
        <is>
          <t>发展小庭院24座，其中：河连湾村24座</t>
        </is>
      </c>
      <c r="G559" s="152" t="n">
        <v>7.2</v>
      </c>
      <c r="H559" s="151" t="inlineStr">
        <is>
          <t>增加贫困户收入，预计每座平均年纯收入1500元以上</t>
        </is>
      </c>
      <c r="I559" s="152" t="n">
        <v>1</v>
      </c>
      <c r="J559" s="152" t="n">
        <v>0.0024</v>
      </c>
      <c r="K559" s="152">
        <f>J559*4</f>
        <v/>
      </c>
      <c r="L559" s="132" t="inlineStr">
        <is>
          <t>县农业
农村局</t>
        </is>
      </c>
      <c r="M559" s="152" t="inlineStr">
        <is>
          <t>乡镇村</t>
        </is>
      </c>
      <c r="N559" s="152" t="n">
        <v>2019.11</v>
      </c>
      <c r="O559" s="56" t="n"/>
    </row>
    <row r="560" ht="36" customHeight="1" s="13">
      <c r="A560" s="136" t="n"/>
      <c r="B560" s="152" t="inlineStr">
        <is>
          <t>小庭院
产业</t>
        </is>
      </c>
      <c r="C560" s="152" t="inlineStr">
        <is>
          <t>新建</t>
        </is>
      </c>
      <c r="D560" s="136" t="inlineStr">
        <is>
          <t>2020.03-2020.12</t>
        </is>
      </c>
      <c r="E560" s="152" t="inlineStr">
        <is>
          <t>罗山乡</t>
        </is>
      </c>
      <c r="F560" s="54" t="inlineStr">
        <is>
          <t>全乡建档立卡贫困户发展小庭院32座，其中：大树塬村15座、光明村17座</t>
        </is>
      </c>
      <c r="G560" s="152" t="n">
        <v>9.6</v>
      </c>
      <c r="H560" s="151" t="inlineStr">
        <is>
          <t>增加贫困户人均纯收入，预计每座平均年纯收入1501元以上</t>
        </is>
      </c>
      <c r="I560" s="152" t="n">
        <v>2</v>
      </c>
      <c r="J560" s="152" t="n">
        <v>0.003</v>
      </c>
      <c r="K560" s="152">
        <f>J560*4</f>
        <v/>
      </c>
      <c r="L560" s="132" t="inlineStr">
        <is>
          <t>县农业
农村局</t>
        </is>
      </c>
      <c r="M560" s="152" t="inlineStr">
        <is>
          <t>乡镇村</t>
        </is>
      </c>
      <c r="N560" s="152" t="n">
        <v>2019.11</v>
      </c>
      <c r="O560" s="56" t="n"/>
    </row>
    <row r="561" ht="54" customHeight="1" s="13">
      <c r="A561" s="136" t="n"/>
      <c r="B561" s="152" t="inlineStr">
        <is>
          <t>小庭院
产业</t>
        </is>
      </c>
      <c r="C561" s="152" t="inlineStr">
        <is>
          <t>新建</t>
        </is>
      </c>
      <c r="D561" s="136" t="inlineStr">
        <is>
          <t>2020.03-2020.12</t>
        </is>
      </c>
      <c r="E561" s="152" t="inlineStr">
        <is>
          <t>八珠乡</t>
        </is>
      </c>
      <c r="F561" s="54" t="inlineStr">
        <is>
          <t>全乡建档立卡贫困户发展小庭院121座，其中：八珠塬村16座、曹塬村15座、瓦崾岘村6座、杏树沟村17座、塔儿咀村14座、马连掌村2座、冯家湾村9座、苟塬村35座、湫坝沟村2座、白塬村5座</t>
        </is>
      </c>
      <c r="G561" s="152" t="n">
        <v>36.3</v>
      </c>
      <c r="H561" s="151" t="inlineStr">
        <is>
          <t>增加贫困户人均纯收入，预计每座平均年纯收入1502元以上</t>
        </is>
      </c>
      <c r="I561" s="152" t="n">
        <v>10</v>
      </c>
      <c r="J561" s="152" t="n">
        <v>0.0118</v>
      </c>
      <c r="K561" s="152">
        <f>J561*4</f>
        <v/>
      </c>
      <c r="L561" s="132" t="inlineStr">
        <is>
          <t>县农业
农村局</t>
        </is>
      </c>
      <c r="M561" s="152" t="inlineStr">
        <is>
          <t>乡镇村</t>
        </is>
      </c>
      <c r="N561" s="152" t="n">
        <v>2019.11</v>
      </c>
      <c r="O561" s="56" t="n"/>
    </row>
    <row r="562" ht="44" customHeight="1" s="13">
      <c r="A562" s="233" t="n">
        <v>2</v>
      </c>
      <c r="B562" s="233" t="inlineStr">
        <is>
          <t>小家禽</t>
        </is>
      </c>
      <c r="C562" s="233" t="inlineStr">
        <is>
          <t>新建</t>
        </is>
      </c>
      <c r="D562" s="34" t="inlineStr">
        <is>
          <t>2020.03-2020.12</t>
        </is>
      </c>
      <c r="E562" s="233" t="inlineStr">
        <is>
          <t>曲子等5个乡镇</t>
        </is>
      </c>
      <c r="F562" s="52" t="inlineStr">
        <is>
          <t>扶持107户建档立卡贫困户养鸡365只，每只补助20元；养蜜蜂432箱，每箱补助100元</t>
        </is>
      </c>
      <c r="G562" s="233" t="n">
        <v>29.128</v>
      </c>
      <c r="H562" s="124" t="inlineStr">
        <is>
          <t>扶持贫困户发展壮大小家禽产业，增加收入</t>
        </is>
      </c>
      <c r="I562" s="233">
        <f>SUM(I563:I575)</f>
        <v/>
      </c>
      <c r="J562" s="233">
        <f>SUM(J563:J575)</f>
        <v/>
      </c>
      <c r="K562" s="233">
        <f>SUM(K563:K575)</f>
        <v/>
      </c>
      <c r="L562" s="233" t="inlineStr">
        <is>
          <t>县农业农村局、畜牧局</t>
        </is>
      </c>
      <c r="M562" s="233" t="inlineStr">
        <is>
          <t>乡镇村</t>
        </is>
      </c>
      <c r="N562" s="233" t="n">
        <v>2019.11</v>
      </c>
      <c r="O562" s="56" t="n"/>
    </row>
    <row r="563" ht="42" customHeight="1" s="13">
      <c r="A563" s="152" t="n"/>
      <c r="B563" s="152" t="inlineStr">
        <is>
          <t>小家禽
产业</t>
        </is>
      </c>
      <c r="C563" s="152" t="inlineStr">
        <is>
          <t>新建</t>
        </is>
      </c>
      <c r="D563" s="136" t="inlineStr">
        <is>
          <t>2020.03-2020.12</t>
        </is>
      </c>
      <c r="E563" s="152" t="inlineStr">
        <is>
          <t>曲子镇</t>
        </is>
      </c>
      <c r="F563" s="54" t="inlineStr">
        <is>
          <t>董家塬村建档立卡贫困户养鸡323只</t>
        </is>
      </c>
      <c r="G563" s="152" t="n">
        <v>0.646</v>
      </c>
      <c r="H563" s="151" t="inlineStr">
        <is>
          <t>扶持贫困户发展壮大小家禽产业，增加收入</t>
        </is>
      </c>
      <c r="I563" s="152" t="n">
        <v>1</v>
      </c>
      <c r="J563" s="152" t="n">
        <v>0.0003</v>
      </c>
      <c r="K563" s="152">
        <f>J563*4</f>
        <v/>
      </c>
      <c r="L563" s="152" t="inlineStr">
        <is>
          <t>县农业农村局、畜牧局</t>
        </is>
      </c>
      <c r="M563" s="152" t="inlineStr">
        <is>
          <t>镇、村</t>
        </is>
      </c>
      <c r="N563" s="152" t="n">
        <v>2019.11</v>
      </c>
      <c r="O563" s="56" t="n"/>
    </row>
    <row r="564" ht="35" customHeight="1" s="13">
      <c r="A564" s="152" t="n"/>
      <c r="B564" s="152" t="inlineStr">
        <is>
          <t>小家禽
产业</t>
        </is>
      </c>
      <c r="C564" s="152" t="inlineStr">
        <is>
          <t>新建</t>
        </is>
      </c>
      <c r="D564" s="136" t="inlineStr">
        <is>
          <t>2020.03-2020.12</t>
        </is>
      </c>
      <c r="E564" s="152" t="inlineStr">
        <is>
          <t>天池乡</t>
        </is>
      </c>
      <c r="F564" s="54" t="inlineStr">
        <is>
          <t>建档立卡贫困户养蜜蜂398箱，其中：天池村100箱、殷屈河村98箱、张邓塬村200箱；天池村建档立卡贫困户养鸡600只</t>
        </is>
      </c>
      <c r="G564" s="152" t="n">
        <v>5.18</v>
      </c>
      <c r="H564" s="151" t="inlineStr">
        <is>
          <t>扶持贫困户发展壮大小家禽产业，增加收入</t>
        </is>
      </c>
      <c r="I564" s="152" t="n">
        <v>3</v>
      </c>
      <c r="J564" s="152" t="n">
        <v>0.0014</v>
      </c>
      <c r="K564" s="152">
        <f>J564*4</f>
        <v/>
      </c>
      <c r="L564" s="152" t="inlineStr">
        <is>
          <t>县农业农村局、畜牧局</t>
        </is>
      </c>
      <c r="M564" s="152" t="inlineStr">
        <is>
          <t>乡、村</t>
        </is>
      </c>
      <c r="N564" s="152" t="n">
        <v>2019.11</v>
      </c>
      <c r="O564" s="56" t="n"/>
    </row>
    <row r="565" ht="35" customHeight="1" s="13">
      <c r="A565" s="152" t="n"/>
      <c r="B565" s="152" t="inlineStr">
        <is>
          <t>小家禽
产业</t>
        </is>
      </c>
      <c r="C565" s="152" t="inlineStr">
        <is>
          <t>新建</t>
        </is>
      </c>
      <c r="D565" s="136" t="inlineStr">
        <is>
          <t>2020.03-2020.12</t>
        </is>
      </c>
      <c r="E565" s="152" t="inlineStr">
        <is>
          <t>甜水镇</t>
        </is>
      </c>
      <c r="F565" s="54" t="inlineStr">
        <is>
          <t>张铁村建档立卡贫困户养鸡115只</t>
        </is>
      </c>
      <c r="G565" s="152" t="n">
        <v>0.23</v>
      </c>
      <c r="H565" s="151" t="inlineStr">
        <is>
          <t>扶持贫困户发展壮大小家禽产业，增加收入</t>
        </is>
      </c>
      <c r="I565" s="152" t="n">
        <v>1</v>
      </c>
      <c r="J565" s="152" t="n">
        <v>0.0001</v>
      </c>
      <c r="K565" s="152">
        <f>J565*4</f>
        <v/>
      </c>
      <c r="L565" s="152" t="inlineStr">
        <is>
          <t>县农业农村局、畜牧局</t>
        </is>
      </c>
      <c r="M565" s="152" t="inlineStr">
        <is>
          <t>镇、村</t>
        </is>
      </c>
      <c r="N565" s="152" t="n">
        <v>2019.11</v>
      </c>
      <c r="O565" s="56" t="n"/>
    </row>
    <row r="566" ht="35" customHeight="1" s="13">
      <c r="A566" s="152" t="n"/>
      <c r="B566" s="152" t="inlineStr">
        <is>
          <t>小家禽
产业</t>
        </is>
      </c>
      <c r="C566" s="152" t="inlineStr">
        <is>
          <t>新建</t>
        </is>
      </c>
      <c r="D566" s="136" t="inlineStr">
        <is>
          <t>2020.03-2020.12</t>
        </is>
      </c>
      <c r="E566" s="152" t="inlineStr">
        <is>
          <t>车道镇</t>
        </is>
      </c>
      <c r="F566" s="54" t="inlineStr">
        <is>
          <t>刘渠村建档立卡贫困户养蜜蜂5箱</t>
        </is>
      </c>
      <c r="G566" s="152" t="n">
        <v>0.05</v>
      </c>
      <c r="H566" s="151" t="inlineStr">
        <is>
          <t>扶持贫困户发展壮大小家禽产业，增加收入</t>
        </is>
      </c>
      <c r="I566" s="152" t="n">
        <v>1</v>
      </c>
      <c r="J566" s="152" t="n">
        <v>0.0001</v>
      </c>
      <c r="K566" s="152">
        <f>J566*4</f>
        <v/>
      </c>
      <c r="L566" s="152" t="inlineStr">
        <is>
          <t>县农业农村局、畜牧局</t>
        </is>
      </c>
      <c r="M566" s="152" t="inlineStr">
        <is>
          <t>镇、村</t>
        </is>
      </c>
      <c r="N566" s="152" t="n">
        <v>2019.11</v>
      </c>
      <c r="O566" s="56" t="n"/>
    </row>
    <row r="567" ht="35" customHeight="1" s="13">
      <c r="A567" s="152" t="n"/>
      <c r="B567" s="152" t="inlineStr">
        <is>
          <t>小家禽
产业</t>
        </is>
      </c>
      <c r="C567" s="152" t="inlineStr">
        <is>
          <t>新建</t>
        </is>
      </c>
      <c r="D567" s="136" t="inlineStr">
        <is>
          <t>2020.03-2020.12</t>
        </is>
      </c>
      <c r="E567" s="152" t="inlineStr">
        <is>
          <t>樊家川镇</t>
        </is>
      </c>
      <c r="F567" s="54" t="inlineStr">
        <is>
          <t>慕家河村建档立卡贫困户养蜜蜂29箱、养鸡1140只。</t>
        </is>
      </c>
      <c r="G567" s="152" t="n">
        <v>2.57</v>
      </c>
      <c r="H567" s="151" t="inlineStr">
        <is>
          <t>扶持贫困户发展壮大小家禽产业，增加收入</t>
        </is>
      </c>
      <c r="I567" s="152" t="n">
        <v>1</v>
      </c>
      <c r="J567" s="152" t="n">
        <v>0.0014</v>
      </c>
      <c r="K567" s="152">
        <f>J567*4</f>
        <v/>
      </c>
      <c r="L567" s="152" t="inlineStr">
        <is>
          <t>县农业农村局、畜牧局</t>
        </is>
      </c>
      <c r="M567" s="152" t="inlineStr">
        <is>
          <t>镇、村</t>
        </is>
      </c>
      <c r="N567" s="152" t="n">
        <v>2019.11</v>
      </c>
      <c r="O567" s="56" t="n"/>
    </row>
    <row r="568" ht="35" customHeight="1" s="13">
      <c r="A568" s="152" t="n"/>
      <c r="B568" s="152" t="inlineStr">
        <is>
          <t>小家禽
产业</t>
        </is>
      </c>
      <c r="C568" s="152" t="inlineStr">
        <is>
          <t>新建</t>
        </is>
      </c>
      <c r="D568" s="136" t="inlineStr">
        <is>
          <t>2020.03-2020.12</t>
        </is>
      </c>
      <c r="E568" s="152" t="inlineStr">
        <is>
          <t>木钵镇</t>
        </is>
      </c>
      <c r="F568" s="54" t="inlineStr">
        <is>
          <t>关营村建档立卡贫困户养鸡900只</t>
        </is>
      </c>
      <c r="G568" s="152" t="n">
        <v>1.8</v>
      </c>
      <c r="H568" s="151" t="inlineStr">
        <is>
          <t>扶持贫困户发展壮大小家禽产业，增加收入</t>
        </is>
      </c>
      <c r="I568" s="152" t="n">
        <v>1</v>
      </c>
      <c r="J568" s="152" t="n">
        <v>0.0008</v>
      </c>
      <c r="K568" s="152">
        <f>J568*4</f>
        <v/>
      </c>
      <c r="L568" s="152" t="inlineStr">
        <is>
          <t>县农业农村局、畜牧局</t>
        </is>
      </c>
      <c r="M568" s="152" t="inlineStr">
        <is>
          <t>镇、村</t>
        </is>
      </c>
      <c r="N568" s="152" t="n">
        <v>2019.11</v>
      </c>
      <c r="O568" s="56" t="n"/>
    </row>
    <row r="569" ht="35" customHeight="1" s="13">
      <c r="A569" s="152" t="n"/>
      <c r="B569" s="152" t="inlineStr">
        <is>
          <t>小家禽
产业</t>
        </is>
      </c>
      <c r="C569" s="152" t="inlineStr">
        <is>
          <t>新建</t>
        </is>
      </c>
      <c r="D569" s="136" t="inlineStr">
        <is>
          <t>2020.03-2020.12</t>
        </is>
      </c>
      <c r="E569" s="152" t="inlineStr">
        <is>
          <t>虎洞镇</t>
        </is>
      </c>
      <c r="F569" s="54" t="inlineStr">
        <is>
          <t>贾驿村养鸡1500只鸡，蜜蜂83箱</t>
        </is>
      </c>
      <c r="G569" s="152" t="n">
        <v>3.83</v>
      </c>
      <c r="H569" s="151" t="inlineStr">
        <is>
          <t>扶持贫困户发展壮大小家禽产业，增加收入</t>
        </is>
      </c>
      <c r="I569" s="152" t="n">
        <v>1</v>
      </c>
      <c r="J569" s="152" t="n">
        <v>0.0015</v>
      </c>
      <c r="K569" s="152">
        <f>J569*4</f>
        <v/>
      </c>
      <c r="L569" s="152" t="inlineStr">
        <is>
          <t>县农业农村局、畜牧局</t>
        </is>
      </c>
      <c r="M569" s="152" t="inlineStr">
        <is>
          <t>镇、村</t>
        </is>
      </c>
      <c r="N569" s="152" t="n">
        <v>2019.11</v>
      </c>
      <c r="O569" s="56" t="n"/>
    </row>
    <row r="570" ht="35" customHeight="1" s="13">
      <c r="A570" s="152" t="n"/>
      <c r="B570" s="152" t="inlineStr">
        <is>
          <t>小家禽
产业</t>
        </is>
      </c>
      <c r="C570" s="152" t="inlineStr">
        <is>
          <t>新建</t>
        </is>
      </c>
      <c r="D570" s="136" t="inlineStr">
        <is>
          <t>2020.03-2020.12</t>
        </is>
      </c>
      <c r="E570" s="152" t="inlineStr">
        <is>
          <t>耿湾乡</t>
        </is>
      </c>
      <c r="F570" s="54" t="inlineStr">
        <is>
          <t>四合原村养鸡100只鸡</t>
        </is>
      </c>
      <c r="G570" s="152" t="n">
        <v>0.2</v>
      </c>
      <c r="H570" s="151" t="inlineStr">
        <is>
          <t>扶持贫困户发展壮大小家禽产业，增加收入</t>
        </is>
      </c>
      <c r="I570" s="152" t="n">
        <v>1</v>
      </c>
      <c r="J570" s="152" t="n">
        <v>0.0001</v>
      </c>
      <c r="K570" s="152">
        <f>J570*4</f>
        <v/>
      </c>
      <c r="L570" s="152" t="inlineStr">
        <is>
          <t>县农业农村局、畜牧局</t>
        </is>
      </c>
      <c r="M570" s="152" t="inlineStr">
        <is>
          <t>镇、村</t>
        </is>
      </c>
      <c r="N570" s="152" t="n">
        <v>2019.11</v>
      </c>
      <c r="O570" s="56" t="n"/>
    </row>
    <row r="571" ht="35" customHeight="1" s="13">
      <c r="A571" s="152" t="n"/>
      <c r="B571" s="152" t="inlineStr">
        <is>
          <t>小家禽
产业</t>
        </is>
      </c>
      <c r="C571" s="152" t="inlineStr">
        <is>
          <t>新建</t>
        </is>
      </c>
      <c r="D571" s="136" t="inlineStr">
        <is>
          <t>2020.03-2020.12</t>
        </is>
      </c>
      <c r="E571" s="152" t="inlineStr">
        <is>
          <t>八珠乡</t>
        </is>
      </c>
      <c r="F571" s="54" t="inlineStr">
        <is>
          <t>八珠塬村养鸡1600只鸡</t>
        </is>
      </c>
      <c r="G571" s="152" t="n">
        <v>3.2</v>
      </c>
      <c r="H571" s="151" t="inlineStr">
        <is>
          <t>扶持贫困户发展壮大小家禽产业，增加收入</t>
        </is>
      </c>
      <c r="I571" s="152" t="n">
        <v>1</v>
      </c>
      <c r="J571" s="152" t="n">
        <v>0.0016</v>
      </c>
      <c r="K571" s="152">
        <f>J571*4</f>
        <v/>
      </c>
      <c r="L571" s="152" t="inlineStr">
        <is>
          <t>县农业农村局、畜牧局</t>
        </is>
      </c>
      <c r="M571" s="152" t="inlineStr">
        <is>
          <t>镇、村</t>
        </is>
      </c>
      <c r="N571" s="152" t="n">
        <v>2019.11</v>
      </c>
      <c r="O571" s="56" t="n"/>
    </row>
    <row r="572" ht="35" customHeight="1" s="13">
      <c r="A572" s="152" t="n"/>
      <c r="B572" s="152" t="inlineStr">
        <is>
          <t>小家禽
产业</t>
        </is>
      </c>
      <c r="C572" s="152" t="inlineStr">
        <is>
          <t>新建</t>
        </is>
      </c>
      <c r="D572" s="136" t="inlineStr">
        <is>
          <t>2020.03-2020.12</t>
        </is>
      </c>
      <c r="E572" s="152" t="inlineStr">
        <is>
          <t>演武乡</t>
        </is>
      </c>
      <c r="F572" s="54" t="inlineStr">
        <is>
          <t>佛岔村养鸡526只</t>
        </is>
      </c>
      <c r="G572" s="152" t="n">
        <v>1.052</v>
      </c>
      <c r="H572" s="151" t="inlineStr">
        <is>
          <t>扶持贫困户发展壮大小家禽产业，增加收入</t>
        </is>
      </c>
      <c r="I572" s="152" t="n">
        <v>1</v>
      </c>
      <c r="J572" s="152" t="n">
        <v>0.0004</v>
      </c>
      <c r="K572" s="152">
        <f>J572*4</f>
        <v/>
      </c>
      <c r="L572" s="152" t="inlineStr">
        <is>
          <t>县农业农村局、畜牧局</t>
        </is>
      </c>
      <c r="M572" s="152" t="inlineStr">
        <is>
          <t>镇、村</t>
        </is>
      </c>
      <c r="N572" s="152" t="n">
        <v>2019.11</v>
      </c>
      <c r="O572" s="56" t="n"/>
    </row>
    <row r="573" ht="35" customHeight="1" s="13">
      <c r="A573" s="152" t="n"/>
      <c r="B573" s="152" t="inlineStr">
        <is>
          <t>小家禽
产业</t>
        </is>
      </c>
      <c r="C573" s="152" t="inlineStr">
        <is>
          <t>新建</t>
        </is>
      </c>
      <c r="D573" s="136" t="inlineStr">
        <is>
          <t>2020.03-2020.12</t>
        </is>
      </c>
      <c r="E573" s="152" t="inlineStr">
        <is>
          <t>罗山乡</t>
        </is>
      </c>
      <c r="F573" s="54" t="inlineStr">
        <is>
          <t>兰家掌村养鸡1300只鸡</t>
        </is>
      </c>
      <c r="G573" s="152" t="n">
        <v>2.6</v>
      </c>
      <c r="H573" s="151" t="inlineStr">
        <is>
          <t>扶持贫困户发展壮大小家禽产业，增加收入</t>
        </is>
      </c>
      <c r="I573" s="152" t="n">
        <v>1</v>
      </c>
      <c r="J573" s="152" t="n">
        <v>0.0011</v>
      </c>
      <c r="K573" s="152">
        <f>J573*4</f>
        <v/>
      </c>
      <c r="L573" s="152" t="inlineStr">
        <is>
          <t>县农业农村局、畜牧局</t>
        </is>
      </c>
      <c r="M573" s="152" t="inlineStr">
        <is>
          <t>镇、村</t>
        </is>
      </c>
      <c r="N573" s="152" t="n">
        <v>2019.11</v>
      </c>
      <c r="O573" s="56" t="n"/>
    </row>
    <row r="574" ht="35" customHeight="1" s="13">
      <c r="A574" s="152" t="n"/>
      <c r="B574" s="152" t="inlineStr">
        <is>
          <t>小家禽
产业</t>
        </is>
      </c>
      <c r="C574" s="152" t="inlineStr">
        <is>
          <t>新建</t>
        </is>
      </c>
      <c r="D574" s="136" t="inlineStr">
        <is>
          <t>2020.03-2020.12</t>
        </is>
      </c>
      <c r="E574" s="152" t="inlineStr">
        <is>
          <t>南湫乡</t>
        </is>
      </c>
      <c r="F574" s="54" t="inlineStr">
        <is>
          <t>代家洼村养鸡3735只</t>
        </is>
      </c>
      <c r="G574" s="152" t="n">
        <v>7.47</v>
      </c>
      <c r="H574" s="151" t="inlineStr">
        <is>
          <t>扶持贫困户发展壮大小家禽产业，增加收入</t>
        </is>
      </c>
      <c r="I574" s="152" t="n">
        <v>1</v>
      </c>
      <c r="J574" s="152" t="n">
        <v>0.0018</v>
      </c>
      <c r="K574" s="152">
        <f>J574*4</f>
        <v/>
      </c>
      <c r="L574" s="152" t="inlineStr">
        <is>
          <t>县农业农村局、畜牧局</t>
        </is>
      </c>
      <c r="M574" s="152" t="inlineStr">
        <is>
          <t>镇、村</t>
        </is>
      </c>
      <c r="N574" s="152" t="n">
        <v>2019.11</v>
      </c>
      <c r="O574" s="56" t="n"/>
    </row>
    <row r="575" ht="35" customHeight="1" s="13">
      <c r="A575" s="152" t="n"/>
      <c r="B575" s="152" t="inlineStr">
        <is>
          <t>小家禽
产业</t>
        </is>
      </c>
      <c r="C575" s="152" t="inlineStr">
        <is>
          <t>新建</t>
        </is>
      </c>
      <c r="D575" s="136" t="inlineStr">
        <is>
          <t>2020.03-2020.12</t>
        </is>
      </c>
      <c r="E575" s="152" t="inlineStr">
        <is>
          <t>秦团庄乡</t>
        </is>
      </c>
      <c r="F575" s="54" t="inlineStr">
        <is>
          <t>建档立卡贫困户养蜜鸡150只，其中：新峁村150只</t>
        </is>
      </c>
      <c r="G575" s="152" t="n">
        <v>0.3</v>
      </c>
      <c r="H575" s="151" t="inlineStr">
        <is>
          <t>扶持贫困户发展壮大小家禽产业，增加收入</t>
        </is>
      </c>
      <c r="I575" s="152" t="n">
        <v>1</v>
      </c>
      <c r="J575" s="152" t="n">
        <v>0.0001</v>
      </c>
      <c r="K575" s="152">
        <f>J575*4</f>
        <v/>
      </c>
      <c r="L575" s="152" t="inlineStr">
        <is>
          <t>县农业农村局、畜牧局</t>
        </is>
      </c>
      <c r="M575" s="152" t="inlineStr">
        <is>
          <t>乡、村</t>
        </is>
      </c>
      <c r="N575" s="152" t="n">
        <v>2019.11</v>
      </c>
      <c r="O575" s="56" t="n"/>
    </row>
    <row r="576" ht="42" customHeight="1" s="13">
      <c r="A576" s="233" t="n">
        <v>3</v>
      </c>
      <c r="B576" s="233" t="inlineStr">
        <is>
          <t>小手工</t>
        </is>
      </c>
      <c r="C576" s="233" t="inlineStr">
        <is>
          <t>新建</t>
        </is>
      </c>
      <c r="D576" s="34" t="inlineStr">
        <is>
          <t>2020.03-2020.12</t>
        </is>
      </c>
      <c r="E576" s="233" t="inlineStr">
        <is>
          <t>樊家川等4个乡镇</t>
        </is>
      </c>
      <c r="F576" s="52" t="inlineStr">
        <is>
          <t>扶持8户建档立卡贫困户发展小手工6处，每处补助3000元</t>
        </is>
      </c>
      <c r="G576" s="233">
        <f>SUM(G577:G580)</f>
        <v/>
      </c>
      <c r="H576" s="124" t="inlineStr">
        <is>
          <t>扶持贫困户发展壮大小手工产业，增加收入</t>
        </is>
      </c>
      <c r="I576" s="233">
        <f>SUM(I577:I580)</f>
        <v/>
      </c>
      <c r="J576" s="233">
        <f>SUM(J577:J580)</f>
        <v/>
      </c>
      <c r="K576" s="233">
        <f>SUM(K577:K580)</f>
        <v/>
      </c>
      <c r="L576" s="233" t="inlineStr">
        <is>
          <t>农业
农村局、文旅局</t>
        </is>
      </c>
      <c r="M576" s="233" t="inlineStr">
        <is>
          <t>乡镇村</t>
        </is>
      </c>
      <c r="N576" s="233" t="n">
        <v>2019.11</v>
      </c>
      <c r="O576" s="56" t="n"/>
    </row>
    <row r="577" ht="36" customHeight="1" s="13">
      <c r="A577" s="152" t="n"/>
      <c r="B577" s="152" t="inlineStr">
        <is>
          <t>小手工
产业</t>
        </is>
      </c>
      <c r="C577" s="152" t="inlineStr">
        <is>
          <t>新建</t>
        </is>
      </c>
      <c r="D577" s="136" t="inlineStr">
        <is>
          <t>2020.03-2020.12</t>
        </is>
      </c>
      <c r="E577" s="152" t="inlineStr">
        <is>
          <t>樊家川镇</t>
        </is>
      </c>
      <c r="F577" s="54" t="inlineStr">
        <is>
          <t>闫塬村建档立卡贫困户发展小手工2处</t>
        </is>
      </c>
      <c r="G577" s="152" t="n">
        <v>0.6</v>
      </c>
      <c r="H577" s="151" t="inlineStr">
        <is>
          <t>扶持贫困户发展壮大小手工产业，增加收入</t>
        </is>
      </c>
      <c r="I577" s="152" t="n">
        <v>1</v>
      </c>
      <c r="J577" s="152" t="n">
        <v>0.0002</v>
      </c>
      <c r="K577" s="152">
        <f>J577*4</f>
        <v/>
      </c>
      <c r="L577" s="152" t="inlineStr">
        <is>
          <t>县农业农村局、文旅局</t>
        </is>
      </c>
      <c r="M577" s="152" t="inlineStr">
        <is>
          <t>镇、村</t>
        </is>
      </c>
      <c r="N577" s="152" t="n">
        <v>2019.11</v>
      </c>
      <c r="O577" s="56" t="n"/>
    </row>
    <row r="578" ht="36" customHeight="1" s="13">
      <c r="A578" s="152" t="n"/>
      <c r="B578" s="152" t="inlineStr">
        <is>
          <t>小手工
产业</t>
        </is>
      </c>
      <c r="C578" s="152" t="inlineStr">
        <is>
          <t>新建</t>
        </is>
      </c>
      <c r="D578" s="136" t="inlineStr">
        <is>
          <t>2020.03-2020.12</t>
        </is>
      </c>
      <c r="E578" s="152" t="inlineStr">
        <is>
          <t>环城镇</t>
        </is>
      </c>
      <c r="F578" s="54" t="inlineStr">
        <is>
          <t>高龚塬村建档立卡贫困户发展小手工1处</t>
        </is>
      </c>
      <c r="G578" s="152" t="n">
        <v>0.3</v>
      </c>
      <c r="H578" s="151" t="inlineStr">
        <is>
          <t>扶持贫困户发展壮大小手工产业，增加收入</t>
        </is>
      </c>
      <c r="I578" s="152" t="n">
        <v>1</v>
      </c>
      <c r="J578" s="152" t="n">
        <v>0.0001</v>
      </c>
      <c r="K578" s="152">
        <f>J578*4</f>
        <v/>
      </c>
      <c r="L578" s="152" t="inlineStr">
        <is>
          <t>县农业农村局、文旅局</t>
        </is>
      </c>
      <c r="M578" s="152" t="inlineStr">
        <is>
          <t>镇、村</t>
        </is>
      </c>
      <c r="N578" s="152" t="n">
        <v>2019.11</v>
      </c>
      <c r="O578" s="56" t="n"/>
    </row>
    <row r="579" ht="36" customHeight="1" s="13">
      <c r="A579" s="152" t="n"/>
      <c r="B579" s="152" t="inlineStr">
        <is>
          <t>小手工
产业</t>
        </is>
      </c>
      <c r="C579" s="152" t="inlineStr">
        <is>
          <t>新建</t>
        </is>
      </c>
      <c r="D579" s="136" t="inlineStr">
        <is>
          <t>2020.03-2020.12</t>
        </is>
      </c>
      <c r="E579" s="152" t="inlineStr">
        <is>
          <t>秦团庄乡</t>
        </is>
      </c>
      <c r="F579" s="54" t="inlineStr">
        <is>
          <t>新集子村建档立卡贫困户发展小手工2处</t>
        </is>
      </c>
      <c r="G579" s="152" t="n">
        <v>0.6</v>
      </c>
      <c r="H579" s="151" t="inlineStr">
        <is>
          <t>扶持贫困户发展壮大小手工产业，增加收入</t>
        </is>
      </c>
      <c r="I579" s="152" t="n">
        <v>1</v>
      </c>
      <c r="J579" s="152" t="n">
        <v>0.0002</v>
      </c>
      <c r="K579" s="152">
        <f>J579*4</f>
        <v/>
      </c>
      <c r="L579" s="152" t="inlineStr">
        <is>
          <t>县农业农村局、文旅局</t>
        </is>
      </c>
      <c r="M579" s="152" t="inlineStr">
        <is>
          <t>乡、村</t>
        </is>
      </c>
      <c r="N579" s="152" t="n">
        <v>2019.11</v>
      </c>
      <c r="O579" s="56" t="n"/>
    </row>
    <row r="580" ht="36" customHeight="1" s="13">
      <c r="A580" s="152" t="n"/>
      <c r="B580" s="152" t="inlineStr">
        <is>
          <t>小手工
产业</t>
        </is>
      </c>
      <c r="C580" s="152" t="inlineStr">
        <is>
          <t>新建</t>
        </is>
      </c>
      <c r="D580" s="136" t="inlineStr">
        <is>
          <t>2020.03-2020.12</t>
        </is>
      </c>
      <c r="E580" s="152" t="inlineStr">
        <is>
          <t>天池乡</t>
        </is>
      </c>
      <c r="F580" s="54" t="inlineStr">
        <is>
          <t>建档立卡贫困户发展小手工3处，其中：天池村1处、殷屈河村2处</t>
        </is>
      </c>
      <c r="G580" s="152" t="n">
        <v>0.9</v>
      </c>
      <c r="H580" s="151" t="inlineStr">
        <is>
          <t>扶持贫困户发展壮大小手工产业，增加收入</t>
        </is>
      </c>
      <c r="I580" s="152" t="n">
        <v>2</v>
      </c>
      <c r="J580" s="152" t="n">
        <v>0.0003</v>
      </c>
      <c r="K580" s="152">
        <f>J580*4</f>
        <v/>
      </c>
      <c r="L580" s="152" t="inlineStr">
        <is>
          <t>县农业农村局、文旅局</t>
        </is>
      </c>
      <c r="M580" s="152" t="inlineStr">
        <is>
          <t>乡、村</t>
        </is>
      </c>
      <c r="N580" s="152" t="n">
        <v>2019.11</v>
      </c>
      <c r="O580" s="56" t="n"/>
    </row>
    <row r="581" ht="36" customHeight="1" s="13">
      <c r="A581" s="233" t="n">
        <v>4</v>
      </c>
      <c r="B581" s="233" t="inlineStr">
        <is>
          <t>小作坊</t>
        </is>
      </c>
      <c r="C581" s="233" t="inlineStr">
        <is>
          <t>新建</t>
        </is>
      </c>
      <c r="D581" s="34" t="inlineStr">
        <is>
          <t>2020.03-2020.12</t>
        </is>
      </c>
      <c r="E581" s="233" t="inlineStr">
        <is>
          <t>木钵等5个乡镇</t>
        </is>
      </c>
      <c r="F581" s="52" t="inlineStr">
        <is>
          <t>扶持32户建档立卡贫困户发展小作坊32处，其中：农产品加工4处，每处补助6000元；食品加工28处，每处补助4000元</t>
        </is>
      </c>
      <c r="G581" s="233">
        <f>SUM(G582:G586)</f>
        <v/>
      </c>
      <c r="H581" s="124" t="inlineStr">
        <is>
          <t>扶持贫困户发展壮大小作坊产业，增加收入</t>
        </is>
      </c>
      <c r="I581" s="233">
        <f>SUM(I582:I586)</f>
        <v/>
      </c>
      <c r="J581" s="233">
        <f>SUM(J582:J586)</f>
        <v/>
      </c>
      <c r="K581" s="233">
        <f>SUM(K582:K586)</f>
        <v/>
      </c>
      <c r="L581" s="233" t="inlineStr">
        <is>
          <t>县农业农村局、商务局</t>
        </is>
      </c>
      <c r="M581" s="233" t="inlineStr">
        <is>
          <t>乡镇村</t>
        </is>
      </c>
      <c r="N581" s="233" t="n">
        <v>2019.11</v>
      </c>
      <c r="O581" s="56" t="n"/>
    </row>
    <row r="582" ht="36" customHeight="1" s="13">
      <c r="A582" s="152" t="n"/>
      <c r="B582" s="152" t="inlineStr">
        <is>
          <t>小作坊
产业</t>
        </is>
      </c>
      <c r="C582" s="152" t="inlineStr">
        <is>
          <t>新建</t>
        </is>
      </c>
      <c r="D582" s="136" t="inlineStr">
        <is>
          <t>2020.03-2020.12</t>
        </is>
      </c>
      <c r="E582" s="152" t="inlineStr">
        <is>
          <t>木钵镇</t>
        </is>
      </c>
      <c r="F582" s="54" t="inlineStr">
        <is>
          <t>建档立卡贫困户发展食品加工1处，其中：曹旗村1处、高寨沟村1处</t>
        </is>
      </c>
      <c r="G582" s="152" t="n">
        <v>0.8</v>
      </c>
      <c r="H582" s="151" t="inlineStr">
        <is>
          <t>扶持贫困户发展壮大小作坊产业，增加收入</t>
        </is>
      </c>
      <c r="I582" s="152" t="n">
        <v>2</v>
      </c>
      <c r="J582" s="152" t="n">
        <v>0.0002</v>
      </c>
      <c r="K582" s="152">
        <f>J582*4</f>
        <v/>
      </c>
      <c r="L582" s="152" t="inlineStr">
        <is>
          <t>县农业农村局、商务局</t>
        </is>
      </c>
      <c r="M582" s="152" t="inlineStr">
        <is>
          <t>镇、村</t>
        </is>
      </c>
      <c r="N582" s="152" t="n">
        <v>2019.11</v>
      </c>
      <c r="O582" s="56" t="n"/>
    </row>
    <row r="583" ht="36" customHeight="1" s="13">
      <c r="A583" s="152" t="n"/>
      <c r="B583" s="152" t="inlineStr">
        <is>
          <t>小作坊
产业</t>
        </is>
      </c>
      <c r="C583" s="152" t="inlineStr">
        <is>
          <t>新建</t>
        </is>
      </c>
      <c r="D583" s="136" t="inlineStr">
        <is>
          <t>2020.03-2020.12</t>
        </is>
      </c>
      <c r="E583" s="152" t="inlineStr">
        <is>
          <t>樊家川镇</t>
        </is>
      </c>
      <c r="F583" s="54" t="inlineStr">
        <is>
          <t>建档立卡贫困户发展食品加工22处，其中：慕家河村9处、樊家川村13处</t>
        </is>
      </c>
      <c r="G583" s="152" t="n">
        <v>8.800000000000001</v>
      </c>
      <c r="H583" s="151" t="inlineStr">
        <is>
          <t>扶持贫困户发展壮大小作坊产业，增加收入</t>
        </is>
      </c>
      <c r="I583" s="152" t="n">
        <v>2</v>
      </c>
      <c r="J583" s="152" t="n">
        <v>0.0022</v>
      </c>
      <c r="K583" s="152">
        <f>J583*4</f>
        <v/>
      </c>
      <c r="L583" s="152" t="inlineStr">
        <is>
          <t>县农业农村局、商务局</t>
        </is>
      </c>
      <c r="M583" s="152" t="inlineStr">
        <is>
          <t>镇、村</t>
        </is>
      </c>
      <c r="N583" s="152" t="n">
        <v>2019.11</v>
      </c>
      <c r="O583" s="56" t="n"/>
    </row>
    <row r="584" ht="36" customHeight="1" s="13">
      <c r="A584" s="152" t="n"/>
      <c r="B584" s="152" t="inlineStr">
        <is>
          <t>小作坊
产业</t>
        </is>
      </c>
      <c r="C584" s="152" t="inlineStr">
        <is>
          <t>新建</t>
        </is>
      </c>
      <c r="D584" s="136" t="inlineStr">
        <is>
          <t>2020.03-2020.12</t>
        </is>
      </c>
      <c r="E584" s="152" t="inlineStr">
        <is>
          <t>合道镇</t>
        </is>
      </c>
      <c r="F584" s="54" t="inlineStr">
        <is>
          <t>梁坪村建档立卡贫困户发展食品加工1处</t>
        </is>
      </c>
      <c r="G584" s="152" t="n">
        <v>0.4</v>
      </c>
      <c r="H584" s="151" t="inlineStr">
        <is>
          <t>扶持贫困户发展壮大小作坊产业，增加收入</t>
        </is>
      </c>
      <c r="I584" s="152" t="n">
        <v>1</v>
      </c>
      <c r="J584" s="152" t="n">
        <v>0.0001</v>
      </c>
      <c r="K584" s="152">
        <f>J584*4</f>
        <v/>
      </c>
      <c r="L584" s="152" t="inlineStr">
        <is>
          <t>县农业农村局、商务局</t>
        </is>
      </c>
      <c r="M584" s="152" t="inlineStr">
        <is>
          <t>镇、村</t>
        </is>
      </c>
      <c r="N584" s="152" t="n">
        <v>2019.11</v>
      </c>
      <c r="O584" s="56" t="n"/>
    </row>
    <row r="585" ht="36" customHeight="1" s="13">
      <c r="A585" s="152" t="n"/>
      <c r="B585" s="152" t="inlineStr">
        <is>
          <t>小作坊
产业</t>
        </is>
      </c>
      <c r="C585" s="152" t="inlineStr">
        <is>
          <t>新建</t>
        </is>
      </c>
      <c r="D585" s="136" t="inlineStr">
        <is>
          <t>2020.03-2020.12</t>
        </is>
      </c>
      <c r="E585" s="152" t="inlineStr">
        <is>
          <t>秦团庄乡</t>
        </is>
      </c>
      <c r="F585" s="54" t="inlineStr">
        <is>
          <t>新峁村建档立卡贫困户发展农产品加工1处</t>
        </is>
      </c>
      <c r="G585" s="152" t="n">
        <v>0.6</v>
      </c>
      <c r="H585" s="151" t="inlineStr">
        <is>
          <t>扶持贫困户发展壮大小作坊产业，增加收入</t>
        </is>
      </c>
      <c r="I585" s="152" t="n">
        <v>1</v>
      </c>
      <c r="J585" s="152" t="n">
        <v>0.0001</v>
      </c>
      <c r="K585" s="152">
        <f>J585*4</f>
        <v/>
      </c>
      <c r="L585" s="152" t="inlineStr">
        <is>
          <t>县农业农村局、商务局</t>
        </is>
      </c>
      <c r="M585" s="152" t="inlineStr">
        <is>
          <t>乡、村</t>
        </is>
      </c>
      <c r="N585" s="152" t="n">
        <v>2019.11</v>
      </c>
      <c r="O585" s="56" t="n"/>
    </row>
    <row r="586" ht="36" customHeight="1" s="13">
      <c r="A586" s="152" t="n"/>
      <c r="B586" s="152" t="inlineStr">
        <is>
          <t>小作坊
产业</t>
        </is>
      </c>
      <c r="C586" s="152" t="inlineStr">
        <is>
          <t>新建</t>
        </is>
      </c>
      <c r="D586" s="136" t="inlineStr">
        <is>
          <t>2020.03-2020.12</t>
        </is>
      </c>
      <c r="E586" s="152" t="inlineStr">
        <is>
          <t>天池乡</t>
        </is>
      </c>
      <c r="F586" s="54" t="inlineStr">
        <is>
          <t>建档立卡贫困户发展农产品加工3处、食品加工3处，其中：天池村3处、殷屈河村3处</t>
        </is>
      </c>
      <c r="G586" s="152" t="n">
        <v>3</v>
      </c>
      <c r="H586" s="151" t="inlineStr">
        <is>
          <t>扶持贫困户发展壮大小作坊产业，增加收入</t>
        </is>
      </c>
      <c r="I586" s="152" t="n">
        <v>2</v>
      </c>
      <c r="J586" s="152" t="n">
        <v>0.0005999999999999999</v>
      </c>
      <c r="K586" s="152">
        <f>J586*4</f>
        <v/>
      </c>
      <c r="L586" s="152" t="inlineStr">
        <is>
          <t>县农业农村局、商务局</t>
        </is>
      </c>
      <c r="M586" s="152" t="inlineStr">
        <is>
          <t>乡、村</t>
        </is>
      </c>
      <c r="N586" s="152" t="n">
        <v>2019.11</v>
      </c>
      <c r="O586" s="56" t="n"/>
    </row>
    <row r="587" ht="46" customHeight="1" s="13">
      <c r="A587" s="233" t="n">
        <v>5</v>
      </c>
      <c r="B587" s="233" t="inlineStr">
        <is>
          <t>小买卖</t>
        </is>
      </c>
      <c r="C587" s="233" t="inlineStr">
        <is>
          <t>新建</t>
        </is>
      </c>
      <c r="D587" s="34" t="inlineStr">
        <is>
          <t>2020.03-2020.12</t>
        </is>
      </c>
      <c r="E587" s="233" t="inlineStr">
        <is>
          <t>全县20个乡镇</t>
        </is>
      </c>
      <c r="F587" s="52" t="inlineStr">
        <is>
          <t>全县共发展小买卖314处，其中小超市每处补助5000元，小吃店每处补助4000元，小菜店每处补助3000元，小网店每处补助5000元</t>
        </is>
      </c>
      <c r="G587" s="233" t="n">
        <v>140.4</v>
      </c>
      <c r="H587" s="124" t="inlineStr">
        <is>
          <t>扶持贫困户发展壮大小买卖产业</t>
        </is>
      </c>
      <c r="I587" s="233">
        <f>SUM(I588:I607)</f>
        <v/>
      </c>
      <c r="J587" s="233">
        <f>SUM(J588:J607)</f>
        <v/>
      </c>
      <c r="K587" s="233">
        <f>SUM(K588:K607)</f>
        <v/>
      </c>
      <c r="L587" s="233" t="inlineStr">
        <is>
          <t>县商务局、农业农村局</t>
        </is>
      </c>
      <c r="M587" s="233" t="inlineStr">
        <is>
          <t>乡镇村</t>
        </is>
      </c>
      <c r="N587" s="233" t="n">
        <v>2019.11</v>
      </c>
      <c r="O587" s="56" t="n"/>
    </row>
    <row r="588" ht="44" customHeight="1" s="13">
      <c r="A588" s="152" t="n"/>
      <c r="B588" s="152" t="inlineStr">
        <is>
          <t>小买卖产业</t>
        </is>
      </c>
      <c r="C588" s="152" t="inlineStr">
        <is>
          <t>新建</t>
        </is>
      </c>
      <c r="D588" s="136" t="inlineStr">
        <is>
          <t>2020.03-2020.12</t>
        </is>
      </c>
      <c r="E588" s="152" t="inlineStr">
        <is>
          <t>木钵镇</t>
        </is>
      </c>
      <c r="F588" s="54" t="inlineStr">
        <is>
          <t>全镇建档立卡贫困户发展小买卖44处。其中白家掌村2处，曹旗村5处，高楼塬4处，高寨沟村5处，关营村1处，韩洼子村7处，罗家沟村2处，木钵街村4处，殷家桥村10处，周湾村4处</t>
        </is>
      </c>
      <c r="G588" s="152" t="n">
        <v>20.4</v>
      </c>
      <c r="H588" s="151" t="inlineStr">
        <is>
          <t>扶持贫困户发展壮大小买卖产业</t>
        </is>
      </c>
      <c r="I588" s="152" t="n">
        <v>10</v>
      </c>
      <c r="J588" s="152" t="n">
        <v>0.0044</v>
      </c>
      <c r="K588" s="152">
        <f>J588*4</f>
        <v/>
      </c>
      <c r="L588" s="152" t="inlineStr">
        <is>
          <t>县商务局、农业农村局</t>
        </is>
      </c>
      <c r="M588" s="152" t="inlineStr">
        <is>
          <t>乡镇村</t>
        </is>
      </c>
      <c r="N588" s="152" t="n">
        <v>2019.11</v>
      </c>
      <c r="O588" s="56" t="n"/>
    </row>
    <row r="589" ht="44" customHeight="1" s="13">
      <c r="A589" s="152" t="n"/>
      <c r="B589" s="152" t="inlineStr">
        <is>
          <t>小买卖产业</t>
        </is>
      </c>
      <c r="C589" s="152" t="inlineStr">
        <is>
          <t>新建</t>
        </is>
      </c>
      <c r="D589" s="136" t="inlineStr">
        <is>
          <t>2020.03-2020.12</t>
        </is>
      </c>
      <c r="E589" s="152" t="inlineStr">
        <is>
          <t>樊建川镇</t>
        </is>
      </c>
      <c r="F589" s="54" t="inlineStr">
        <is>
          <t>全镇建档立卡贫困户发展小买卖13处，其中慕家河村4处，樊家川村7处</t>
        </is>
      </c>
      <c r="G589" s="152" t="n">
        <v>5.9</v>
      </c>
      <c r="H589" s="151" t="inlineStr">
        <is>
          <t>扶持贫困户发展壮大小买卖产业</t>
        </is>
      </c>
      <c r="I589" s="152" t="n">
        <v>2</v>
      </c>
      <c r="J589" s="152" t="n">
        <v>0.0013</v>
      </c>
      <c r="K589" s="152">
        <f>J589*4</f>
        <v/>
      </c>
      <c r="L589" s="152" t="inlineStr">
        <is>
          <t>县商务局、农业农村局</t>
        </is>
      </c>
      <c r="M589" s="152" t="inlineStr">
        <is>
          <t>乡镇村</t>
        </is>
      </c>
      <c r="N589" s="152" t="n">
        <v>2019.11</v>
      </c>
      <c r="O589" s="56" t="n"/>
    </row>
    <row r="590" ht="44" customHeight="1" s="13">
      <c r="A590" s="152" t="n"/>
      <c r="B590" s="152" t="inlineStr">
        <is>
          <t>小买卖产业</t>
        </is>
      </c>
      <c r="C590" s="152" t="inlineStr">
        <is>
          <t>新建</t>
        </is>
      </c>
      <c r="D590" s="136" t="inlineStr">
        <is>
          <t>2020.03-2020.12</t>
        </is>
      </c>
      <c r="E590" s="152" t="inlineStr">
        <is>
          <t>合道镇</t>
        </is>
      </c>
      <c r="F590" s="54" t="inlineStr">
        <is>
          <t>全镇建档立卡贫困户发展小买卖30处，其中常崾岘村7处，大路洼村3处，何家坪村20处</t>
        </is>
      </c>
      <c r="G590" s="152" t="n">
        <v>13.7</v>
      </c>
      <c r="H590" s="151" t="inlineStr">
        <is>
          <t>扶持贫困户发展壮大小买卖产业</t>
        </is>
      </c>
      <c r="I590" s="152" t="n">
        <v>3</v>
      </c>
      <c r="J590" s="152" t="n">
        <v>0.003</v>
      </c>
      <c r="K590" s="152">
        <f>J590*4</f>
        <v/>
      </c>
      <c r="L590" s="152" t="inlineStr">
        <is>
          <t>县商务局、农业农村局</t>
        </is>
      </c>
      <c r="M590" s="152" t="inlineStr">
        <is>
          <t>乡镇村</t>
        </is>
      </c>
      <c r="N590" s="152" t="n">
        <v>2019.11</v>
      </c>
      <c r="O590" s="56" t="n"/>
    </row>
    <row r="591" ht="44" customHeight="1" s="13">
      <c r="A591" s="152" t="n"/>
      <c r="B591" s="152" t="inlineStr">
        <is>
          <t>小买卖产业</t>
        </is>
      </c>
      <c r="C591" s="152" t="inlineStr">
        <is>
          <t>新建</t>
        </is>
      </c>
      <c r="D591" s="136" t="inlineStr">
        <is>
          <t>2020.03-2020.12</t>
        </is>
      </c>
      <c r="E591" s="152" t="inlineStr">
        <is>
          <t>虎洞镇</t>
        </is>
      </c>
      <c r="F591" s="54" t="inlineStr">
        <is>
          <t>全镇建档立卡贫困户发展小买卖12处.其中张家湾村7处，魏家河村5处</t>
        </is>
      </c>
      <c r="G591" s="152" t="n">
        <v>5</v>
      </c>
      <c r="H591" s="151" t="inlineStr">
        <is>
          <t>扶持贫困户发展壮大小买卖产业</t>
        </is>
      </c>
      <c r="I591" s="152" t="n">
        <v>2</v>
      </c>
      <c r="J591" s="152" t="n">
        <v>0.0012</v>
      </c>
      <c r="K591" s="152">
        <f>J591*4</f>
        <v/>
      </c>
      <c r="L591" s="152" t="inlineStr">
        <is>
          <t>县商务局、农业农村局</t>
        </is>
      </c>
      <c r="M591" s="152" t="inlineStr">
        <is>
          <t>乡镇村</t>
        </is>
      </c>
      <c r="N591" s="152" t="n">
        <v>2019.11</v>
      </c>
      <c r="O591" s="56" t="n"/>
    </row>
    <row r="592" ht="44" customHeight="1" s="13">
      <c r="A592" s="152" t="n"/>
      <c r="B592" s="152" t="inlineStr">
        <is>
          <t>小买卖产业</t>
        </is>
      </c>
      <c r="C592" s="152" t="inlineStr">
        <is>
          <t>新建</t>
        </is>
      </c>
      <c r="D592" s="136" t="inlineStr">
        <is>
          <t>2020.03-2020.12</t>
        </is>
      </c>
      <c r="E592" s="152" t="inlineStr">
        <is>
          <t>环城镇</t>
        </is>
      </c>
      <c r="F592" s="54" t="inlineStr">
        <is>
          <t>全镇建档立卡贫困户发展小买卖27处.其中高龚塬村10，龚淌村4处，漫塬村7处，周塬村6处</t>
        </is>
      </c>
      <c r="G592" s="152" t="n">
        <v>12.1</v>
      </c>
      <c r="H592" s="151" t="inlineStr">
        <is>
          <t>扶持贫困户发展壮大小买卖产业</t>
        </is>
      </c>
      <c r="I592" s="152" t="n">
        <v>4</v>
      </c>
      <c r="J592" s="152" t="n">
        <v>0.0027</v>
      </c>
      <c r="K592" s="152">
        <f>J592*4</f>
        <v/>
      </c>
      <c r="L592" s="152" t="inlineStr">
        <is>
          <t>县商务局、农业农村局</t>
        </is>
      </c>
      <c r="M592" s="152" t="inlineStr">
        <is>
          <t>乡镇村</t>
        </is>
      </c>
      <c r="N592" s="152" t="n">
        <v>2019.11</v>
      </c>
      <c r="O592" s="56" t="n"/>
    </row>
    <row r="593" ht="44" customHeight="1" s="13">
      <c r="A593" s="152" t="n"/>
      <c r="B593" s="152" t="inlineStr">
        <is>
          <t>小买卖产业</t>
        </is>
      </c>
      <c r="C593" s="152" t="inlineStr">
        <is>
          <t>新建</t>
        </is>
      </c>
      <c r="D593" s="136" t="inlineStr">
        <is>
          <t>2020.03-2020.12</t>
        </is>
      </c>
      <c r="E593" s="152" t="inlineStr">
        <is>
          <t>芦家湾乡</t>
        </is>
      </c>
      <c r="F593" s="54" t="inlineStr">
        <is>
          <t>全镇建档立卡贫困户发展小买卖8处，其中桃李湾村3处，宋掌村3处，王庄村2处</t>
        </is>
      </c>
      <c r="G593" s="152" t="n">
        <v>3.1</v>
      </c>
      <c r="H593" s="151" t="inlineStr">
        <is>
          <t>扶持贫困户发展壮大小买卖产业</t>
        </is>
      </c>
      <c r="I593" s="152" t="n">
        <v>3</v>
      </c>
      <c r="J593" s="152" t="n">
        <v>0.0008</v>
      </c>
      <c r="K593" s="152">
        <f>J593*4</f>
        <v/>
      </c>
      <c r="L593" s="152" t="inlineStr">
        <is>
          <t>县商务局、农业农村局</t>
        </is>
      </c>
      <c r="M593" s="152" t="inlineStr">
        <is>
          <t>乡镇村</t>
        </is>
      </c>
      <c r="N593" s="152" t="n">
        <v>2019.11</v>
      </c>
      <c r="O593" s="56" t="n"/>
    </row>
    <row r="594" ht="44" customHeight="1" s="13">
      <c r="A594" s="152" t="n"/>
      <c r="B594" s="152" t="inlineStr">
        <is>
          <t>小买卖产业</t>
        </is>
      </c>
      <c r="C594" s="152" t="inlineStr">
        <is>
          <t>新建</t>
        </is>
      </c>
      <c r="D594" s="136" t="inlineStr">
        <is>
          <t>2020.03-2020.12</t>
        </is>
      </c>
      <c r="E594" s="152" t="inlineStr">
        <is>
          <t>秦团庄乡</t>
        </is>
      </c>
      <c r="F594" s="54" t="inlineStr">
        <is>
          <t>全镇建档立卡贫困户发展小买卖24处，其中新峁村13处，新集子村11处</t>
        </is>
      </c>
      <c r="G594" s="152" t="n">
        <v>10.4</v>
      </c>
      <c r="H594" s="151" t="inlineStr">
        <is>
          <t>扶持贫困户发展壮大小买卖产业</t>
        </is>
      </c>
      <c r="I594" s="152" t="n">
        <v>2</v>
      </c>
      <c r="J594" s="152" t="n">
        <v>0.0024</v>
      </c>
      <c r="K594" s="152">
        <f>J594*4</f>
        <v/>
      </c>
      <c r="L594" s="152" t="inlineStr">
        <is>
          <t>县商务局、农业农村局</t>
        </is>
      </c>
      <c r="M594" s="152" t="inlineStr">
        <is>
          <t>乡镇村</t>
        </is>
      </c>
      <c r="N594" s="152" t="n">
        <v>2019.11</v>
      </c>
      <c r="O594" s="56" t="n"/>
    </row>
    <row r="595" ht="44" customHeight="1" s="13">
      <c r="A595" s="152" t="n"/>
      <c r="B595" s="152" t="inlineStr">
        <is>
          <t>小买卖产业</t>
        </is>
      </c>
      <c r="C595" s="152" t="inlineStr">
        <is>
          <t>新建</t>
        </is>
      </c>
      <c r="D595" s="136" t="inlineStr">
        <is>
          <t>2020.03-2020.12</t>
        </is>
      </c>
      <c r="E595" s="152" t="inlineStr">
        <is>
          <t>曲子镇</t>
        </is>
      </c>
      <c r="F595" s="54" t="inlineStr">
        <is>
          <t>全镇建档立卡贫困户发展小买卖10处.其中楼房子村1处，双城村4处，宋家塬村1处，许家塬村1处，西沟村1处，五里桥村1处，孟家寨村1处</t>
        </is>
      </c>
      <c r="G595" s="152" t="n">
        <v>4.6</v>
      </c>
      <c r="H595" s="151" t="inlineStr">
        <is>
          <t>扶持贫困户发展壮大小买卖产业</t>
        </is>
      </c>
      <c r="I595" s="152" t="n">
        <v>7</v>
      </c>
      <c r="J595" s="152" t="n">
        <v>0.001</v>
      </c>
      <c r="K595" s="152">
        <f>J595*4</f>
        <v/>
      </c>
      <c r="L595" s="152" t="inlineStr">
        <is>
          <t>县商务局、农业农村局</t>
        </is>
      </c>
      <c r="M595" s="152" t="inlineStr">
        <is>
          <t>乡镇村</t>
        </is>
      </c>
      <c r="N595" s="152" t="n">
        <v>2019.11</v>
      </c>
      <c r="O595" s="56" t="n"/>
    </row>
    <row r="596" ht="44" customHeight="1" s="13">
      <c r="A596" s="152" t="n"/>
      <c r="B596" s="152" t="inlineStr">
        <is>
          <t>小买卖产业</t>
        </is>
      </c>
      <c r="C596" s="152" t="inlineStr">
        <is>
          <t>新建</t>
        </is>
      </c>
      <c r="D596" s="136" t="inlineStr">
        <is>
          <t>2020.03-2020.12</t>
        </is>
      </c>
      <c r="E596" s="152" t="inlineStr">
        <is>
          <t>山城乡</t>
        </is>
      </c>
      <c r="F596" s="54" t="inlineStr">
        <is>
          <t>全镇建档立卡贫困户发展小买卖1处，其中八里铺村1处</t>
        </is>
      </c>
      <c r="G596" s="152" t="n">
        <v>0.5</v>
      </c>
      <c r="H596" s="151" t="inlineStr">
        <is>
          <t>扶持贫困户发展壮大小买卖产业</t>
        </is>
      </c>
      <c r="I596" s="152" t="n">
        <v>1</v>
      </c>
      <c r="J596" s="152" t="n">
        <v>0.0001</v>
      </c>
      <c r="K596" s="152">
        <f>J596*4</f>
        <v/>
      </c>
      <c r="L596" s="152" t="inlineStr">
        <is>
          <t>县商务局、农业农村局</t>
        </is>
      </c>
      <c r="M596" s="152" t="inlineStr">
        <is>
          <t>乡镇村</t>
        </is>
      </c>
      <c r="N596" s="152" t="n">
        <v>2019.11</v>
      </c>
      <c r="O596" s="56" t="n"/>
    </row>
    <row r="597" ht="44" customHeight="1" s="13">
      <c r="A597" s="152" t="n"/>
      <c r="B597" s="152" t="inlineStr">
        <is>
          <t>小买卖产业</t>
        </is>
      </c>
      <c r="C597" s="152" t="inlineStr">
        <is>
          <t>新建</t>
        </is>
      </c>
      <c r="D597" s="136" t="inlineStr">
        <is>
          <t>2020.03-2020.12</t>
        </is>
      </c>
      <c r="E597" s="152" t="inlineStr">
        <is>
          <t>天池乡</t>
        </is>
      </c>
      <c r="F597" s="54" t="inlineStr">
        <is>
          <t>全镇建档立卡贫困户发展小买卖14处，其中天池村2处，殷屈河村7处，张邓塬村5处</t>
        </is>
      </c>
      <c r="G597" s="152" t="n">
        <v>6.8</v>
      </c>
      <c r="H597" s="151" t="inlineStr">
        <is>
          <t>扶持贫困户发展壮大小买卖产业</t>
        </is>
      </c>
      <c r="I597" s="152" t="n">
        <v>3</v>
      </c>
      <c r="J597" s="152" t="n">
        <v>0.0014</v>
      </c>
      <c r="K597" s="152">
        <f>J597*4</f>
        <v/>
      </c>
      <c r="L597" s="152" t="inlineStr">
        <is>
          <t>县商务局、农业农村局</t>
        </is>
      </c>
      <c r="M597" s="152" t="inlineStr">
        <is>
          <t>乡镇村</t>
        </is>
      </c>
      <c r="N597" s="152" t="n">
        <v>2019.11</v>
      </c>
      <c r="O597" s="56" t="n"/>
    </row>
    <row r="598" ht="44" customHeight="1" s="13">
      <c r="A598" s="152" t="n"/>
      <c r="B598" s="152" t="inlineStr">
        <is>
          <t>小买卖产业</t>
        </is>
      </c>
      <c r="C598" s="152" t="inlineStr">
        <is>
          <t>新建</t>
        </is>
      </c>
      <c r="D598" s="136" t="inlineStr">
        <is>
          <t>2020.03-2020.12</t>
        </is>
      </c>
      <c r="E598" s="152" t="inlineStr">
        <is>
          <t>甜水镇</t>
        </is>
      </c>
      <c r="F598" s="54" t="inlineStr">
        <is>
          <t>全镇建档立卡贫困户发展小买卖33处.其中甜水街23处，张铁村7处，高崾岘村3处</t>
        </is>
      </c>
      <c r="G598" s="152" t="n">
        <v>15.2</v>
      </c>
      <c r="H598" s="151" t="inlineStr">
        <is>
          <t>扶持贫困户发展壮大小买卖产业</t>
        </is>
      </c>
      <c r="I598" s="152" t="n">
        <v>3</v>
      </c>
      <c r="J598" s="152" t="n">
        <v>0.0033</v>
      </c>
      <c r="K598" s="152">
        <f>J598*4</f>
        <v/>
      </c>
      <c r="L598" s="152" t="inlineStr">
        <is>
          <t>县商务局、农业农村局</t>
        </is>
      </c>
      <c r="M598" s="152" t="inlineStr">
        <is>
          <t>乡镇村</t>
        </is>
      </c>
      <c r="N598" s="152" t="n">
        <v>2019.11</v>
      </c>
      <c r="O598" s="56" t="n"/>
    </row>
    <row r="599" ht="44" customHeight="1" s="13">
      <c r="A599" s="152" t="n"/>
      <c r="B599" s="152" t="inlineStr">
        <is>
          <t>小买卖产业</t>
        </is>
      </c>
      <c r="C599" s="152" t="inlineStr">
        <is>
          <t>新建</t>
        </is>
      </c>
      <c r="D599" s="136" t="inlineStr">
        <is>
          <t>2020.03-2020.12</t>
        </is>
      </c>
      <c r="E599" s="152" t="inlineStr">
        <is>
          <t>八珠乡</t>
        </is>
      </c>
      <c r="F599" s="54" t="inlineStr">
        <is>
          <t>全镇建档立卡贫困户发展小买卖19处，其中八珠塬村9处，曹塬村2处，杏树沟村3处，塔尔咀村5处</t>
        </is>
      </c>
      <c r="G599" s="152" t="n">
        <v>8.800000000000001</v>
      </c>
      <c r="H599" s="151" t="inlineStr">
        <is>
          <t>扶持贫困户发展壮大小买卖产业</t>
        </is>
      </c>
      <c r="I599" s="152" t="n">
        <v>4</v>
      </c>
      <c r="J599" s="152" t="n">
        <v>0.0019</v>
      </c>
      <c r="K599" s="152">
        <f>J599*4</f>
        <v/>
      </c>
      <c r="L599" s="152" t="inlineStr">
        <is>
          <t>县商务局、农业农村局</t>
        </is>
      </c>
      <c r="M599" s="152" t="inlineStr">
        <is>
          <t>乡镇村</t>
        </is>
      </c>
      <c r="N599" s="152" t="n">
        <v>2019.11</v>
      </c>
      <c r="O599" s="56" t="n"/>
    </row>
    <row r="600" ht="44" customHeight="1" s="13">
      <c r="A600" s="152" t="n"/>
      <c r="B600" s="152" t="inlineStr">
        <is>
          <t>小买卖产业</t>
        </is>
      </c>
      <c r="C600" s="152" t="inlineStr">
        <is>
          <t>新建</t>
        </is>
      </c>
      <c r="D600" s="136" t="inlineStr">
        <is>
          <t>2020.03-2020.12</t>
        </is>
      </c>
      <c r="E600" s="152" t="inlineStr">
        <is>
          <t>罗山川乡</t>
        </is>
      </c>
      <c r="F600" s="54" t="inlineStr">
        <is>
          <t>全镇建档立卡贫困户发展小买卖9处，西阳洼村3处，苇之城村6处</t>
        </is>
      </c>
      <c r="G600" s="152" t="n">
        <v>4.2</v>
      </c>
      <c r="H600" s="151" t="inlineStr">
        <is>
          <t>扶持贫困户发展壮大小买卖产业</t>
        </is>
      </c>
      <c r="I600" s="152" t="n">
        <v>2</v>
      </c>
      <c r="J600" s="152" t="n">
        <v>0.0009</v>
      </c>
      <c r="K600" s="152">
        <f>J600*4</f>
        <v/>
      </c>
      <c r="L600" s="152" t="inlineStr">
        <is>
          <t>县商务局、农业农村局</t>
        </is>
      </c>
      <c r="M600" s="152" t="inlineStr">
        <is>
          <t>乡镇村</t>
        </is>
      </c>
      <c r="N600" s="152" t="n">
        <v>2019.11</v>
      </c>
      <c r="O600" s="56" t="n"/>
    </row>
    <row r="601" ht="44" customHeight="1" s="13">
      <c r="A601" s="152" t="n"/>
      <c r="B601" s="152" t="inlineStr">
        <is>
          <t>小买卖产业</t>
        </is>
      </c>
      <c r="C601" s="152" t="inlineStr">
        <is>
          <t>新建</t>
        </is>
      </c>
      <c r="D601" s="136" t="inlineStr">
        <is>
          <t>2020.03-2020.12</t>
        </is>
      </c>
      <c r="E601" s="152" t="inlineStr">
        <is>
          <t>毛井镇</t>
        </is>
      </c>
      <c r="F601" s="54" t="inlineStr">
        <is>
          <t>全镇建档立卡贫困户发展小买卖13处，其中二条俭3处、砖城子6处、山西掌2处、杨东掌2处</t>
        </is>
      </c>
      <c r="G601" s="152" t="n">
        <v>5.3</v>
      </c>
      <c r="H601" s="151" t="inlineStr">
        <is>
          <t>扶持贫困户发展壮大小买卖产业</t>
        </is>
      </c>
      <c r="I601" s="152" t="n">
        <v>4</v>
      </c>
      <c r="J601" s="152" t="n">
        <v>0.0013</v>
      </c>
      <c r="K601" s="152">
        <f>J601*4</f>
        <v/>
      </c>
      <c r="L601" s="152" t="inlineStr">
        <is>
          <t>县商务局、农业农村局</t>
        </is>
      </c>
      <c r="M601" s="152" t="inlineStr">
        <is>
          <t>乡镇村</t>
        </is>
      </c>
      <c r="N601" s="152" t="n">
        <v>2019.11</v>
      </c>
      <c r="O601" s="56" t="n"/>
    </row>
    <row r="602" ht="44" customHeight="1" s="13">
      <c r="A602" s="152" t="n"/>
      <c r="B602" s="152" t="inlineStr">
        <is>
          <t>小买卖产业</t>
        </is>
      </c>
      <c r="C602" s="152" t="inlineStr">
        <is>
          <t>新建</t>
        </is>
      </c>
      <c r="D602" s="136" t="inlineStr">
        <is>
          <t>2020.03-2020.12</t>
        </is>
      </c>
      <c r="E602" s="152" t="inlineStr">
        <is>
          <t>小南沟乡</t>
        </is>
      </c>
      <c r="F602" s="54" t="inlineStr">
        <is>
          <t>全镇建档立卡贫困户发展小买卖3处，其中李上山村1处，连川村1处，燕麦掌村1处</t>
        </is>
      </c>
      <c r="G602" s="152" t="n">
        <v>1.4</v>
      </c>
      <c r="H602" s="151" t="inlineStr">
        <is>
          <t>扶持贫困户发展壮大小买卖产业</t>
        </is>
      </c>
      <c r="I602" s="152" t="n">
        <v>3</v>
      </c>
      <c r="J602" s="152" t="n">
        <v>0.0003</v>
      </c>
      <c r="K602" s="152">
        <f>J602*4</f>
        <v/>
      </c>
      <c r="L602" s="152" t="inlineStr">
        <is>
          <t>县商务局、农业农村局</t>
        </is>
      </c>
      <c r="M602" s="152" t="inlineStr">
        <is>
          <t>乡镇村</t>
        </is>
      </c>
      <c r="N602" s="152" t="n">
        <v>2019.11</v>
      </c>
      <c r="O602" s="56" t="n"/>
    </row>
    <row r="603" ht="44" customHeight="1" s="13">
      <c r="A603" s="152" t="n"/>
      <c r="B603" s="152" t="inlineStr">
        <is>
          <t>小买卖产业</t>
        </is>
      </c>
      <c r="C603" s="152" t="inlineStr">
        <is>
          <t>新建</t>
        </is>
      </c>
      <c r="D603" s="136" t="inlineStr">
        <is>
          <t>2020.03-2020.12</t>
        </is>
      </c>
      <c r="E603" s="152" t="inlineStr">
        <is>
          <t>耿湾乡</t>
        </is>
      </c>
      <c r="F603" s="54" t="inlineStr">
        <is>
          <t>全镇建档立卡贫困户发展小买卖23处。张台村4处、潘掌村3处、万湾村6处、郝东掌村2处、许掌村8处</t>
        </is>
      </c>
      <c r="G603" s="152" t="n">
        <v>9.699999999999999</v>
      </c>
      <c r="H603" s="151" t="inlineStr">
        <is>
          <t>扶持贫困户发展壮大小买卖产业</t>
        </is>
      </c>
      <c r="I603" s="152" t="n">
        <v>5</v>
      </c>
      <c r="J603" s="152" t="n">
        <v>0.0023</v>
      </c>
      <c r="K603" s="152">
        <f>J603*4</f>
        <v/>
      </c>
      <c r="L603" s="152" t="inlineStr">
        <is>
          <t>县商务局、农业农村局</t>
        </is>
      </c>
      <c r="M603" s="152" t="inlineStr">
        <is>
          <t>乡镇村</t>
        </is>
      </c>
      <c r="N603" s="152" t="n">
        <v>2019.11</v>
      </c>
      <c r="O603" s="56" t="n"/>
    </row>
    <row r="604" ht="44" customHeight="1" s="13">
      <c r="A604" s="152" t="n"/>
      <c r="B604" s="152" t="inlineStr">
        <is>
          <t>小买卖产业</t>
        </is>
      </c>
      <c r="C604" s="152" t="inlineStr">
        <is>
          <t>新建</t>
        </is>
      </c>
      <c r="D604" s="136" t="inlineStr">
        <is>
          <t>2020.03-2020.12</t>
        </is>
      </c>
      <c r="E604" s="152" t="inlineStr">
        <is>
          <t>南湫乡</t>
        </is>
      </c>
      <c r="F604" s="54" t="inlineStr">
        <is>
          <t>全镇建档立卡贫困户发展小买卖10处，其中党家洼村5处，洪涝池村3处，花儿山村1处，杨兴堡村1处</t>
        </is>
      </c>
      <c r="G604" s="152" t="n">
        <v>4.2</v>
      </c>
      <c r="H604" s="151" t="inlineStr">
        <is>
          <t>扶持贫困户发展壮大小买卖产业</t>
        </is>
      </c>
      <c r="I604" s="152" t="n">
        <v>4</v>
      </c>
      <c r="J604" s="152" t="n">
        <v>0.001</v>
      </c>
      <c r="K604" s="152">
        <f>J604*4</f>
        <v/>
      </c>
      <c r="L604" s="152" t="inlineStr">
        <is>
          <t>县商务局、农业农村局</t>
        </is>
      </c>
      <c r="M604" s="152" t="inlineStr">
        <is>
          <t>乡镇村</t>
        </is>
      </c>
      <c r="N604" s="152" t="n">
        <v>2019.11</v>
      </c>
      <c r="O604" s="56" t="n"/>
    </row>
    <row r="605" ht="44" customHeight="1" s="13">
      <c r="A605" s="152" t="n"/>
      <c r="B605" s="152" t="inlineStr">
        <is>
          <t>小买卖产业</t>
        </is>
      </c>
      <c r="C605" s="152" t="inlineStr">
        <is>
          <t>新建</t>
        </is>
      </c>
      <c r="D605" s="136" t="inlineStr">
        <is>
          <t>2020.03-2020.12</t>
        </is>
      </c>
      <c r="E605" s="152" t="inlineStr">
        <is>
          <t>车道镇</t>
        </is>
      </c>
      <c r="F605" s="54" t="inlineStr">
        <is>
          <t>全镇建档立卡贫困户发展小买卖12处，其中双庙村4处、陈掌村3处、刘园子村1处，苦水掌村1处、吊渠村1处、樱桃掌村1处、安掌村1处</t>
        </is>
      </c>
      <c r="G605" s="152" t="n">
        <v>5.3</v>
      </c>
      <c r="H605" s="151" t="inlineStr">
        <is>
          <t>扶持贫困户发展壮大小买卖产业</t>
        </is>
      </c>
      <c r="I605" s="152" t="n">
        <v>7</v>
      </c>
      <c r="J605" s="152" t="n">
        <v>0.0012</v>
      </c>
      <c r="K605" s="152">
        <f>J605*4</f>
        <v/>
      </c>
      <c r="L605" s="152" t="inlineStr">
        <is>
          <t>县商务局、农业农村局</t>
        </is>
      </c>
      <c r="M605" s="152" t="inlineStr">
        <is>
          <t>乡镇村</t>
        </is>
      </c>
      <c r="N605" s="152" t="n">
        <v>2019.11</v>
      </c>
      <c r="O605" s="56" t="n"/>
    </row>
    <row r="606" ht="44" customHeight="1" s="13">
      <c r="A606" s="152" t="n"/>
      <c r="B606" s="152" t="inlineStr">
        <is>
          <t>小买卖产业</t>
        </is>
      </c>
      <c r="C606" s="152" t="inlineStr">
        <is>
          <t>新建</t>
        </is>
      </c>
      <c r="D606" s="136" t="inlineStr">
        <is>
          <t>2020.03-2020.12</t>
        </is>
      </c>
      <c r="E606" s="152" t="inlineStr">
        <is>
          <t>洪德镇</t>
        </is>
      </c>
      <c r="F606" s="54" t="inlineStr">
        <is>
          <t>全乡建档立卡贫困户发展小买卖1处，其中李塬村1处</t>
        </is>
      </c>
      <c r="G606" s="152" t="n">
        <v>0.4</v>
      </c>
      <c r="H606" s="151" t="inlineStr">
        <is>
          <t>扶持贫困户发展壮大小买卖产业</t>
        </is>
      </c>
      <c r="I606" s="152" t="n">
        <v>1</v>
      </c>
      <c r="J606" s="152" t="n">
        <v>0.0001</v>
      </c>
      <c r="K606" s="152">
        <f>J606*4</f>
        <v/>
      </c>
      <c r="L606" s="152" t="inlineStr">
        <is>
          <t>县商务局、农业农村局</t>
        </is>
      </c>
      <c r="M606" s="152" t="inlineStr">
        <is>
          <t>乡镇村</t>
        </is>
      </c>
      <c r="N606" s="152" t="n">
        <v>2019.11</v>
      </c>
      <c r="O606" s="56" t="n"/>
    </row>
    <row r="607" ht="44" customHeight="1" s="13">
      <c r="A607" s="152" t="n"/>
      <c r="B607" s="152" t="inlineStr">
        <is>
          <t>小买卖产业</t>
        </is>
      </c>
      <c r="C607" s="152" t="inlineStr">
        <is>
          <t>新建</t>
        </is>
      </c>
      <c r="D607" s="136" t="inlineStr">
        <is>
          <t>2020.03-2020.12</t>
        </is>
      </c>
      <c r="E607" s="152" t="inlineStr">
        <is>
          <t>演武乡</t>
        </is>
      </c>
      <c r="F607" s="54" t="inlineStr">
        <is>
          <t>全镇建档立卡贫困户发展小买卖8处，其中佛岔村5处，黑泉河村1处，路家村1处，曳郭咀村1处</t>
        </is>
      </c>
      <c r="G607" s="152" t="n">
        <v>3.4</v>
      </c>
      <c r="H607" s="151" t="inlineStr">
        <is>
          <t>扶持贫困户发展壮大小买卖产业</t>
        </is>
      </c>
      <c r="I607" s="152" t="n">
        <v>4</v>
      </c>
      <c r="J607" s="152" t="n">
        <v>0.0008</v>
      </c>
      <c r="K607" s="152">
        <f>J607*4</f>
        <v/>
      </c>
      <c r="L607" s="152" t="inlineStr">
        <is>
          <t>县商务局、农业农村局</t>
        </is>
      </c>
      <c r="M607" s="152" t="inlineStr">
        <is>
          <t>乡镇村</t>
        </is>
      </c>
      <c r="N607" s="152" t="n">
        <v>2019.11</v>
      </c>
      <c r="O607" s="56" t="n"/>
    </row>
    <row r="608" ht="49" customFormat="1" customHeight="1" s="10">
      <c r="A608" s="233" t="inlineStr">
        <is>
          <t>（三十五）</t>
        </is>
      </c>
      <c r="B608" s="233" t="inlineStr">
        <is>
          <t>331+湖羊养殖贷款贴息及特色产业贷款贴息</t>
        </is>
      </c>
      <c r="C608" s="233" t="inlineStr">
        <is>
          <t>新建</t>
        </is>
      </c>
      <c r="D608" s="233" t="inlineStr">
        <is>
          <t>2019.01
-
2019.12</t>
        </is>
      </c>
      <c r="E608" s="233" t="inlineStr">
        <is>
          <t>全县20个乡镇</t>
        </is>
      </c>
      <c r="F608" s="124" t="inlineStr">
        <is>
          <t>全县20个乡镇3688户贫困户投放331+湖羊养殖贷款贴息及特色产业贷款1.2亿元，贴息602万元</t>
        </is>
      </c>
      <c r="G608" s="233" t="n">
        <v>600</v>
      </c>
      <c r="H608" s="124" t="inlineStr">
        <is>
          <t>解决贫困户发展生产资金短缺问题，促进农民增收，实现产业脱贫</t>
        </is>
      </c>
      <c r="I608" s="233" t="n">
        <v>122</v>
      </c>
      <c r="J608" s="233" t="n">
        <v>0.2516</v>
      </c>
      <c r="K608" s="233" t="n">
        <v>1.562</v>
      </c>
      <c r="L608" s="233" t="inlineStr">
        <is>
          <t>县财政综合事务中心</t>
        </is>
      </c>
      <c r="M608" s="233" t="inlineStr">
        <is>
          <t>乡镇、村</t>
        </is>
      </c>
      <c r="N608" s="233" t="n">
        <v>2019.11</v>
      </c>
      <c r="O608" s="56" t="n"/>
    </row>
    <row r="609" ht="49" customFormat="1" customHeight="1" s="10">
      <c r="A609" s="152" t="n">
        <v>1</v>
      </c>
      <c r="B609" s="152" t="inlineStr">
        <is>
          <t>331+湖羊养殖贷款
贴息及特色产业
贷款贴息</t>
        </is>
      </c>
      <c r="C609" s="152" t="inlineStr">
        <is>
          <t>新建</t>
        </is>
      </c>
      <c r="D609" s="152" t="inlineStr">
        <is>
          <t>2019.01
-
2019.12</t>
        </is>
      </c>
      <c r="E609" s="152" t="inlineStr">
        <is>
          <t>八珠乡</t>
        </is>
      </c>
      <c r="F609" s="151" t="inlineStr">
        <is>
          <t>全乡446户建档立卡贫困户贷款1228.15万元，贴息58.34万元，其中八珠塬村90户170500元、冯家湾村20户27755元；白塬村5户13560元、曹塬村24户39860元、塔尔咀村50户72860元</t>
        </is>
      </c>
      <c r="G609" s="251" t="n">
        <v>32.4535</v>
      </c>
      <c r="H609" s="151" t="inlineStr">
        <is>
          <t>解决贫困户发展生产资金短缺问题，促进农民增收，实现产业脱贫</t>
        </is>
      </c>
      <c r="I609" s="152" t="n">
        <v>5</v>
      </c>
      <c r="J609" s="152" t="n">
        <v>0.0189</v>
      </c>
      <c r="K609" s="152" t="n">
        <v>0.0772</v>
      </c>
      <c r="L609" s="152" t="inlineStr">
        <is>
          <t>县财政综合事务中心</t>
        </is>
      </c>
      <c r="M609" s="152" t="inlineStr">
        <is>
          <t>八珠乡</t>
        </is>
      </c>
      <c r="N609" s="152" t="n">
        <v>2019.11</v>
      </c>
      <c r="O609" s="56" t="n"/>
    </row>
    <row r="610" ht="49" customFormat="1" customHeight="1" s="10">
      <c r="A610" s="152" t="n">
        <v>2</v>
      </c>
      <c r="B610" s="152" t="inlineStr">
        <is>
          <t>331+湖羊养殖贷款
贴息及特色产业
贷款贴息</t>
        </is>
      </c>
      <c r="C610" s="152" t="inlineStr">
        <is>
          <t>新建</t>
        </is>
      </c>
      <c r="D610" s="152" t="inlineStr">
        <is>
          <t>2019.01
-
2019.12</t>
        </is>
      </c>
      <c r="E610" s="152" t="inlineStr">
        <is>
          <t>车道镇</t>
        </is>
      </c>
      <c r="F610" s="151" t="inlineStr">
        <is>
          <t>全乡建档立卡贫困户106户贴息170800元，其中元峁村18户5620元、三角城村32户53375元、魏洼村27户42700元、红台村29户49105元</t>
        </is>
      </c>
      <c r="G610" s="251" t="n">
        <v>17.08</v>
      </c>
      <c r="H610" s="151" t="inlineStr">
        <is>
          <t>解决贫困户发展生产资金短缺问题，促进农民增收，实现产业脱贫</t>
        </is>
      </c>
      <c r="I610" s="152" t="n">
        <v>4</v>
      </c>
      <c r="J610" s="152" t="n">
        <v>0.0106</v>
      </c>
      <c r="K610" s="152" t="n">
        <v>0.0445</v>
      </c>
      <c r="L610" s="152" t="inlineStr">
        <is>
          <t>县财政综合事务中心</t>
        </is>
      </c>
      <c r="M610" s="152" t="inlineStr">
        <is>
          <t>车道镇</t>
        </is>
      </c>
      <c r="N610" s="152" t="n">
        <v>2019.11</v>
      </c>
      <c r="O610" s="56" t="n"/>
    </row>
    <row r="611" ht="49" customFormat="1" customHeight="1" s="10">
      <c r="A611" s="152" t="n">
        <v>3</v>
      </c>
      <c r="B611" s="152" t="inlineStr">
        <is>
          <t>331+湖羊养殖贷款
贴息及特色产业
贷款贴息</t>
        </is>
      </c>
      <c r="C611" s="152" t="inlineStr">
        <is>
          <t>新建</t>
        </is>
      </c>
      <c r="D611" s="152" t="inlineStr">
        <is>
          <t>2019.01
-
2019.12</t>
        </is>
      </c>
      <c r="E611" s="152" t="inlineStr">
        <is>
          <t>樊家川镇</t>
        </is>
      </c>
      <c r="F611" s="151" t="inlineStr">
        <is>
          <t>全镇建档立卡贫困户176户贴息28万元，其中慕家河村13户19350元、郝集村8户13550元；马骏滩村8户13550元、长城村103户163860元、闫塬村44户69750元</t>
        </is>
      </c>
      <c r="G611" s="251" t="n">
        <v>28.0069</v>
      </c>
      <c r="H611" s="151" t="inlineStr">
        <is>
          <t>解决贫困户发展生产资金短缺问题，促进农民增收，实现产业脱贫</t>
        </is>
      </c>
      <c r="I611" s="152" t="n">
        <v>5</v>
      </c>
      <c r="J611" s="152" t="n">
        <v>0.0176</v>
      </c>
      <c r="K611" s="152" t="n">
        <v>0.07389999999999999</v>
      </c>
      <c r="L611" s="152" t="inlineStr">
        <is>
          <t>县财政综合事务中心</t>
        </is>
      </c>
      <c r="M611" s="152" t="inlineStr">
        <is>
          <t>樊家川镇</t>
        </is>
      </c>
      <c r="N611" s="152" t="n">
        <v>2019.11</v>
      </c>
      <c r="O611" s="56" t="n"/>
    </row>
    <row r="612" ht="55" customFormat="1" customHeight="1" s="10">
      <c r="A612" s="152" t="n">
        <v>4</v>
      </c>
      <c r="B612" s="152" t="inlineStr">
        <is>
          <t>331+湖羊养殖贷款
贴息及特色产业
贷款贴息</t>
        </is>
      </c>
      <c r="C612" s="152" t="inlineStr">
        <is>
          <t>新建</t>
        </is>
      </c>
      <c r="D612" s="152" t="inlineStr">
        <is>
          <t>2019.01
-
2019.12</t>
        </is>
      </c>
      <c r="E612" s="152" t="inlineStr">
        <is>
          <t>耿湾乡</t>
        </is>
      </c>
      <c r="F612" s="151" t="inlineStr">
        <is>
          <t>全乡建档立卡贫困户272户贴息45万元元，其中四合原村38户贴息55510元、桃树掌村24户38430元、盘掌村22户贴息31160元、万家湾村17户29800元、张台村52户89650元、郝东掌村86户148960元、黑城岔村33户56890元</t>
        </is>
      </c>
      <c r="G612" s="251" t="n">
        <v>45.04</v>
      </c>
      <c r="H612" s="151" t="inlineStr">
        <is>
          <t>解决贫困户发展生产资金短缺问题，促进农民增收，实现产业脱贫</t>
        </is>
      </c>
      <c r="I612" s="152" t="n">
        <v>7</v>
      </c>
      <c r="J612" s="152" t="n">
        <v>0.0272</v>
      </c>
      <c r="K612" s="152" t="n">
        <v>0.1142</v>
      </c>
      <c r="L612" s="152" t="inlineStr">
        <is>
          <t>县财政综合事务中心</t>
        </is>
      </c>
      <c r="M612" s="152" t="inlineStr">
        <is>
          <t>耿湾乡</t>
        </is>
      </c>
      <c r="N612" s="152" t="n">
        <v>2019.11</v>
      </c>
      <c r="O612" s="56" t="n"/>
    </row>
    <row r="613" ht="49" customFormat="1" customHeight="1" s="10">
      <c r="A613" s="152" t="n">
        <v>5</v>
      </c>
      <c r="B613" s="152" t="inlineStr">
        <is>
          <t>331+湖羊养殖贷款
贴息及特色产业
贷款贴息</t>
        </is>
      </c>
      <c r="C613" s="152" t="inlineStr">
        <is>
          <t>新建</t>
        </is>
      </c>
      <c r="D613" s="152" t="inlineStr">
        <is>
          <t>2019.01
-
2019.12</t>
        </is>
      </c>
      <c r="E613" s="152" t="inlineStr">
        <is>
          <t>合道镇</t>
        </is>
      </c>
      <c r="F613" s="151" t="inlineStr">
        <is>
          <t>全镇建档立卡贫困户139户贴息21.8万元，其中陶娃子村20户贴息32025元、瓦天沟村18户贴息28050元、朱塬村24户贴息36050元、陈旗塬村贴息46户72590元、梁坪村31户贴息49405元</t>
        </is>
      </c>
      <c r="G613" s="251" t="n">
        <v>21.782</v>
      </c>
      <c r="H613" s="151" t="inlineStr">
        <is>
          <t>解决贫困户发展生产资金短缺问题，促进农民增收，实现产业脱贫</t>
        </is>
      </c>
      <c r="I613" s="152" t="n">
        <v>5</v>
      </c>
      <c r="J613" s="152" t="n">
        <v>0.0139</v>
      </c>
      <c r="K613" s="152" t="n">
        <v>0.0583</v>
      </c>
      <c r="L613" s="152" t="inlineStr">
        <is>
          <t>县财政综合事务中心</t>
        </is>
      </c>
      <c r="M613" s="152" t="inlineStr">
        <is>
          <t>合道镇</t>
        </is>
      </c>
      <c r="N613" s="152" t="n">
        <v>2019.11</v>
      </c>
      <c r="O613" s="56" t="n"/>
    </row>
    <row r="614" ht="55" customFormat="1" customHeight="1" s="10">
      <c r="A614" s="152" t="n">
        <v>6</v>
      </c>
      <c r="B614" s="152" t="inlineStr">
        <is>
          <t>331+湖羊养殖贷款
贴息及特色产业
贷款贴息</t>
        </is>
      </c>
      <c r="C614" s="152" t="inlineStr">
        <is>
          <t>新建</t>
        </is>
      </c>
      <c r="D614" s="152" t="inlineStr">
        <is>
          <t>2019.01
-
2019.12</t>
        </is>
      </c>
      <c r="E614" s="152" t="inlineStr">
        <is>
          <t>洪德镇</t>
        </is>
      </c>
      <c r="F614" s="151" t="inlineStr">
        <is>
          <t>全镇建档立卡贫困户233户贴息37.9万元，其中丁阳渠村21户28168.68元、大户塬村28户69870元、张下沟村93户135690元、许旗村16户33680元、马塬村11户17300元、私盐路村5户10560元、张塬村15户13690元、李塬村44户69780元</t>
        </is>
      </c>
      <c r="G614" s="251" t="n">
        <v>37.88</v>
      </c>
      <c r="H614" s="151" t="inlineStr">
        <is>
          <t>解决贫困户发展生产资金短缺问题，促进农民增收，实现产业脱贫</t>
        </is>
      </c>
      <c r="I614" s="152" t="n">
        <v>8</v>
      </c>
      <c r="J614" s="152" t="n">
        <v>0.0233</v>
      </c>
      <c r="K614" s="152" t="n">
        <v>0.1167</v>
      </c>
      <c r="L614" s="152" t="inlineStr">
        <is>
          <t>县财政综合事务中心</t>
        </is>
      </c>
      <c r="M614" s="152" t="inlineStr">
        <is>
          <t>洪德镇</t>
        </is>
      </c>
      <c r="N614" s="152" t="n">
        <v>2019.11</v>
      </c>
      <c r="O614" s="56" t="n"/>
    </row>
    <row r="615" ht="49" customFormat="1" customHeight="1" s="10">
      <c r="A615" s="152" t="n">
        <v>7</v>
      </c>
      <c r="B615" s="152" t="inlineStr">
        <is>
          <t>331+湖羊养殖贷款
贴息及特色产业
贷款贴息</t>
        </is>
      </c>
      <c r="C615" s="152" t="inlineStr">
        <is>
          <t>新建</t>
        </is>
      </c>
      <c r="D615" s="152" t="inlineStr">
        <is>
          <t>2019.01
-
2019.12</t>
        </is>
      </c>
      <c r="E615" s="152" t="inlineStr">
        <is>
          <t>虎洞镇</t>
        </is>
      </c>
      <c r="F615" s="151" t="inlineStr">
        <is>
          <t>全镇建档立卡贫困户182户贴息28.4万元元，其中高庙湾村户39户68970元、刘解掌村36户55330元、半个城63户89700元、金庄塬村44户70200元</t>
        </is>
      </c>
      <c r="G615" s="251" t="n">
        <v>28.42</v>
      </c>
      <c r="H615" s="151" t="inlineStr">
        <is>
          <t>解决贫困户发展生产资金短缺问题，促进农民增收，实现产业脱贫</t>
        </is>
      </c>
      <c r="I615" s="152" t="n">
        <v>4</v>
      </c>
      <c r="J615" s="152" t="n">
        <v>0.0182</v>
      </c>
      <c r="K615" s="152" t="n">
        <v>0.0764</v>
      </c>
      <c r="L615" s="152" t="inlineStr">
        <is>
          <t>县财政综合事务中心</t>
        </is>
      </c>
      <c r="M615" s="152" t="inlineStr">
        <is>
          <t>虎洞镇</t>
        </is>
      </c>
      <c r="N615" s="152" t="n">
        <v>2019.11</v>
      </c>
      <c r="O615" s="56" t="n"/>
    </row>
    <row r="616" ht="69" customFormat="1" customHeight="1" s="10">
      <c r="A616" s="152" t="n">
        <v>8</v>
      </c>
      <c r="B616" s="152" t="inlineStr">
        <is>
          <t>331+湖羊养殖贷款
贴息及特色产业
贷款贴息</t>
        </is>
      </c>
      <c r="C616" s="152" t="inlineStr">
        <is>
          <t>新建</t>
        </is>
      </c>
      <c r="D616" s="152" t="inlineStr">
        <is>
          <t>2019.01
-
2019.12</t>
        </is>
      </c>
      <c r="E616" s="152" t="inlineStr">
        <is>
          <t>环城镇</t>
        </is>
      </c>
      <c r="F616" s="151" t="inlineStr">
        <is>
          <t>全镇建档立卡贫困户199户贴息45.4万元，其中十五里沟村17户35960元、宁老庄村12户贴息34335元、北郭塬31户21859元、十八里7户14400元、唐塬村15户32500元、城东塬村30户68790元、张淌村13户31800元、赵小掌村16户35800元、耿家沟5户13850元、杨庙掌村7户15860元、白草原73户148690元</t>
        </is>
      </c>
      <c r="G616" s="251" t="n">
        <v>45.38</v>
      </c>
      <c r="H616" s="151" t="inlineStr">
        <is>
          <t>解决贫困户发展生产资金短缺问题，促进农民增收，实现产业脱贫</t>
        </is>
      </c>
      <c r="I616" s="152" t="n">
        <v>11</v>
      </c>
      <c r="J616" s="152" t="n">
        <v>0.0226</v>
      </c>
      <c r="K616" s="152" t="n">
        <v>0.0877</v>
      </c>
      <c r="L616" s="152" t="inlineStr">
        <is>
          <t>县财政综合事务中心</t>
        </is>
      </c>
      <c r="M616" s="152" t="inlineStr">
        <is>
          <t>环城镇</t>
        </is>
      </c>
      <c r="N616" s="152" t="n">
        <v>2019.11</v>
      </c>
      <c r="O616" s="56" t="n"/>
    </row>
    <row r="617" ht="49" customFormat="1" customHeight="1" s="10">
      <c r="A617" s="152" t="n">
        <v>9</v>
      </c>
      <c r="B617" s="152" t="inlineStr">
        <is>
          <t>331+湖羊养殖贷款
贴息及特色产业
贷款贴息</t>
        </is>
      </c>
      <c r="C617" s="152" t="inlineStr">
        <is>
          <t>新建</t>
        </is>
      </c>
      <c r="D617" s="152" t="inlineStr">
        <is>
          <t>2019.01
-
2019.12</t>
        </is>
      </c>
      <c r="E617" s="152" t="inlineStr">
        <is>
          <t>芦家湾乡</t>
        </is>
      </c>
      <c r="F617" s="151" t="inlineStr">
        <is>
          <t>全乡建档立卡贫困户164户贴息33万元，其中井川村20户13050元、大堡条33户68970元、小堡条73户158960元、盘龙村7户15690元、宋家掌村13户29800元、杨兴庄村18户43500元</t>
        </is>
      </c>
      <c r="G617" s="251" t="n">
        <v>33.997</v>
      </c>
      <c r="H617" s="151" t="inlineStr">
        <is>
          <t>解决贫困户发展生产资金短缺问题，促进农民增收，实现产业脱贫</t>
        </is>
      </c>
      <c r="I617" s="152" t="n">
        <v>6</v>
      </c>
      <c r="J617" s="152" t="n">
        <v>0.0164</v>
      </c>
      <c r="K617" s="152" t="n">
        <v>0.06560000000000001</v>
      </c>
      <c r="L617" s="152" t="inlineStr">
        <is>
          <t>县财政综合事务中心</t>
        </is>
      </c>
      <c r="M617" s="152" t="inlineStr">
        <is>
          <t>芦家湾乡</t>
        </is>
      </c>
      <c r="N617" s="152" t="n">
        <v>2019.11</v>
      </c>
      <c r="O617" s="56" t="n"/>
    </row>
    <row r="618" ht="55" customFormat="1" customHeight="1" s="10">
      <c r="A618" s="152" t="n">
        <v>10</v>
      </c>
      <c r="B618" s="152" t="inlineStr">
        <is>
          <t>331+湖羊养殖贷款
贴息及特色产业
贷款贴息</t>
        </is>
      </c>
      <c r="C618" s="152" t="inlineStr">
        <is>
          <t>新建</t>
        </is>
      </c>
      <c r="D618" s="152" t="inlineStr">
        <is>
          <t>2019.01
-
2019.12</t>
        </is>
      </c>
      <c r="E618" s="152" t="inlineStr">
        <is>
          <t>罗山川乡</t>
        </is>
      </c>
      <c r="F618" s="151" t="inlineStr">
        <is>
          <t>全乡建档立卡贫困户236户贴息39.2万元，其中光明村40户63500元、兰家掌村1户2135元、山水湾村3户4270元、西阳洼村8户10351元山水湾村41户64050元、陈渠子村60户70350元龙柏山村83户177205元</t>
        </is>
      </c>
      <c r="G618" s="251" t="n">
        <v>39.1861</v>
      </c>
      <c r="H618" s="151" t="inlineStr">
        <is>
          <t>解决贫困户发展生产资金短缺问题，促进农民增收，实现产业脱贫</t>
        </is>
      </c>
      <c r="I618" s="152" t="n">
        <v>7</v>
      </c>
      <c r="J618" s="152" t="n">
        <v>0.0236</v>
      </c>
      <c r="K618" s="152" t="n">
        <v>0.09909999999999999</v>
      </c>
      <c r="L618" s="152" t="inlineStr">
        <is>
          <t>县财政综合事务中心</t>
        </is>
      </c>
      <c r="M618" s="152" t="inlineStr">
        <is>
          <t>罗山川乡</t>
        </is>
      </c>
      <c r="N618" s="152" t="n">
        <v>2019.11</v>
      </c>
      <c r="O618" s="56" t="n"/>
    </row>
    <row r="619" ht="56" customFormat="1" customHeight="1" s="10">
      <c r="A619" s="152" t="n">
        <v>11</v>
      </c>
      <c r="B619" s="152" t="inlineStr">
        <is>
          <t>331+湖羊养殖贷款
贴息及特色产业
贷款贴息</t>
        </is>
      </c>
      <c r="C619" s="152" t="inlineStr">
        <is>
          <t>新建</t>
        </is>
      </c>
      <c r="D619" s="152" t="inlineStr">
        <is>
          <t>2019.01
-
2019.12</t>
        </is>
      </c>
      <c r="E619" s="152" t="inlineStr">
        <is>
          <t>毛井镇</t>
        </is>
      </c>
      <c r="F619" s="151" t="inlineStr">
        <is>
          <t>全镇建档立卡贫困户249户贴息50.46万元，其中二条俭村10户贴息金额23550元、砖城子村22户59360元、丁连掌村18户25670元、山西掌村5户12800元、黄寨柯村93户168900元、马家趟村7户16500元、施家滩村56户118600元、大户掌村38户79210元</t>
        </is>
      </c>
      <c r="G619" s="251" t="n">
        <v>50.46</v>
      </c>
      <c r="H619" s="151" t="inlineStr">
        <is>
          <t>解决贫困户发展生产资金短缺问题，促进农民增收，实现产业脱贫</t>
        </is>
      </c>
      <c r="I619" s="152" t="n">
        <v>8</v>
      </c>
      <c r="J619" s="152" t="n">
        <v>0.0249</v>
      </c>
      <c r="K619" s="152" t="n">
        <v>0.112</v>
      </c>
      <c r="L619" s="152" t="inlineStr">
        <is>
          <t>县财政综合事务中心</t>
        </is>
      </c>
      <c r="M619" s="152" t="inlineStr">
        <is>
          <t>毛井镇</t>
        </is>
      </c>
      <c r="N619" s="152" t="n">
        <v>2019.11</v>
      </c>
      <c r="O619" s="56" t="n"/>
    </row>
    <row r="620" ht="49" customFormat="1" customHeight="1" s="10">
      <c r="A620" s="152" t="n">
        <v>12</v>
      </c>
      <c r="B620" s="152" t="inlineStr">
        <is>
          <t>331+湖羊养殖贷款
贴息及特色产业
贷款贴息</t>
        </is>
      </c>
      <c r="C620" s="152" t="inlineStr">
        <is>
          <t>新建</t>
        </is>
      </c>
      <c r="D620" s="152" t="inlineStr">
        <is>
          <t>2019.01
-
2019.12</t>
        </is>
      </c>
      <c r="E620" s="152" t="inlineStr">
        <is>
          <t>木钵镇</t>
        </is>
      </c>
      <c r="F620" s="151" t="inlineStr">
        <is>
          <t>全镇建档立卡贫困户195户贴息40.8万元，其中高寨村54户贴息金额107010元、二合塬50户96870元、周湾村13户38600元、曹旗村32户75600元、刘家塬村46户89630元</t>
        </is>
      </c>
      <c r="G620" s="251" t="n">
        <v>40.15</v>
      </c>
      <c r="H620" s="151" t="inlineStr">
        <is>
          <t>解决贫困户发展生产资金短缺问题，促进农民增收，实现产业脱贫</t>
        </is>
      </c>
      <c r="I620" s="152" t="n">
        <v>5</v>
      </c>
      <c r="J620" s="152" t="n">
        <v>0.0195</v>
      </c>
      <c r="K620" s="152" t="n">
        <v>0.0819</v>
      </c>
      <c r="L620" s="152" t="inlineStr">
        <is>
          <t>县财政综合事务中心</t>
        </is>
      </c>
      <c r="M620" s="152" t="inlineStr">
        <is>
          <t>木钵镇</t>
        </is>
      </c>
      <c r="N620" s="152" t="n">
        <v>2019.11</v>
      </c>
      <c r="O620" s="56" t="n"/>
    </row>
    <row r="621" ht="49" customFormat="1" customHeight="1" s="10">
      <c r="A621" s="152" t="n">
        <v>13</v>
      </c>
      <c r="B621" s="152" t="inlineStr">
        <is>
          <t>331+湖羊养殖贷款
贴息及特色产业
贷款贴息</t>
        </is>
      </c>
      <c r="C621" s="152" t="inlineStr">
        <is>
          <t>新建</t>
        </is>
      </c>
      <c r="D621" s="152" t="inlineStr">
        <is>
          <t>2019.01
-
2019.12</t>
        </is>
      </c>
      <c r="E621" s="152" t="inlineStr">
        <is>
          <t>南湫乡</t>
        </is>
      </c>
      <c r="F621" s="151" t="inlineStr">
        <is>
          <t>全乡建档立卡贫困户104户贴息4.06万元，其中花儿山村10户贴息金额21350元、代家洼村3户7215元、双井子村5户12035元</t>
        </is>
      </c>
      <c r="G621" s="251" t="n">
        <v>4.06</v>
      </c>
      <c r="H621" s="151" t="inlineStr">
        <is>
          <t>解决贫困户发展生产资金短缺问题，促进农民增收，实现产业脱贫</t>
        </is>
      </c>
      <c r="I621" s="152" t="n">
        <v>3</v>
      </c>
      <c r="J621" s="152" t="n">
        <v>0.0104</v>
      </c>
      <c r="K621" s="152" t="n">
        <v>0.0436</v>
      </c>
      <c r="L621" s="152" t="inlineStr">
        <is>
          <t>县财政综合事务中心</t>
        </is>
      </c>
      <c r="M621" s="152" t="inlineStr">
        <is>
          <t>南湫乡</t>
        </is>
      </c>
      <c r="N621" s="152" t="n">
        <v>2019.11</v>
      </c>
      <c r="O621" s="56" t="n"/>
    </row>
    <row r="622" ht="49" customFormat="1" customHeight="1" s="10">
      <c r="A622" s="152" t="n">
        <v>14</v>
      </c>
      <c r="B622" s="152" t="inlineStr">
        <is>
          <t>331+湖羊养殖贷款
贴息及特色产业
贷款贴息</t>
        </is>
      </c>
      <c r="C622" s="152" t="inlineStr">
        <is>
          <t>新建</t>
        </is>
      </c>
      <c r="D622" s="152" t="inlineStr">
        <is>
          <t>2019.01
-
2019.12</t>
        </is>
      </c>
      <c r="E622" s="152" t="inlineStr">
        <is>
          <t>秦团庄乡</t>
        </is>
      </c>
      <c r="F622" s="151" t="inlineStr">
        <is>
          <t>全乡建档立卡贫困户110户贴息15.426万元，其中南掌堡子村14户21350元、大天子村27户39600元、秦团庄村32户43250元、贾塬村37户50960元</t>
        </is>
      </c>
      <c r="G622" s="251" t="n">
        <v>15.426</v>
      </c>
      <c r="H622" s="151" t="inlineStr">
        <is>
          <t>解决贫困户发展生产资金短缺问题，促进农民增收，实现产业脱贫</t>
        </is>
      </c>
      <c r="I622" s="152" t="n">
        <v>4</v>
      </c>
      <c r="J622" s="152" t="n">
        <v>0.011</v>
      </c>
      <c r="K622" s="152" t="n">
        <v>0.0462</v>
      </c>
      <c r="L622" s="152" t="inlineStr">
        <is>
          <t>县财政综合事务中心</t>
        </is>
      </c>
      <c r="M622" s="152" t="inlineStr">
        <is>
          <t>秦团庄乡</t>
        </is>
      </c>
      <c r="N622" s="152" t="n">
        <v>2019.11</v>
      </c>
      <c r="O622" s="56" t="n"/>
    </row>
    <row r="623" ht="49" customFormat="1" customHeight="1" s="10">
      <c r="A623" s="152" t="n">
        <v>15</v>
      </c>
      <c r="B623" s="152" t="inlineStr">
        <is>
          <t>331+湖羊养殖贷款
贴息及特色产业
贷款贴息</t>
        </is>
      </c>
      <c r="C623" s="152" t="inlineStr">
        <is>
          <t>新建</t>
        </is>
      </c>
      <c r="D623" s="152" t="inlineStr">
        <is>
          <t>2019.01
-
2019.12</t>
        </is>
      </c>
      <c r="E623" s="152" t="inlineStr">
        <is>
          <t>曲子镇</t>
        </is>
      </c>
      <c r="F623" s="151" t="inlineStr">
        <is>
          <t>全镇建档立卡贫困户252户贴息35.664万元，其中五里桥村25户29870元、双城村69户78900元、小庄子村31户46900元、西沟村29户43200元、金村寺村52户87960元、油坊塬村46户69700元</t>
        </is>
      </c>
      <c r="G623" s="251" t="n">
        <v>32.664</v>
      </c>
      <c r="H623" s="151" t="inlineStr">
        <is>
          <t>解决贫困户发展生产资金短缺问题，促进农民增收，实现产业脱贫</t>
        </is>
      </c>
      <c r="I623" s="152" t="n">
        <v>6</v>
      </c>
      <c r="J623" s="152" t="n">
        <v>0.0252</v>
      </c>
      <c r="K623" s="152" t="n">
        <v>0.1058</v>
      </c>
      <c r="L623" s="152" t="inlineStr">
        <is>
          <t>县财政综合事务中心</t>
        </is>
      </c>
      <c r="M623" s="152" t="inlineStr">
        <is>
          <t>曲子镇</t>
        </is>
      </c>
      <c r="N623" s="152" t="n">
        <v>2019.11</v>
      </c>
      <c r="O623" s="56" t="n"/>
    </row>
    <row r="624" ht="49" customFormat="1" customHeight="1" s="10">
      <c r="A624" s="152" t="n">
        <v>16</v>
      </c>
      <c r="B624" s="152" t="inlineStr">
        <is>
          <t>331+湖羊养殖贷款
贴息及特色产业
贷款贴息</t>
        </is>
      </c>
      <c r="C624" s="152" t="inlineStr">
        <is>
          <t>新建</t>
        </is>
      </c>
      <c r="D624" s="152" t="inlineStr">
        <is>
          <t>2019.01
-
2019.12</t>
        </is>
      </c>
      <c r="E624" s="152" t="inlineStr">
        <is>
          <t>山城乡</t>
        </is>
      </c>
      <c r="F624" s="151" t="inlineStr">
        <is>
          <t>全乡建档立卡贫困户157户贴息20.906万元，其中八里铺村46人52100元、山城堡村69人86430元、赵庄村7人9630元、冯家沟村17人35300元、郝掌村18人25600元</t>
        </is>
      </c>
      <c r="G624" s="251" t="n">
        <v>20.906</v>
      </c>
      <c r="H624" s="151" t="inlineStr">
        <is>
          <t>解决贫困户发展生产资金短缺问题，促进农民增收，实现产业脱贫</t>
        </is>
      </c>
      <c r="I624" s="152" t="n">
        <v>5</v>
      </c>
      <c r="J624" s="152" t="n">
        <v>0.0157</v>
      </c>
      <c r="K624" s="152" t="n">
        <v>0.0659</v>
      </c>
      <c r="L624" s="152" t="inlineStr">
        <is>
          <t>县财政综合事务中心</t>
        </is>
      </c>
      <c r="M624" s="152" t="inlineStr">
        <is>
          <t>山城乡</t>
        </is>
      </c>
      <c r="N624" s="152" t="n">
        <v>2019.11</v>
      </c>
      <c r="O624" s="56" t="n"/>
    </row>
    <row r="625" ht="49" customFormat="1" customHeight="1" s="10">
      <c r="A625" s="152" t="n">
        <v>17</v>
      </c>
      <c r="B625" s="152" t="inlineStr">
        <is>
          <t>331+湖羊养殖贷款
贴息及特色产业
贷款贴息</t>
        </is>
      </c>
      <c r="C625" s="152" t="inlineStr">
        <is>
          <t>新建</t>
        </is>
      </c>
      <c r="D625" s="152" t="inlineStr">
        <is>
          <t>2019.01
-
2019.12</t>
        </is>
      </c>
      <c r="E625" s="152" t="inlineStr">
        <is>
          <t>天池乡</t>
        </is>
      </c>
      <c r="F625" s="151" t="inlineStr">
        <is>
          <t>全乡建档立卡贫困户190户贴息26.84万元，其中吴城子村83户135100元、喜家坪村42户63200元、梁河村18户26900元、大方山村18户26900元、潘老庄村29户43200元</t>
        </is>
      </c>
      <c r="G625" s="251" t="n">
        <v>26.84</v>
      </c>
      <c r="H625" s="151" t="inlineStr">
        <is>
          <t>解决贫困户发展生产资金短缺问题，促进农民增收，实现产业脱贫</t>
        </is>
      </c>
      <c r="I625" s="152" t="n">
        <v>15</v>
      </c>
      <c r="J625" s="152" t="n">
        <v>0.019</v>
      </c>
      <c r="K625" s="152" t="n">
        <v>0.0798</v>
      </c>
      <c r="L625" s="152" t="inlineStr">
        <is>
          <t>县财政综合事务中心</t>
        </is>
      </c>
      <c r="M625" s="152" t="inlineStr">
        <is>
          <t>天池乡</t>
        </is>
      </c>
      <c r="N625" s="152" t="n">
        <v>2019.11</v>
      </c>
      <c r="O625" s="56" t="n"/>
    </row>
    <row r="626" ht="49" customFormat="1" customHeight="1" s="10">
      <c r="A626" s="152" t="n">
        <v>18</v>
      </c>
      <c r="B626" s="152" t="inlineStr">
        <is>
          <t>331+湖羊养殖贷款
贴息及特色产业
贷款贴息</t>
        </is>
      </c>
      <c r="C626" s="152" t="inlineStr">
        <is>
          <t>新建</t>
        </is>
      </c>
      <c r="D626" s="152" t="inlineStr">
        <is>
          <t>2019.01
-
2019.12</t>
        </is>
      </c>
      <c r="E626" s="152" t="inlineStr">
        <is>
          <t>甜水镇</t>
        </is>
      </c>
      <c r="F626" s="151" t="inlineStr">
        <is>
          <t>全镇建档立卡贫困户248户贴息34.343万元，其中鲁掌村56户72100元、张铁村42户58900元、赵掌村44户63600元、狼儿滩村18户25230元、大良洼村88户123600元</t>
        </is>
      </c>
      <c r="G626" s="251" t="n">
        <v>34.343</v>
      </c>
      <c r="H626" s="151" t="inlineStr">
        <is>
          <t>解决贫困户发展生产资金短缺问题，促进农民增收，实现产业脱贫</t>
        </is>
      </c>
      <c r="I626" s="152" t="n">
        <v>5</v>
      </c>
      <c r="J626" s="152" t="n">
        <v>0.0248</v>
      </c>
      <c r="K626" s="152" t="n">
        <v>0.1041</v>
      </c>
      <c r="L626" s="152" t="inlineStr">
        <is>
          <t>县财政综合事务中心</t>
        </is>
      </c>
      <c r="M626" s="152" t="inlineStr">
        <is>
          <t>甜水镇</t>
        </is>
      </c>
      <c r="N626" s="152" t="n">
        <v>2019.11</v>
      </c>
      <c r="O626" s="56" t="n"/>
    </row>
    <row r="627" ht="49" customFormat="1" customHeight="1" s="10">
      <c r="A627" s="152" t="n">
        <v>19</v>
      </c>
      <c r="B627" s="152" t="inlineStr">
        <is>
          <t>331+湖羊养殖贷款
贴息及特色产业
贷款贴息</t>
        </is>
      </c>
      <c r="C627" s="152" t="inlineStr">
        <is>
          <t>新建</t>
        </is>
      </c>
      <c r="D627" s="152" t="inlineStr">
        <is>
          <t>2019.01
-
2019.12</t>
        </is>
      </c>
      <c r="E627" s="152" t="inlineStr">
        <is>
          <t>小南沟乡</t>
        </is>
      </c>
      <c r="F627" s="151" t="inlineStr">
        <is>
          <t>全乡建档立卡贫困户146户贴息26.959万元，其中丁寨柯村13户43500元、天子渠村29户45600元、汪天子村31户58620元、分子山村33户58700元、陈掌村40户63170元.</t>
        </is>
      </c>
      <c r="G627" s="251" t="n">
        <v>26.959</v>
      </c>
      <c r="H627" s="151" t="inlineStr">
        <is>
          <t>解决贫困户发展生产资金短缺问题，促进农民增收，实现产业脱贫</t>
        </is>
      </c>
      <c r="I627" s="152" t="n">
        <v>5</v>
      </c>
      <c r="J627" s="152" t="n">
        <v>0.0146</v>
      </c>
      <c r="K627" s="152" t="n">
        <v>0.0613</v>
      </c>
      <c r="L627" s="152" t="inlineStr">
        <is>
          <t>县财政综合事务中心</t>
        </is>
      </c>
      <c r="M627" s="152" t="inlineStr">
        <is>
          <t>小南沟乡</t>
        </is>
      </c>
      <c r="N627" s="152" t="n">
        <v>2019.11</v>
      </c>
      <c r="O627" s="56" t="n"/>
    </row>
    <row r="628" ht="49" customFormat="1" customHeight="1" s="10">
      <c r="A628" s="152" t="n">
        <v>20</v>
      </c>
      <c r="B628" s="152" t="inlineStr">
        <is>
          <t>331+湖羊养殖贷款
贴息及特色产业
贷款贴息</t>
        </is>
      </c>
      <c r="C628" s="152" t="inlineStr">
        <is>
          <t>新建</t>
        </is>
      </c>
      <c r="D628" s="152" t="inlineStr">
        <is>
          <t>2019.01
-
2019.12</t>
        </is>
      </c>
      <c r="E628" s="152" t="inlineStr">
        <is>
          <t>演武乡</t>
        </is>
      </c>
      <c r="F628" s="151" t="inlineStr">
        <is>
          <t>全乡建档立卡贫困户114户贴息18.97万元，其中路家塬村32户56780元、黑泉河村35户63250元、黄家山村11户19870元、佛岔村36户49800元</t>
        </is>
      </c>
      <c r="G628" s="251" t="n">
        <v>18.97</v>
      </c>
      <c r="H628" s="151" t="inlineStr">
        <is>
          <t>解决贫困户发展生产资金短缺问题，促进农民增收，实现产业脱贫</t>
        </is>
      </c>
      <c r="I628" s="152" t="n">
        <v>4</v>
      </c>
      <c r="J628" s="152" t="n">
        <v>0.0114</v>
      </c>
      <c r="K628" s="152" t="n">
        <v>0.0478</v>
      </c>
      <c r="L628" s="152" t="inlineStr">
        <is>
          <t>县财政综合事务中心</t>
        </is>
      </c>
      <c r="M628" s="152" t="inlineStr">
        <is>
          <t>演武乡</t>
        </is>
      </c>
      <c r="N628" s="152" t="n">
        <v>2019.11</v>
      </c>
      <c r="O628" s="56" t="n"/>
    </row>
    <row r="629" ht="49" customFormat="1" customHeight="1" s="10">
      <c r="A629" s="233" t="inlineStr">
        <is>
          <t>（三十六）</t>
        </is>
      </c>
      <c r="B629" s="233" t="inlineStr">
        <is>
          <t>精准扶贫
贷款贴息</t>
        </is>
      </c>
      <c r="C629" s="233" t="inlineStr">
        <is>
          <t>续建</t>
        </is>
      </c>
      <c r="D629" s="233" t="inlineStr">
        <is>
          <t>2019.01
-
2020.12</t>
        </is>
      </c>
      <c r="E629" s="233" t="inlineStr">
        <is>
          <t>全县20个乡镇</t>
        </is>
      </c>
      <c r="F629" s="124" t="inlineStr">
        <is>
          <t>为全县20746户贫困户投放精准扶贫贷款3.9亿元，贴息1870万元</t>
        </is>
      </c>
      <c r="G629" s="233" t="n">
        <v>1870</v>
      </c>
      <c r="H629" s="124" t="inlineStr">
        <is>
          <t>解决贫困户发展生产资金短缺问题，促进农民增收，实现产业脱贫</t>
        </is>
      </c>
      <c r="I629" s="233" t="n">
        <v>249</v>
      </c>
      <c r="J629" s="233" t="n">
        <v>2.0746</v>
      </c>
      <c r="K629" s="233" t="n">
        <v>6.6758</v>
      </c>
      <c r="L629" s="233" t="inlineStr">
        <is>
          <t>县财政综合事务中心</t>
        </is>
      </c>
      <c r="M629" s="233" t="inlineStr">
        <is>
          <t>乡镇、村</t>
        </is>
      </c>
      <c r="N629" s="233" t="n">
        <v>2019.11</v>
      </c>
      <c r="O629" s="56" t="n"/>
    </row>
    <row r="630" ht="84" customFormat="1" customHeight="1" s="10">
      <c r="A630" s="152" t="n">
        <v>1</v>
      </c>
      <c r="B630" s="152" t="inlineStr">
        <is>
          <t>精准扶贫
专项贷款贴息</t>
        </is>
      </c>
      <c r="C630" s="152" t="inlineStr">
        <is>
          <t>续建</t>
        </is>
      </c>
      <c r="D630" s="152" t="inlineStr">
        <is>
          <t>2020.01
-
2020.12</t>
        </is>
      </c>
      <c r="E630" s="152" t="inlineStr">
        <is>
          <t>演武乡</t>
        </is>
      </c>
      <c r="F630" s="151" t="inlineStr">
        <is>
          <t>曳郭咀村29户贷款88万贴息41800元、杨家洼村42户贷款109.46万贴息51994元、黑泉河村58户贷款138.93万贴息65992元、佛岔村46户贷款130.78万贴息62121元、刘家坪村2户贷款5.5万贴息0.2613元、黄家山村16户贷款51.43万贴息24429元、路家塬村116户贷款383.08万贴息181963元、吴家塬村26户贷款77.95万贴息37026元、走马硷村97户贷款305.65万贴息145184元</t>
        </is>
      </c>
      <c r="G630" s="152" t="n">
        <v>71</v>
      </c>
      <c r="H630" s="151" t="inlineStr">
        <is>
          <t>解决贫困户发展生产资金短缺问题，促进农民增收，实现产业脱贫</t>
        </is>
      </c>
      <c r="I630" s="152" t="n">
        <v>9</v>
      </c>
      <c r="J630" s="152" t="n">
        <v>0.0506</v>
      </c>
      <c r="K630" s="152" t="n">
        <v>0.2277</v>
      </c>
      <c r="L630" s="152" t="inlineStr">
        <is>
          <t>县财政综合事务中心</t>
        </is>
      </c>
      <c r="M630" s="152" t="inlineStr">
        <is>
          <t>演武乡</t>
        </is>
      </c>
      <c r="N630" s="152" t="n">
        <v>2019.11</v>
      </c>
      <c r="O630" s="56" t="n"/>
    </row>
    <row r="631" ht="84" customFormat="1" customHeight="1" s="10">
      <c r="A631" s="152" t="n">
        <v>2</v>
      </c>
      <c r="B631" s="152" t="inlineStr">
        <is>
          <t>精准扶贫
专项贷款贴息</t>
        </is>
      </c>
      <c r="C631" s="152" t="inlineStr">
        <is>
          <t>续建</t>
        </is>
      </c>
      <c r="D631" s="152" t="inlineStr">
        <is>
          <t>2020.01
-
2020.12</t>
        </is>
      </c>
      <c r="E631" s="152" t="inlineStr">
        <is>
          <t>甜水镇</t>
        </is>
      </c>
      <c r="F631" s="151" t="inlineStr">
        <is>
          <t>七里墩村15户贷款44.4万贴息21090元、甜水街村33户贷款97.3万元贴息46218元、张铁村21户贷款67.2万贴息31920元、鲁掌村27户贷款91.7万贴息43558元、何塬村18户53.7万贴息25508元、邱滩村18户贷款58.8万贴息27930元、赵掌16户贷款53.4万贴息25365元、高崾岘村27户贷款76.1万贴息36148元、狼儿滩村15户贷款50.5万贴息23988元、大良洼村19户贷款56.1万贴息26648元</t>
        </is>
      </c>
      <c r="G631" s="152" t="n">
        <v>32</v>
      </c>
      <c r="H631" s="151" t="inlineStr">
        <is>
          <t>解决贫困户发展生产资金短缺问题，促进农民增收，实现产业脱贫</t>
        </is>
      </c>
      <c r="I631" s="152" t="n">
        <v>10</v>
      </c>
      <c r="J631" s="152" t="n">
        <v>0.0212</v>
      </c>
      <c r="K631" s="152" t="n">
        <v>0.0954</v>
      </c>
      <c r="L631" s="152" t="inlineStr">
        <is>
          <t>县财政综合事务中心</t>
        </is>
      </c>
      <c r="M631" s="152" t="inlineStr">
        <is>
          <t>甜水镇</t>
        </is>
      </c>
      <c r="N631" s="152" t="n">
        <v>2019.11</v>
      </c>
      <c r="O631" s="56" t="n"/>
    </row>
    <row r="632" ht="53" customFormat="1" customHeight="1" s="10">
      <c r="A632" s="152" t="n">
        <v>3</v>
      </c>
      <c r="B632" s="152" t="inlineStr">
        <is>
          <t>精准扶贫
专项贷款贴息</t>
        </is>
      </c>
      <c r="C632" s="152" t="inlineStr">
        <is>
          <t>新建</t>
        </is>
      </c>
      <c r="D632" s="152" t="inlineStr">
        <is>
          <t>2019.01
-
2019.12</t>
        </is>
      </c>
      <c r="E632" s="152" t="inlineStr">
        <is>
          <t>天池乡</t>
        </is>
      </c>
      <c r="F632" s="151" t="inlineStr">
        <is>
          <t>全乡建档立卡贫困户190户贴息26.84万元，其中吴城子村83户135100元、喜家坪村42户63200元、梁河村18户26900元、大方山村18户26900元、潘老庄村29户43200元</t>
        </is>
      </c>
      <c r="G632" s="152" t="n">
        <v>27</v>
      </c>
      <c r="H632" s="151" t="inlineStr">
        <is>
          <t>解决贫困户发展生产资金短缺问题，促进农民增收，实现产业脱贫</t>
        </is>
      </c>
      <c r="I632" s="152" t="n">
        <v>15</v>
      </c>
      <c r="J632" s="152" t="n">
        <v>0.019</v>
      </c>
      <c r="K632" s="152" t="n">
        <v>0.0798</v>
      </c>
      <c r="L632" s="152" t="inlineStr">
        <is>
          <t>县财政综合事务中心</t>
        </is>
      </c>
      <c r="M632" s="152" t="inlineStr">
        <is>
          <t>天池乡</t>
        </is>
      </c>
      <c r="N632" s="152" t="n">
        <v>2019.11</v>
      </c>
      <c r="O632" s="56" t="n"/>
    </row>
    <row r="633" ht="79" customFormat="1" customHeight="1" s="10">
      <c r="A633" s="152" t="n">
        <v>4</v>
      </c>
      <c r="B633" s="152" t="inlineStr">
        <is>
          <t>精准扶贫
专项贷款贴息</t>
        </is>
      </c>
      <c r="C633" s="152" t="inlineStr">
        <is>
          <t>续建</t>
        </is>
      </c>
      <c r="D633" s="152" t="inlineStr">
        <is>
          <t>2020.01
-
2020.12</t>
        </is>
      </c>
      <c r="E633" s="152" t="inlineStr">
        <is>
          <t>山城乡</t>
        </is>
      </c>
      <c r="F633" s="151" t="inlineStr">
        <is>
          <t>全乡651户建档立卡贫困户贷款1817.6万元.山城堡村83户贷款223.8万贴息10.63元、八里铺村94贷款276.3万贴息13.12元、薛塬村82户贷款239万贴息11.35万元、王山口子村97户贷款268.7万贴息12.76万元、寨柯村48户贷款127.2万贴息6.04万元、冯家沟56户138.2万贴息6.57万元、赵庄村48户贷款120.15万贴息5.707元、谢庄村81户243.7万11.58元、郝掌村62户180.2万8.56元</t>
        </is>
      </c>
      <c r="G633" s="152" t="n">
        <v>87</v>
      </c>
      <c r="H633" s="151" t="inlineStr">
        <is>
          <t>解决贫困户发展生产资金短缺问题，促进农民增收，实现产业脱贫</t>
        </is>
      </c>
      <c r="I633" s="152" t="n">
        <v>9</v>
      </c>
      <c r="J633" s="152" t="n">
        <v>0.06510000000000001</v>
      </c>
      <c r="K633" s="152" t="n">
        <v>0.293</v>
      </c>
      <c r="L633" s="152" t="inlineStr">
        <is>
          <t>县财政综合事务中心</t>
        </is>
      </c>
      <c r="M633" s="152" t="inlineStr">
        <is>
          <t>山城乡</t>
        </is>
      </c>
      <c r="N633" s="152" t="n">
        <v>2019.11</v>
      </c>
      <c r="O633" s="56" t="n"/>
    </row>
    <row r="634" ht="69" customFormat="1" customHeight="1" s="10">
      <c r="A634" s="152" t="n">
        <v>5</v>
      </c>
      <c r="B634" s="152" t="inlineStr">
        <is>
          <t>精准扶贫
专项贷款贴息</t>
        </is>
      </c>
      <c r="C634" s="152" t="inlineStr">
        <is>
          <t>续建</t>
        </is>
      </c>
      <c r="D634" s="152" t="inlineStr">
        <is>
          <t>2020.01
-
2020.12</t>
        </is>
      </c>
      <c r="E634" s="152" t="inlineStr">
        <is>
          <t>秦团庄</t>
        </is>
      </c>
      <c r="F634" s="151" t="inlineStr">
        <is>
          <t>贾塬村3户7万贴息3325元、秦团庄村89户244.9万贴息116328元、新集子村32户69万贴息32775元、大天子村77户234.4万贴息111340元、白塬畔村70户197.6万贴息93860元、新峁村71户194.6万贴息92435元、王团庄村89户237.1万112623元、南掌堡子村74户234.4万贴息111340元</t>
        </is>
      </c>
      <c r="G634" s="152" t="n">
        <v>84</v>
      </c>
      <c r="H634" s="151" t="inlineStr">
        <is>
          <t>解决贫困户发展生产资金短缺问题，促进农民增收，实现产业脱贫</t>
        </is>
      </c>
      <c r="I634" s="152" t="n">
        <v>8</v>
      </c>
      <c r="J634" s="152" t="n">
        <v>0.063</v>
      </c>
      <c r="K634" s="152" t="n">
        <v>0.2835</v>
      </c>
      <c r="L634" s="152" t="inlineStr">
        <is>
          <t>县财政综合事务中心</t>
        </is>
      </c>
      <c r="M634" s="152" t="inlineStr">
        <is>
          <t>秦团庄</t>
        </is>
      </c>
      <c r="N634" s="152" t="n">
        <v>2019.11</v>
      </c>
      <c r="O634" s="56" t="n"/>
    </row>
    <row r="635" ht="60" customFormat="1" customHeight="1" s="10">
      <c r="A635" s="152" t="n">
        <v>6</v>
      </c>
      <c r="B635" s="152" t="inlineStr">
        <is>
          <t>精准扶贫
专项贷款贴息</t>
        </is>
      </c>
      <c r="C635" s="152" t="inlineStr">
        <is>
          <t>续建</t>
        </is>
      </c>
      <c r="D635" s="152" t="inlineStr">
        <is>
          <t>2020.01
-
2020.12</t>
        </is>
      </c>
      <c r="E635" s="152" t="inlineStr">
        <is>
          <t>南湫乡</t>
        </is>
      </c>
      <c r="F635" s="151" t="inlineStr">
        <is>
          <t>代家洼村116户353.5万贴息167913元、党家洼村74户192.9万贴息91628元、双井子村53户154.7万贴息73483元、岳后渠村79户231万贴息109725元、杨兴堡村38户111.5万贴息52963元、洪涝池村114户292万贴息138700元、花儿山村52户161.8万贴息76855元</t>
        </is>
      </c>
      <c r="G635" s="152" t="n">
        <v>72</v>
      </c>
      <c r="H635" s="151" t="inlineStr">
        <is>
          <t>解决贫困户发展生产资金短缺问题，促进农民增收，实现产业脱贫</t>
        </is>
      </c>
      <c r="I635" s="152" t="n">
        <v>7</v>
      </c>
      <c r="J635" s="152" t="n">
        <v>0.0527</v>
      </c>
      <c r="K635" s="152" t="n">
        <v>0.2372</v>
      </c>
      <c r="L635" s="152" t="inlineStr">
        <is>
          <t>县财政综合事务中心</t>
        </is>
      </c>
      <c r="M635" s="152" t="inlineStr">
        <is>
          <t>南湫乡</t>
        </is>
      </c>
      <c r="N635" s="152" t="n">
        <v>2019.11</v>
      </c>
      <c r="O635" s="56" t="n"/>
    </row>
    <row r="636" ht="91" customFormat="1" customHeight="1" s="10">
      <c r="A636" s="152" t="n">
        <v>7</v>
      </c>
      <c r="B636" s="152" t="inlineStr">
        <is>
          <t>精准扶贫
专项贷款贴息</t>
        </is>
      </c>
      <c r="C636" s="152" t="inlineStr">
        <is>
          <t>续建</t>
        </is>
      </c>
      <c r="D636" s="152" t="inlineStr">
        <is>
          <t>2020.01
-
2020.12</t>
        </is>
      </c>
      <c r="E636" s="152" t="inlineStr">
        <is>
          <t>木钵镇</t>
        </is>
      </c>
      <c r="F636" s="151" t="inlineStr">
        <is>
          <t>殷家桥村19户61.35万29142元、木钵街村23户77.15万36646元、曹旗村21户58.2万27645元、韩洼子村8户28.45万13514元、关营村5户17.8万8455元、高楼塬村12户41.55万19736元、刘家塬村6户20.2万9595元、白家掌村8户25万11875元、邓寨子村0户、郭西掌村14户41.45万19689元、二合塬村15户62.65万29579元、坪子塬村1户4.8万228元、井儿岔村11户45.6万21660元、罗家沟村8户23万10925元、水坝滩村3户6.5万3088元</t>
        </is>
      </c>
      <c r="G636" s="152" t="n">
        <v>26</v>
      </c>
      <c r="H636" s="151" t="inlineStr">
        <is>
          <t>解决贫困户发展生产资金短缺问题，促进农民增收，实现产业脱贫</t>
        </is>
      </c>
      <c r="I636" s="152" t="n">
        <v>17</v>
      </c>
      <c r="J636" s="152" t="n">
        <v>0.0162</v>
      </c>
      <c r="K636" s="152" t="n">
        <v>0.07290000000000001</v>
      </c>
      <c r="L636" s="152" t="inlineStr">
        <is>
          <t>县财政综合事务中心</t>
        </is>
      </c>
      <c r="M636" s="152" t="inlineStr">
        <is>
          <t>木钵镇</t>
        </is>
      </c>
      <c r="N636" s="152" t="n">
        <v>2019.11</v>
      </c>
      <c r="O636" s="56" t="n"/>
    </row>
    <row r="637" ht="82" customFormat="1" customHeight="1" s="10">
      <c r="A637" s="152" t="n">
        <v>8</v>
      </c>
      <c r="B637" s="152" t="inlineStr">
        <is>
          <t>精准扶贫
专项贷款贴息</t>
        </is>
      </c>
      <c r="C637" s="152" t="inlineStr">
        <is>
          <t>续建</t>
        </is>
      </c>
      <c r="D637" s="152" t="inlineStr">
        <is>
          <t>2020.01
-
2020.12</t>
        </is>
      </c>
      <c r="E637" s="152" t="inlineStr">
        <is>
          <t>八珠乡</t>
        </is>
      </c>
      <c r="F637" s="151" t="inlineStr">
        <is>
          <t>曹塬村46户141.05万贴息66999元、瓦崾岘村52户139.28万贴息66158元、杏树沟村96户289.41万贴息137469元、塔尔咀村89户251.13万贴息119287元、马连掌村117户358.33万贴息170207元、苟塬村146户424.33万贴息201557元、八珠塬村115户382.73万贴息181797元、白塬村69户197.7万贴息93908元、冯家湾村66户187.78万贴息89196元、湫坝沟村60户179.51万贴息85268元</t>
        </is>
      </c>
      <c r="G637" s="152" t="n">
        <v>128</v>
      </c>
      <c r="H637" s="151" t="inlineStr">
        <is>
          <t>解决贫困户发展生产资金短缺问题，促进农民增收，实现产业脱贫</t>
        </is>
      </c>
      <c r="I637" s="152" t="n">
        <v>10</v>
      </c>
      <c r="J637" s="152" t="n">
        <v>0.0895</v>
      </c>
      <c r="K637" s="152" t="n">
        <v>0.4027</v>
      </c>
      <c r="L637" s="152" t="inlineStr">
        <is>
          <t>县财政综合事务中心</t>
        </is>
      </c>
      <c r="M637" s="152" t="inlineStr">
        <is>
          <t>八珠乡</t>
        </is>
      </c>
      <c r="N637" s="152" t="n">
        <v>2019.11</v>
      </c>
      <c r="O637" s="56" t="n"/>
    </row>
    <row r="638" ht="68" customFormat="1" customHeight="1" s="10">
      <c r="A638" s="152" t="n">
        <v>9</v>
      </c>
      <c r="B638" s="152" t="inlineStr">
        <is>
          <t>精准扶贫
专项贷款贴息</t>
        </is>
      </c>
      <c r="C638" s="152" t="inlineStr">
        <is>
          <t>续建</t>
        </is>
      </c>
      <c r="D638" s="152" t="inlineStr">
        <is>
          <t>2020.01
-
2020.12</t>
        </is>
      </c>
      <c r="E638" s="152" t="inlineStr">
        <is>
          <t>罗山川乡</t>
        </is>
      </c>
      <c r="F638" s="151" t="inlineStr">
        <is>
          <t>西阳洼村54户105.5万贴息50113元、苇芝城村88户243.6万贴息115710元、龙柏山村109户309.9万贴息147203元、兰家掌村82户226.65万贴息107659元、陈渠子村84户202.6万贴息96235元、山水湾村59户176.2万贴息83695元、光明村70户146.8万贴息69730元、大树塬134户373.65万贴息177484元</t>
        </is>
      </c>
      <c r="G638" s="152" t="n">
        <v>185</v>
      </c>
      <c r="H638" s="151" t="inlineStr">
        <is>
          <t>解决贫困户发展生产资金短缺问题，促进农民增收，实现产业脱贫</t>
        </is>
      </c>
      <c r="I638" s="152" t="n">
        <v>8</v>
      </c>
      <c r="J638" s="152" t="n">
        <v>0.068</v>
      </c>
      <c r="K638" s="152" t="n">
        <v>0.306</v>
      </c>
      <c r="L638" s="152" t="inlineStr">
        <is>
          <t>县财政综合事务中心</t>
        </is>
      </c>
      <c r="M638" s="152" t="inlineStr">
        <is>
          <t>罗山川乡</t>
        </is>
      </c>
      <c r="N638" s="152" t="n">
        <v>2019.11</v>
      </c>
      <c r="O638" s="56" t="n"/>
    </row>
    <row r="639" ht="130" customFormat="1" customHeight="1" s="10">
      <c r="A639" s="152" t="n">
        <v>10</v>
      </c>
      <c r="B639" s="152" t="inlineStr">
        <is>
          <t>精准扶贫
专项贷款贴息</t>
        </is>
      </c>
      <c r="C639" s="152" t="inlineStr">
        <is>
          <t>续建</t>
        </is>
      </c>
      <c r="D639" s="152" t="inlineStr">
        <is>
          <t>2020.01
-
2020.12</t>
        </is>
      </c>
      <c r="E639" s="152" t="inlineStr">
        <is>
          <t>车道镇</t>
        </is>
      </c>
      <c r="F639" s="151" t="inlineStr">
        <is>
          <t>元峁村122户347.35万贴息164991元、苦水掌村148户409.81万贴息194660元、双庙村153户422.93万贴息200892元、王西掌村175户509.28万贴息241908元、吊渠村88户227.6万贴息108110元、三角城村111户223.35万贴息106091元、杨掌村105户286.7万贴息136183元、万安村159户428万贴息203300元、魏洼村121户321.85万贴息152879元、陈掌村66户171.8万贴息81605元、红台村67户174.93万贴息83092元、樱桃掌村67户218.04万贴息103569元、安掌村97户286.6万贴息136135元、代掌村82户203.6万贴息96710元、刘渠村5户12.5万贴息5938元、刘园子村37户72.75万贴息34556元</t>
        </is>
      </c>
      <c r="G639" s="152" t="n">
        <v>244</v>
      </c>
      <c r="H639" s="151" t="inlineStr">
        <is>
          <t>解决贫困户发展生产资金短缺问题，促进农民增收，实现产业脱贫</t>
        </is>
      </c>
      <c r="I639" s="152" t="n">
        <v>16</v>
      </c>
      <c r="J639" s="152" t="n">
        <v>0.1748</v>
      </c>
      <c r="K639" s="152" t="n">
        <v>0.7866</v>
      </c>
      <c r="L639" s="152" t="inlineStr">
        <is>
          <t>县财政综合事务中心</t>
        </is>
      </c>
      <c r="M639" s="152" t="inlineStr">
        <is>
          <t>车道镇</t>
        </is>
      </c>
      <c r="N639" s="152" t="n">
        <v>2019.11</v>
      </c>
      <c r="O639" s="56" t="n"/>
    </row>
    <row r="640" ht="165" customFormat="1" customHeight="1" s="10">
      <c r="A640" s="152" t="n">
        <v>11</v>
      </c>
      <c r="B640" s="152" t="inlineStr">
        <is>
          <t>精准扶贫
专项贷款贴息</t>
        </is>
      </c>
      <c r="C640" s="152" t="inlineStr">
        <is>
          <t>续建</t>
        </is>
      </c>
      <c r="D640" s="152" t="inlineStr">
        <is>
          <t>2020.01
-
2020.12</t>
        </is>
      </c>
      <c r="E640" s="152" t="inlineStr">
        <is>
          <t>环城镇</t>
        </is>
      </c>
      <c r="F640" s="151" t="inlineStr">
        <is>
          <t>红星村15户37.5万贴息17813元、五里屯村18户36.33万贴息17257元、十五沟村19户54.4万贴息25840元、北郭塬村19户66.49万贴息31583元、赵小掌村21户63.59万贴息30205元、宁老庄村19户50.3万贴息23893元、漫家塬村15户46.88万贴息22268元、城东塬村19户61.38万贴息29156元、冉旗寨村10户35.6万贴息16910元、陈汤塬村15户49.8万贴息23655元、十八里村17户53.5万贴息25413元、鸳鸯沟村4户10.5万贴息4988元、张淌村11户37.78万贴息17946元、白草塬村11户36.3万贴息17243元、张滩滩村13户45.6万贴息21660元、肖川村25户55万贴息26125元、马坊塬村14户55万贴息26125元、周塬村15户49.8万贴息23655元、龚淌村17户59.5万贴息28263元、唐塬村8户24.8万贴息11780元、高龚塬村21户82.45万贴息39164元、杨庙掌村14户47.6万贴息22610元、耿家沟村53户123.2万贴息58520元</t>
        </is>
      </c>
      <c r="G640" s="152" t="n">
        <v>60</v>
      </c>
      <c r="H640" s="151" t="inlineStr">
        <is>
          <t>解决贫困户发展生产资金短缺问题，促进农民增收，实现产业脱贫</t>
        </is>
      </c>
      <c r="I640" s="152" t="n">
        <v>23</v>
      </c>
      <c r="J640" s="152" t="n">
        <v>0.0415</v>
      </c>
      <c r="K640" s="152" t="n">
        <v>0.1867</v>
      </c>
      <c r="L640" s="152" t="inlineStr">
        <is>
          <t>县财政综合事务中心</t>
        </is>
      </c>
      <c r="M640" s="152" t="inlineStr">
        <is>
          <t>环城镇</t>
        </is>
      </c>
      <c r="N640" s="152" t="n">
        <v>2019.11</v>
      </c>
      <c r="O640" s="56" t="n"/>
    </row>
    <row r="641" ht="130" customFormat="1" customHeight="1" s="10">
      <c r="A641" s="152" t="n">
        <v>12</v>
      </c>
      <c r="B641" s="152" t="inlineStr">
        <is>
          <t>精准扶贫
专项贷款贴息</t>
        </is>
      </c>
      <c r="C641" s="152" t="inlineStr">
        <is>
          <t>续建</t>
        </is>
      </c>
      <c r="D641" s="152" t="inlineStr">
        <is>
          <t>2020.01
-
2020.12</t>
        </is>
      </c>
      <c r="E641" s="152" t="inlineStr">
        <is>
          <t>合道镇</t>
        </is>
      </c>
      <c r="F641" s="151" t="inlineStr">
        <is>
          <t>大路洼村48户112.5万贴息53438元、常崾岘村70户196.9万贴息93385元、寨子坪村49户148.55万贴息70561元、沈家岭村3户15万贴息7125元、赵台村97户279.8万贴息132905元、瓦天沟村47户128.7万贴息61133元、何坪村5户12.5万贴息5938元、陈旗塬村39户100.2万贴息47595元、尚西坪村41户117.2万贴息55670元、陶洼子村58户180.2万贴息85595元、梁坪村43户129.2万贴息61370元、唐台子村81户211.45万贴息100439元、红崖洼村53户167.45万贴息79539元、朱家塬村28户88.86万贴息42209元、赵家塬村25户59.5万贴息28263元、辛坪村32户96.7万贴息45933元、杨坪沟村30户91.7万贴息43558元</t>
        </is>
      </c>
      <c r="G641" s="152" t="n">
        <v>124</v>
      </c>
      <c r="H641" s="151" t="inlineStr">
        <is>
          <t>解决贫困户发展生产资金短缺问题，促进农民增收，实现产业脱贫</t>
        </is>
      </c>
      <c r="I641" s="152" t="n">
        <v>17</v>
      </c>
      <c r="J641" s="152" t="n">
        <v>0.905</v>
      </c>
      <c r="K641" s="152" t="n">
        <v>0.4073</v>
      </c>
      <c r="L641" s="152" t="inlineStr">
        <is>
          <t>县财政综合事务中心</t>
        </is>
      </c>
      <c r="M641" s="152" t="inlineStr">
        <is>
          <t>合道镇</t>
        </is>
      </c>
      <c r="N641" s="152" t="n">
        <v>2019.11</v>
      </c>
      <c r="O641" s="56" t="n"/>
    </row>
    <row r="642" ht="108" customFormat="1" customHeight="1" s="10">
      <c r="A642" s="152" t="n">
        <v>13</v>
      </c>
      <c r="B642" s="152" t="inlineStr">
        <is>
          <t>精准扶贫
专项贷款贴息</t>
        </is>
      </c>
      <c r="C642" s="152" t="inlineStr">
        <is>
          <t>续建</t>
        </is>
      </c>
      <c r="D642" s="152" t="inlineStr">
        <is>
          <t>2020.01
-
2020.12</t>
        </is>
      </c>
      <c r="E642" s="152" t="inlineStr">
        <is>
          <t>曲子镇</t>
        </is>
      </c>
      <c r="F642" s="151" t="inlineStr">
        <is>
          <t>五里桥村2户3万贴息1425元、双城村24户60.43万贴息28704元、刘旗村19户45.55万贴息21636元、孟家寨村15户30万贴息14250元、高李湾村11户35.1万贴息16673元、楼房子村17户45.3万贴息21518元、西沟村20户55.5万贴息26363元、宋家塬村6户17万贴息8075元、许家塬村3户7万贴息3325元、金村寺村7户13.28万6308元、小庄子村3户7.5万贴息3563元、马家河村10户21.3万贴息10118元、董家塬村5户7.5万贴息3563元、油坊塬村6户11万贴息5225元、金盆掌村8户14.3万6793元</t>
        </is>
      </c>
      <c r="G642" s="152" t="n">
        <v>53</v>
      </c>
      <c r="H642" s="151" t="inlineStr">
        <is>
          <t>解决贫困户发展生产资金短缺问题，促进农民增收，实现产业脱贫</t>
        </is>
      </c>
      <c r="I642" s="152" t="n">
        <v>15</v>
      </c>
      <c r="J642" s="152" t="n">
        <v>0.0156</v>
      </c>
      <c r="K642" s="152" t="n">
        <v>0.0702</v>
      </c>
      <c r="L642" s="152" t="inlineStr">
        <is>
          <t>县财政综合事务中心</t>
        </is>
      </c>
      <c r="M642" s="152" t="inlineStr">
        <is>
          <t>曲子镇</t>
        </is>
      </c>
      <c r="N642" s="152" t="n">
        <v>2019.11</v>
      </c>
      <c r="O642" s="56" t="n"/>
    </row>
    <row r="643" ht="84" customFormat="1" customHeight="1" s="10">
      <c r="A643" s="152" t="n">
        <v>14</v>
      </c>
      <c r="B643" s="152" t="inlineStr">
        <is>
          <t>精准扶贫
专项贷款贴息</t>
        </is>
      </c>
      <c r="C643" s="152" t="inlineStr">
        <is>
          <t>续建</t>
        </is>
      </c>
      <c r="D643" s="152" t="inlineStr">
        <is>
          <t>2020.01
-
2020.12</t>
        </is>
      </c>
      <c r="E643" s="152" t="inlineStr">
        <is>
          <t>樊家川镇</t>
        </is>
      </c>
      <c r="F643" s="151" t="inlineStr">
        <is>
          <t>全乡446户建档立卡贫困户贷款1228.15万元。慕家河村72户195.1万贴息9.27万元、樊家川村99户293.4万贴息13.94万元、马驿沟村34户89.4万贴息4.25万元、郝集村26户36.8万元贴息1.748元、闫塬村66户186.7万贴息8.87万元、李崾岘村67户179.5万贴息8.52万元、长城村23户69.2万贴息3.29元、马骏滩村59户181.65万8.63万元</t>
        </is>
      </c>
      <c r="G643" s="152" t="n">
        <v>59</v>
      </c>
      <c r="H643" s="151" t="inlineStr">
        <is>
          <t>解决贫困户发展生产资金短缺问题，促进农民增收，实现产业脱贫</t>
        </is>
      </c>
      <c r="I643" s="152" t="n">
        <v>8</v>
      </c>
      <c r="J643" s="152" t="n">
        <v>0.0446</v>
      </c>
      <c r="K643" s="152" t="n">
        <v>0.2007</v>
      </c>
      <c r="L643" s="152" t="inlineStr">
        <is>
          <t>县财政综合事务中心</t>
        </is>
      </c>
      <c r="M643" s="152" t="inlineStr">
        <is>
          <t>樊家川镇</t>
        </is>
      </c>
      <c r="N643" s="152" t="n">
        <v>2019.11</v>
      </c>
      <c r="O643" s="56" t="n"/>
    </row>
    <row r="644" ht="98" customFormat="1" customHeight="1" s="10">
      <c r="A644" s="152" t="n">
        <v>15</v>
      </c>
      <c r="B644" s="152" t="inlineStr">
        <is>
          <t>精准扶贫
专项贷款贴息</t>
        </is>
      </c>
      <c r="C644" s="152" t="inlineStr">
        <is>
          <t>续建</t>
        </is>
      </c>
      <c r="D644" s="152" t="inlineStr">
        <is>
          <t>2020.01
-
2020.12</t>
        </is>
      </c>
      <c r="E644" s="152" t="inlineStr">
        <is>
          <t>虎洞镇</t>
        </is>
      </c>
      <c r="F644" s="151" t="inlineStr">
        <is>
          <t>全乡559户建档立卡贫困户贷款1228.15万元。贾驿村74户164.15万贴息7.8万元、高庙湾村48户133.9万贴息6.36元、砂井子村87户245.81万贴息11.68万元、张大掌村35户112.5万贴息5.35万元、常兆台村61户159.3万贴息7.57万元、半个城村44户121.55万贴息5.78元、张湾村60户172.1万贴息8.174万元、金庄塬村38户109.15万贴息5.18万元、魏家河村40户85.06万贴息4.066万元、刘解掌村72户152.83万贴息7.26万元</t>
        </is>
      </c>
      <c r="G644" s="152" t="n">
        <v>96</v>
      </c>
      <c r="H644" s="151" t="inlineStr">
        <is>
          <t>解决贫困户发展生产资金短缺问题，促进农民增收，实现产业脱贫</t>
        </is>
      </c>
      <c r="I644" s="152" t="n">
        <v>10</v>
      </c>
      <c r="J644" s="152" t="n">
        <v>0.0559</v>
      </c>
      <c r="K644" s="152" t="n">
        <v>1.2516</v>
      </c>
      <c r="L644" s="152" t="inlineStr">
        <is>
          <t>县财政综合事务中心</t>
        </is>
      </c>
      <c r="M644" s="152" t="inlineStr">
        <is>
          <t>虎洞镇</t>
        </is>
      </c>
      <c r="N644" s="152" t="n">
        <v>2019.11</v>
      </c>
      <c r="O644" s="56" t="n"/>
    </row>
    <row r="645" ht="110" customFormat="1" customHeight="1" s="10">
      <c r="A645" s="152" t="n">
        <v>16</v>
      </c>
      <c r="B645" s="152" t="inlineStr">
        <is>
          <t>精准扶贫
专项贷款贴息</t>
        </is>
      </c>
      <c r="C645" s="152" t="inlineStr">
        <is>
          <t>续建</t>
        </is>
      </c>
      <c r="D645" s="152" t="inlineStr">
        <is>
          <t>2020.01
-
2020.12</t>
        </is>
      </c>
      <c r="E645" s="152" t="inlineStr">
        <is>
          <t>毛井镇</t>
        </is>
      </c>
      <c r="F645" s="151" t="inlineStr">
        <is>
          <t>大户掌村75户183.4万贴息87115元、马趟村62户127.4万贴息60515元、红土咀村93户232.6万贴息110485元、砖城子村75户162.02万贴息76959元、山西掌村75户119万贴息56525元、二条俭村174户503.7万贴息23.9258元、丁连掌村52户124.7万贴息59233元、高家洼村49户97万贴息46075元、杨东掌村85户207.5万贴息98563元、红糜湾村24户56万贴息26600元、黄寨柯村77户182.8万贴息86830元、乔崾岘村110户282.2万贴息134045元、施家滩村77户130.4万贴息61940元</t>
        </is>
      </c>
      <c r="G645" s="152" t="n">
        <v>115</v>
      </c>
      <c r="H645" s="151" t="inlineStr">
        <is>
          <t>解决贫困户发展生产资金短缺问题，促进农民增收，实现产业脱贫</t>
        </is>
      </c>
      <c r="I645" s="152" t="n">
        <v>13</v>
      </c>
      <c r="J645" s="152" t="n">
        <v>0.103</v>
      </c>
      <c r="K645" s="152" t="n">
        <v>0.4635</v>
      </c>
      <c r="L645" s="152" t="inlineStr">
        <is>
          <t>县财政综合事务中心</t>
        </is>
      </c>
      <c r="M645" s="152" t="inlineStr">
        <is>
          <t>毛井镇</t>
        </is>
      </c>
      <c r="N645" s="152" t="n">
        <v>2019.11</v>
      </c>
      <c r="O645" s="56" t="n"/>
    </row>
    <row r="646" ht="79" customFormat="1" customHeight="1" s="10">
      <c r="A646" s="152" t="n">
        <v>17</v>
      </c>
      <c r="B646" s="152" t="inlineStr">
        <is>
          <t>精准扶贫
专项贷款贴息</t>
        </is>
      </c>
      <c r="C646" s="152" t="inlineStr">
        <is>
          <t>续建</t>
        </is>
      </c>
      <c r="D646" s="152" t="inlineStr">
        <is>
          <t>2020.01
-
2020.12</t>
        </is>
      </c>
      <c r="E646" s="152" t="inlineStr">
        <is>
          <t>芦家湾乡</t>
        </is>
      </c>
      <c r="F646" s="151" t="inlineStr">
        <is>
          <t>杨新庄村39户83.9万贴息39852元、花儿掌村45户427万贴息202825元、庙儿掌村65户294万贴息139650元、宋掌村58户207万贴息98325元、桃李湾村51户247万贴息117325元、王庄村79户391万贴息185725元、大堡条村72户342万贴息162450元、盘龙村119户518万贴息246050元、小堡条村74户341万贴息161975元、井川村59户282万贴息133950元</t>
        </is>
      </c>
      <c r="G646" s="152" t="n">
        <v>50</v>
      </c>
      <c r="H646" s="151" t="inlineStr">
        <is>
          <t>解决贫困户发展生产资金短缺问题，促进农民增收，实现产业脱贫</t>
        </is>
      </c>
      <c r="I646" s="152" t="n">
        <v>10</v>
      </c>
      <c r="J646" s="152" t="n">
        <v>0.043</v>
      </c>
      <c r="K646" s="152" t="n">
        <v>0.2045</v>
      </c>
      <c r="L646" s="152" t="inlineStr">
        <is>
          <t>县财政综合事务中心</t>
        </is>
      </c>
      <c r="M646" s="152" t="inlineStr">
        <is>
          <t>芦家湾乡</t>
        </is>
      </c>
      <c r="N646" s="152" t="n">
        <v>2019.11</v>
      </c>
      <c r="O646" s="56" t="n"/>
    </row>
    <row r="647" ht="125" customFormat="1" customHeight="1" s="10">
      <c r="A647" s="152" t="n">
        <v>18</v>
      </c>
      <c r="B647" s="152" t="inlineStr">
        <is>
          <t>精准扶贫
专项贷款贴息</t>
        </is>
      </c>
      <c r="C647" s="152" t="inlineStr">
        <is>
          <t>续建</t>
        </is>
      </c>
      <c r="D647" s="152" t="inlineStr">
        <is>
          <t>2020.01
-
2020.12</t>
        </is>
      </c>
      <c r="E647" s="152" t="inlineStr">
        <is>
          <t>小南沟乡</t>
        </is>
      </c>
      <c r="F647" s="151" t="inlineStr">
        <is>
          <t>全乡1126户建档立卡贫困户贷款3193.83万元其中丁寨柯村119户贷款315.77万元贴息15万元、天子渠村51户贷款140.45万元贴息6.8万元、小南沟李塬村82户贷款245.9万元贴息11.7万元、小南沟村127户贷款381.74万元贴息18.2万元、李上山村90户贷款272.85万元贴息13万元、杨胡套子村112户贷款327.78万元贴息15.6万元、汪天子村70户贷款181.75万元贴息8.7万元、燕麦掌村74户贷款211.78万元贴息10.1万元、粉子山村62户贷款333.9万元贴息15.9万元、许掌村88户贷款240.33万元贴息11.5万元、连川村122户贷款346万元贴息16.5万元、陈掌村70户贷款182.1万元贴息8.7万元</t>
        </is>
      </c>
      <c r="G647" s="152" t="n">
        <v>152</v>
      </c>
      <c r="H647" s="151" t="inlineStr">
        <is>
          <t>解决贫困户发展生产资金短缺问题，促进农民增收，实现产业脱贫</t>
        </is>
      </c>
      <c r="I647" s="152" t="n">
        <v>12</v>
      </c>
      <c r="J647" s="152" t="n">
        <v>0.1126</v>
      </c>
      <c r="K647" s="152" t="n">
        <v>0.5067</v>
      </c>
      <c r="L647" s="152" t="inlineStr">
        <is>
          <t>县财政综合事务中心</t>
        </is>
      </c>
      <c r="M647" s="152" t="inlineStr">
        <is>
          <t>小南沟乡</t>
        </is>
      </c>
      <c r="N647" s="152" t="n">
        <v>2019.11</v>
      </c>
      <c r="O647" s="56" t="n"/>
    </row>
    <row r="648" ht="132" customFormat="1" customHeight="1" s="10">
      <c r="A648" s="152" t="n">
        <v>19</v>
      </c>
      <c r="B648" s="152" t="inlineStr">
        <is>
          <t>精准扶贫
专项贷款贴息</t>
        </is>
      </c>
      <c r="C648" s="152" t="inlineStr">
        <is>
          <t>续建</t>
        </is>
      </c>
      <c r="D648" s="152" t="inlineStr">
        <is>
          <t>2020.01
-
2020.12</t>
        </is>
      </c>
      <c r="E648" s="152" t="inlineStr">
        <is>
          <t>洪德镇</t>
        </is>
      </c>
      <c r="F648" s="151" t="inlineStr">
        <is>
          <t>洪德村282户1177.05万贴息55.91万元、寇河村6户15万贴息0.71万元、赵洼村20户62.4万贴息2.96万元、张塬村25户88.25万贴息4.19万元、马塬村14户53.3万贴息2.53元、耿塬畔村16户35.6万贴息1.691万元、新集子村21户64.15万贴息3.05万元、许旗村16户54.75万贴息2.6万元、肖关村24户67.55万贴息3.2万元、河连湾村15户47.4万贴息2.25万元、丁阳渠子村10户28.9万贴息1.37万元、梁岔村9户38.8万贴息1.84万元、私盐路村24户80.35万贴息3.81万元、苗河村16户54.95万贴息2.61万元、李家塬村19户65万贴息3.08万元、大户塬村7户21.65万贴息1.02万元、张崾岘村17户55.2万贴息2062万元、苏长沟村12户32.2万贴息1.52万元</t>
        </is>
      </c>
      <c r="G648" s="152" t="n">
        <v>56</v>
      </c>
      <c r="H648" s="151" t="inlineStr">
        <is>
          <t>解决贫困户发展生产资金短缺问题，促进农民增收，实现产业脱贫</t>
        </is>
      </c>
      <c r="I648" s="152" t="n">
        <v>19</v>
      </c>
      <c r="J648" s="152" t="n">
        <v>0.0282</v>
      </c>
      <c r="K648" s="152" t="n">
        <v>0.1269</v>
      </c>
      <c r="L648" s="152" t="inlineStr">
        <is>
          <t>县财政综合事务中心</t>
        </is>
      </c>
      <c r="M648" s="152" t="inlineStr">
        <is>
          <t>洪德镇</t>
        </is>
      </c>
      <c r="N648" s="152" t="n">
        <v>2019.11</v>
      </c>
      <c r="O648" s="56" t="n"/>
    </row>
    <row r="649" ht="108" customFormat="1" customHeight="1" s="10">
      <c r="A649" s="152" t="n">
        <v>20</v>
      </c>
      <c r="B649" s="152" t="inlineStr">
        <is>
          <t>精准扶贫
专项贷款贴息</t>
        </is>
      </c>
      <c r="C649" s="152" t="inlineStr">
        <is>
          <t>续建</t>
        </is>
      </c>
      <c r="D649" s="152" t="inlineStr">
        <is>
          <t>2020.01
-
2020.12</t>
        </is>
      </c>
      <c r="E649" s="152" t="inlineStr">
        <is>
          <t>耿湾乡</t>
        </is>
      </c>
      <c r="F649" s="151" t="inlineStr">
        <is>
          <t>张台村63户196.89万贴息93523元、黑城岔村75户221.15万贴息105046元、郜庄村54户150.2万贴息71345元、郝东掌村143户447.6万贴息212610元、万家湾村167户533.79万贴息253550元、许家掌村89户266.3万贴息126493元、潘掌村113户381.3万贴息181118元、四合原村40户119.84万贴息56924元、桃树掌村44户119.11万贴息56578元、韩老庄村38户109.2万贴息51870元、天桥村47户137.1万贴息65123元、早流渠村17户42.65万贴息20259元、耿河村34户102.75万贴息48806元</t>
        </is>
      </c>
      <c r="G649" s="152" t="n">
        <v>149</v>
      </c>
      <c r="H649" s="151" t="inlineStr">
        <is>
          <t>解决贫困户发展生产资金短缺问题，促进农民增收，实现产业脱贫</t>
        </is>
      </c>
      <c r="I649" s="152" t="n">
        <v>13</v>
      </c>
      <c r="J649" s="152" t="n">
        <v>0.1051</v>
      </c>
      <c r="K649" s="152" t="n">
        <v>0.4729</v>
      </c>
      <c r="L649" s="152" t="inlineStr">
        <is>
          <t>县财政综合事务中心</t>
        </is>
      </c>
      <c r="M649" s="152" t="inlineStr">
        <is>
          <t>耿湾乡</t>
        </is>
      </c>
      <c r="N649" s="152" t="n">
        <v>2019.11</v>
      </c>
      <c r="O649" s="56" t="n"/>
    </row>
    <row r="650" ht="49" customFormat="1" customHeight="1" s="10">
      <c r="A650" s="233" t="inlineStr">
        <is>
          <t>（三十七）</t>
        </is>
      </c>
      <c r="B650" s="233" t="inlineStr">
        <is>
          <t>草食畜牧业贷款贴息</t>
        </is>
      </c>
      <c r="C650" s="233" t="inlineStr">
        <is>
          <t>续建</t>
        </is>
      </c>
      <c r="D650" s="233" t="inlineStr">
        <is>
          <t>2019.01
-
2019.12</t>
        </is>
      </c>
      <c r="E650" s="233" t="inlineStr">
        <is>
          <t>20个乡镇</t>
        </is>
      </c>
      <c r="F650" s="124" t="inlineStr">
        <is>
          <t>为全县2597户贫困户投放草食畜牧业贷款，贴息900.26万元</t>
        </is>
      </c>
      <c r="G650" s="233" t="n">
        <v>900.26</v>
      </c>
      <c r="H650" s="124" t="inlineStr">
        <is>
          <t>解决贫困户发展生产资金短缺问题，促进农民增收，实现产业脱贫</t>
        </is>
      </c>
      <c r="I650" s="233" t="n">
        <v>220</v>
      </c>
      <c r="J650" s="233" t="n">
        <v>0.2597</v>
      </c>
      <c r="K650" s="233" t="n">
        <v>0.7981</v>
      </c>
      <c r="L650" s="233" t="inlineStr">
        <is>
          <t>县财政综合事务中心</t>
        </is>
      </c>
      <c r="M650" s="233" t="inlineStr">
        <is>
          <t>乡镇、村</t>
        </is>
      </c>
      <c r="N650" s="233" t="n">
        <v>2019.11</v>
      </c>
      <c r="O650" s="56" t="n"/>
    </row>
    <row r="651" ht="71" customFormat="1" customHeight="1" s="10">
      <c r="A651" s="152" t="n">
        <v>1</v>
      </c>
      <c r="B651" s="152" t="inlineStr">
        <is>
          <t>草食畜牧业贷款贴息</t>
        </is>
      </c>
      <c r="C651" s="152" t="inlineStr">
        <is>
          <t>续建</t>
        </is>
      </c>
      <c r="D651" s="152" t="inlineStr">
        <is>
          <t>2020.01
-
2020.12</t>
        </is>
      </c>
      <c r="E651" s="152" t="inlineStr">
        <is>
          <t>甜水镇</t>
        </is>
      </c>
      <c r="F651" s="151" t="inlineStr">
        <is>
          <t>鲁掌村18户144万元贴息64465.84元、狼儿滩村12户96万元贴息46998.9元、甜水街村18户150万元贴息83646.36元、张铁村21户165万元贴息91490.82元、赵掌村12户96万元贴息49162.26元、高崾岘村12户102万元贴息57229.83元、大良洼村9户72万元贴息41306.61元</t>
        </is>
      </c>
      <c r="G651" s="152" t="n">
        <v>44.31</v>
      </c>
      <c r="H651" s="151" t="inlineStr">
        <is>
          <t>解决贫困户发展生产资金短缺问题，促进农民增收，实现产业脱贫</t>
        </is>
      </c>
      <c r="I651" s="152" t="n">
        <v>7</v>
      </c>
      <c r="J651" s="152" t="n">
        <v>0.0102</v>
      </c>
      <c r="K651" s="152" t="n">
        <v>0.0408</v>
      </c>
      <c r="L651" s="152" t="inlineStr">
        <is>
          <t>县财政综合事务中心</t>
        </is>
      </c>
      <c r="M651" s="152" t="inlineStr">
        <is>
          <t>甜水镇</t>
        </is>
      </c>
      <c r="N651" s="152" t="n">
        <v>2019.11</v>
      </c>
      <c r="O651" s="56" t="n"/>
    </row>
    <row r="652" ht="71" customFormat="1" customHeight="1" s="10">
      <c r="A652" s="152" t="n">
        <v>2</v>
      </c>
      <c r="B652" s="152" t="inlineStr">
        <is>
          <t>草食畜牧业贷款贴息</t>
        </is>
      </c>
      <c r="C652" s="152" t="inlineStr">
        <is>
          <t>续建</t>
        </is>
      </c>
      <c r="D652" s="152" t="inlineStr">
        <is>
          <t>2020.01
-
2020.12</t>
        </is>
      </c>
      <c r="E652" s="152" t="inlineStr">
        <is>
          <t>罗山川乡</t>
        </is>
      </c>
      <c r="F652" s="151" t="inlineStr">
        <is>
          <t>陈渠子村20户148万元贴息76917.54元、光明村8户68万元贴息35829.6元、龙柏山村8户68万元贴息35829.6元、苇子城村6户50万元贴息25772.14元、大树塬村8户58万元贴息30927.08元、兰家掌村3户24万元贴息12951.6元、山水湾村6户39万元贴息19684.38元</t>
        </is>
      </c>
      <c r="G652" s="152" t="n">
        <v>23.79</v>
      </c>
      <c r="H652" s="151" t="inlineStr">
        <is>
          <t>解决贫困户发展生产资金短缺问题，促进农民增收，实现产业脱贫</t>
        </is>
      </c>
      <c r="I652" s="152" t="n">
        <v>7</v>
      </c>
      <c r="J652" s="152" t="n">
        <v>0.0059</v>
      </c>
      <c r="K652" s="152" t="n">
        <v>0.0177</v>
      </c>
      <c r="L652" s="152" t="inlineStr">
        <is>
          <t>县财政综合事务中心</t>
        </is>
      </c>
      <c r="M652" s="152" t="inlineStr">
        <is>
          <t>罗山川乡</t>
        </is>
      </c>
      <c r="N652" s="152" t="n">
        <v>2019.11</v>
      </c>
      <c r="O652" s="56" t="n"/>
    </row>
    <row r="653" ht="88" customFormat="1" customHeight="1" s="10">
      <c r="A653" s="152" t="n">
        <v>3</v>
      </c>
      <c r="B653" s="152" t="inlineStr">
        <is>
          <t>草食畜牧业贷款贴息</t>
        </is>
      </c>
      <c r="C653" s="152" t="inlineStr">
        <is>
          <t>续建</t>
        </is>
      </c>
      <c r="D653" s="152" t="inlineStr">
        <is>
          <t>2020.01
-
2020.12</t>
        </is>
      </c>
      <c r="E653" s="152" t="inlineStr">
        <is>
          <t>演武乡</t>
        </is>
      </c>
      <c r="F653" s="151" t="inlineStr">
        <is>
          <t>刘坪村14户100万元贴息57176.62元、吴家塬村10户65万元贴息35442元、杨家洼14户98万元贴息53935.08元、走马硷村9户64万元贴息36713.63元、曳郭咀村6户39万元贴息22299.95元、佛家岔村12户70万元贴息42117.5元、黑泉河村4户26万元贴息15074.2元、黄山村8户46万元贴息21182.9元、路家塬村7户41万元贴息22185.21元</t>
        </is>
      </c>
      <c r="G653" s="152" t="n">
        <v>30.61</v>
      </c>
      <c r="H653" s="151" t="inlineStr">
        <is>
          <t>解决贫困户发展生产资金短缺问题，促进农民增收，实现产业脱贫</t>
        </is>
      </c>
      <c r="I653" s="152" t="n">
        <v>9</v>
      </c>
      <c r="J653" s="152" t="n">
        <v>0.0094</v>
      </c>
      <c r="K653" s="152" t="n">
        <v>0.0282</v>
      </c>
      <c r="L653" s="152" t="inlineStr">
        <is>
          <t>县财政综合事务中心</t>
        </is>
      </c>
      <c r="M653" s="152" t="inlineStr">
        <is>
          <t>演武乡</t>
        </is>
      </c>
      <c r="N653" s="152" t="n">
        <v>2019.11</v>
      </c>
      <c r="O653" s="56" t="n"/>
    </row>
    <row r="654" ht="71" customFormat="1" customHeight="1" s="10">
      <c r="A654" s="152" t="n">
        <v>4</v>
      </c>
      <c r="B654" s="152" t="inlineStr">
        <is>
          <t>草食畜牧业贷款贴息</t>
        </is>
      </c>
      <c r="C654" s="152" t="inlineStr">
        <is>
          <t>续建</t>
        </is>
      </c>
      <c r="D654" s="152" t="inlineStr">
        <is>
          <t>2020.01
-
2020.12</t>
        </is>
      </c>
      <c r="E654" s="152" t="inlineStr">
        <is>
          <t>芦家湾乡</t>
        </is>
      </c>
      <c r="F654" s="151" t="inlineStr">
        <is>
          <t>杨新庄村12户96万贴息52990.44元、花儿掌村18户138万贴息77302.5元、庙儿掌村12户96万贴息53290.44元、宋掌村18户138万贴息77302.5元、桃李湾村18户138万贴息77302.5元、王庄村30户195万元贴息106326元、井川村27户192万元贴息110140.89元</t>
        </is>
      </c>
      <c r="G654" s="152" t="n">
        <v>55.5</v>
      </c>
      <c r="H654" s="151" t="inlineStr">
        <is>
          <t>解决贫困户发展生产资金短缺问题，促进农民增收，实现产业脱贫</t>
        </is>
      </c>
      <c r="I654" s="152" t="n">
        <v>7</v>
      </c>
      <c r="J654" s="152" t="n">
        <v>0.0141</v>
      </c>
      <c r="K654" s="152" t="n">
        <v>0.0423</v>
      </c>
      <c r="L654" s="152" t="inlineStr">
        <is>
          <t>县财政综合事务中心</t>
        </is>
      </c>
      <c r="M654" s="152" t="inlineStr">
        <is>
          <t>芦家湾乡</t>
        </is>
      </c>
      <c r="N654" s="152" t="n">
        <v>2019.11</v>
      </c>
      <c r="O654" s="56" t="n"/>
    </row>
    <row r="655" ht="71" customFormat="1" customHeight="1" s="10">
      <c r="A655" s="152" t="n">
        <v>5</v>
      </c>
      <c r="B655" s="152" t="inlineStr">
        <is>
          <t>草食畜牧业贷款贴息</t>
        </is>
      </c>
      <c r="C655" s="152" t="inlineStr">
        <is>
          <t>续建</t>
        </is>
      </c>
      <c r="D655" s="152" t="inlineStr">
        <is>
          <t>2020.01
-
2020.12</t>
        </is>
      </c>
      <c r="E655" s="152" t="inlineStr">
        <is>
          <t>耿湾乡</t>
        </is>
      </c>
      <c r="F655" s="151" t="inlineStr">
        <is>
          <t>张台村8户68万元贴息35829.6元、黑城岔村12户90万贴息42276.18元、郜庄村12户76万贴息38727.62元、郝东掌村12户80万贴息45662.35元、万家湾村10户65万元贴息35442、许家掌村8户57万贴息33324.71元、四合原村6户40万贴息22585.4元、天桥村6户48万贴息27919.6元、耿河村14户100万元贴息57176.62元</t>
        </is>
      </c>
      <c r="G655" s="152" t="n">
        <v>33.89</v>
      </c>
      <c r="H655" s="151" t="inlineStr">
        <is>
          <t>解决贫困户发展生产资金短缺问题，促进农民增收，实现产业脱贫</t>
        </is>
      </c>
      <c r="I655" s="152" t="n">
        <v>9</v>
      </c>
      <c r="J655" s="152" t="n">
        <v>0.008800000000000001</v>
      </c>
      <c r="K655" s="152" t="n">
        <v>0.0352</v>
      </c>
      <c r="L655" s="152" t="inlineStr">
        <is>
          <t>县财政综合事务中心</t>
        </is>
      </c>
      <c r="M655" s="152" t="inlineStr">
        <is>
          <t>耿湾乡</t>
        </is>
      </c>
      <c r="N655" s="152" t="n">
        <v>2019.11</v>
      </c>
      <c r="O655" s="56" t="n"/>
    </row>
    <row r="656" ht="93" customFormat="1" customHeight="1" s="10">
      <c r="A656" s="152" t="n">
        <v>6</v>
      </c>
      <c r="B656" s="152" t="inlineStr">
        <is>
          <t>草食畜牧业贷款贴息</t>
        </is>
      </c>
      <c r="C656" s="152" t="inlineStr">
        <is>
          <t>续建</t>
        </is>
      </c>
      <c r="D656" s="152" t="inlineStr">
        <is>
          <t>2020.01
-
2020.12</t>
        </is>
      </c>
      <c r="E656" s="152" t="inlineStr">
        <is>
          <t>车道镇</t>
        </is>
      </c>
      <c r="F656" s="151" t="inlineStr">
        <is>
          <t>元峁村14户100万元贴息57176.62元、苦水掌村6户48万贴息27919.6元、双庙村14户100万元贴息57176.62元、王西掌村10户65万元贴息35442、吊渠村10户56万贴息22821.48元、三角城村12户76万贴息38727.62、杨掌村12户76万贴息38727.62、万安村34户206万贴息112394.86元、魏洼村12户80万贴息45662.35元、陈掌村6户46万贴息25767.5元、代掌村9户64万元贴息36713.63元、刘园子村14户100万元贴息57176.62元</t>
        </is>
      </c>
      <c r="G656" s="152" t="n">
        <v>55.57</v>
      </c>
      <c r="H656" s="151" t="inlineStr">
        <is>
          <t>解决贫困户发展生产资金短缺问题，促进农民增收，实现产业脱贫</t>
        </is>
      </c>
      <c r="I656" s="152" t="n">
        <v>12</v>
      </c>
      <c r="J656" s="152" t="n">
        <v>0.0153</v>
      </c>
      <c r="K656" s="152" t="n">
        <v>0.0459</v>
      </c>
      <c r="L656" s="152" t="inlineStr">
        <is>
          <t>县财政综合事务中心</t>
        </is>
      </c>
      <c r="M656" s="152" t="inlineStr">
        <is>
          <t>车道镇</t>
        </is>
      </c>
      <c r="N656" s="152" t="n">
        <v>2019.11</v>
      </c>
      <c r="O656" s="56" t="n"/>
    </row>
    <row r="657" ht="180" customFormat="1" customHeight="1" s="10">
      <c r="A657" s="152" t="n">
        <v>7</v>
      </c>
      <c r="B657" s="152" t="inlineStr">
        <is>
          <t>草食畜牧业贷款贴息</t>
        </is>
      </c>
      <c r="C657" s="152" t="inlineStr">
        <is>
          <t>续建</t>
        </is>
      </c>
      <c r="D657" s="152" t="inlineStr">
        <is>
          <t>2020.01
-
2020.12</t>
        </is>
      </c>
      <c r="E657" s="152" t="inlineStr">
        <is>
          <t>环城镇</t>
        </is>
      </c>
      <c r="F657" s="151" t="inlineStr">
        <is>
          <t>红星村14户100万元贴息57176.62元、五里屯村6户48万贴息27919.6元、十五沟村14户100万元贴息57176.62元、北郭塬村14户100万元贴息57176.62元、赵小掌村21户63.59万贴息30205元、宁老庄村19户50.3万贴息23893元、漫家塬村15户46.88万贴息22268元、城东塬村12户76万贴息38727.62、冉旗寨村12户76万贴息38727.62、陈汤塬村15户49.8万贴息23655元、十八里村14户100万元贴息57176.62元、鸳鸯沟村14户100万元贴息57176.62元、张淌村11户37.78万贴息17946元、白草塬村11户36.3万贴息17243元、张滩滩村6户50万元贴息27882.12元、肖川村6户50万元贴息27882.12元、马坊塬村14户55万贴息26125元、周塬村15户49.8万贴息23655元、龚淌村10户56万贴息22821.48元、唐塬村8户24.8万贴息11780元、高龚塬村10户56万贴息22821.48元、杨庙掌村9户64万元贴息36713.63元、耿家沟村53户123.2万贴息58520元</t>
        </is>
      </c>
      <c r="G657" s="152" t="n">
        <v>78.47</v>
      </c>
      <c r="H657" s="151" t="inlineStr">
        <is>
          <t>解决贫困户发展生产资金短缺问题，促进农民增收，实现产业脱贫</t>
        </is>
      </c>
      <c r="I657" s="152" t="n">
        <v>23</v>
      </c>
      <c r="J657" s="152" t="n">
        <v>0.0323</v>
      </c>
      <c r="K657" s="152" t="n">
        <v>0.0969</v>
      </c>
      <c r="L657" s="152" t="inlineStr">
        <is>
          <t>县财政综合事务中心</t>
        </is>
      </c>
      <c r="M657" s="152" t="inlineStr">
        <is>
          <t>环城镇</t>
        </is>
      </c>
      <c r="N657" s="152" t="n">
        <v>2019.11</v>
      </c>
      <c r="O657" s="56" t="n"/>
    </row>
    <row r="658" ht="128" customFormat="1" customHeight="1" s="10">
      <c r="A658" s="152" t="n">
        <v>8</v>
      </c>
      <c r="B658" s="152" t="inlineStr">
        <is>
          <t>草食畜牧业贷款贴息</t>
        </is>
      </c>
      <c r="C658" s="152" t="inlineStr">
        <is>
          <t>续建</t>
        </is>
      </c>
      <c r="D658" s="152" t="inlineStr">
        <is>
          <t>2020.01
-
2020.12</t>
        </is>
      </c>
      <c r="E658" s="152" t="inlineStr">
        <is>
          <t>合道镇</t>
        </is>
      </c>
      <c r="F658" s="151" t="inlineStr">
        <is>
          <t>大路洼村12户90万贴息42276.18元、常崾岘村12户90万贴息42276.18元、寨子坪村49户149万贴息70561元、沈家岭村3户15万贴息7125元、赵台村97户280万贴息132905元、瓦天沟村10户65万元贴息35442、何坪村6户46万贴息25767.5元、陈旗塬村12户90万贴息42276.18元、尚西坪村4户32万贴息17763.48、陶洼子村14户100万元贴息57176.62元、梁坪村12户76万贴息38727.62元、唐台子村10户65万元贴息35442元、红崖洼村53户167.45万贴息79539元、朱家塬村村10户65万元贴息35442元、赵家塬村25户59.5万贴息28263元、辛坪村14户100万元贴息57176.62元、杨坪沟村9户64万元贴息36713.63元</t>
        </is>
      </c>
      <c r="G658" s="152" t="n">
        <v>78.48999999999999</v>
      </c>
      <c r="H658" s="151" t="inlineStr">
        <is>
          <t>解决贫困户发展生产资金短缺问题，促进农民增收，实现产业脱贫</t>
        </is>
      </c>
      <c r="I658" s="152" t="n">
        <v>17</v>
      </c>
      <c r="J658" s="152" t="n">
        <v>0.0352</v>
      </c>
      <c r="K658" s="152" t="n">
        <v>0.1056</v>
      </c>
      <c r="L658" s="152" t="inlineStr">
        <is>
          <t>县财政综合事务中心</t>
        </is>
      </c>
      <c r="M658" s="152" t="inlineStr">
        <is>
          <t>合道镇</t>
        </is>
      </c>
      <c r="N658" s="152" t="n">
        <v>2019.11</v>
      </c>
      <c r="O658" s="56" t="n"/>
    </row>
    <row r="659" ht="71" customFormat="1" customHeight="1" s="10">
      <c r="A659" s="152" t="n">
        <v>9</v>
      </c>
      <c r="B659" s="152" t="inlineStr">
        <is>
          <t>草食畜牧业贷款贴息</t>
        </is>
      </c>
      <c r="C659" s="152" t="inlineStr">
        <is>
          <t>续建</t>
        </is>
      </c>
      <c r="D659" s="152" t="inlineStr">
        <is>
          <t>2020.01
-
2020.12</t>
        </is>
      </c>
      <c r="E659" s="152" t="inlineStr">
        <is>
          <t>山城乡</t>
        </is>
      </c>
      <c r="F659" s="151" t="inlineStr">
        <is>
          <t>八里铺村36户261万贴息130938.06元、冯家沟村45户342万贴息182383.86元、寨柯村6户39万19173.66元、山城堡村15户108万贴息46648.77元、王山口子村21户168万91576.83元、薛塬村15户69万贴息41302.05元、谢庄村15户117万贴息65155.41元、赵庄村6户48万贴息25975.02元、郝掌村6户54万29567.46元</t>
        </is>
      </c>
      <c r="G659" s="152" t="n">
        <v>67.53</v>
      </c>
      <c r="H659" s="151" t="inlineStr">
        <is>
          <t>解决贫困户发展生产资金短缺问题，促进农民增收，实现产业脱贫</t>
        </is>
      </c>
      <c r="I659" s="152" t="n">
        <v>9</v>
      </c>
      <c r="J659" s="152" t="n">
        <v>0.0165</v>
      </c>
      <c r="K659" s="152" t="n">
        <v>0.0495</v>
      </c>
      <c r="L659" s="152" t="inlineStr">
        <is>
          <t>县财政综合事务中心</t>
        </is>
      </c>
      <c r="M659" s="152" t="inlineStr">
        <is>
          <t>山城乡</t>
        </is>
      </c>
      <c r="N659" s="152" t="n">
        <v>2019.11</v>
      </c>
      <c r="O659" s="56" t="n"/>
    </row>
    <row r="660" ht="71" customFormat="1" customHeight="1" s="10">
      <c r="A660" s="152" t="n">
        <v>10</v>
      </c>
      <c r="B660" s="152" t="inlineStr">
        <is>
          <t>草食畜牧业贷款贴息</t>
        </is>
      </c>
      <c r="C660" s="152" t="inlineStr">
        <is>
          <t>续建</t>
        </is>
      </c>
      <c r="D660" s="152" t="inlineStr">
        <is>
          <t>2020.01
-
2020.12</t>
        </is>
      </c>
      <c r="E660" s="152" t="inlineStr">
        <is>
          <t>虎洞镇</t>
        </is>
      </c>
      <c r="F660" s="151" t="inlineStr">
        <is>
          <t>刘解掌村8户60万贴息29592.36元、半个城10户76万贴息40579.66元、常兆台村12户92万贴息51534.58元、张家湾村8户52万贴息26812.4元、砂井子村10户78万贴息42370.88元、贾驿村12户96万贴息54341.02元、金庄塬村14户94万贴息55823.06元、高庙湾村14户116万贴息64129.38元、魏家河村22户160万贴息87863.96元</t>
        </is>
      </c>
      <c r="G660" s="152" t="n">
        <v>29.96</v>
      </c>
      <c r="H660" s="151" t="inlineStr">
        <is>
          <t>解决贫困户发展生产资金短缺问题，促进农民增收，实现产业脱贫</t>
        </is>
      </c>
      <c r="I660" s="152" t="n">
        <v>9</v>
      </c>
      <c r="J660" s="152" t="n">
        <v>0.0101</v>
      </c>
      <c r="K660" s="152" t="n">
        <v>0.033</v>
      </c>
      <c r="L660" s="152" t="inlineStr">
        <is>
          <t>县财政综合事务中心</t>
        </is>
      </c>
      <c r="M660" s="152" t="inlineStr">
        <is>
          <t>虎洞镇</t>
        </is>
      </c>
      <c r="N660" s="152" t="n">
        <v>2019.11</v>
      </c>
      <c r="O660" s="56" t="n"/>
    </row>
    <row r="661" ht="140" customFormat="1" customHeight="1" s="10">
      <c r="A661" s="152" t="n">
        <v>11</v>
      </c>
      <c r="B661" s="152" t="inlineStr">
        <is>
          <t>草食畜牧业贷款贴息</t>
        </is>
      </c>
      <c r="C661" s="152" t="inlineStr">
        <is>
          <t>续建</t>
        </is>
      </c>
      <c r="D661" s="152" t="inlineStr">
        <is>
          <t>2020.01
-
2020.12</t>
        </is>
      </c>
      <c r="E661" s="152" t="inlineStr">
        <is>
          <t>洪德镇</t>
        </is>
      </c>
      <c r="F661" s="151" t="inlineStr">
        <is>
          <t>丁阳渠村4户26万贴息14892.48元、大户塬村9户76万贴息41849.6元、寇河村14户110万贴息61396.98元、张下沟村12户96万贴息48642.97元、张塬村18户144万贴息73757.36元、张腰岘村1户 8万贴息4496.72元、新集子村10户81万贴息43750.77元、梁岔村22户166万贴息87963.8元、河连湾村25户185万贴息95249.59元、李塬村24户196万贴息107450.11元、洪德村18户131万贴息74369.89元、私盐路村2户16万9132.08元、耿塬畔村15户114万贴息62383.86元、肖关村15户114万贴息62383.86元、苏长沟村2户16万贴息8958.68元、苗河村5户42万贴息22916.65元、许旗村20户154万贴息83879.58元、赵洼村22户166万贴息87963.8元、马塬村18户144万贴息73757.36元</t>
        </is>
      </c>
      <c r="G661" s="152" t="n">
        <v>106.52</v>
      </c>
      <c r="H661" s="151" t="inlineStr">
        <is>
          <t>解决贫困户发展生产资金短缺问题，促进农民增收，实现产业脱贫</t>
        </is>
      </c>
      <c r="I661" s="152" t="n">
        <v>19</v>
      </c>
      <c r="J661" s="152" t="n">
        <v>0.0256</v>
      </c>
      <c r="K661" s="152" t="n">
        <v>0.07679999999999999</v>
      </c>
      <c r="L661" s="152" t="inlineStr">
        <is>
          <t>县财政综合事务中心</t>
        </is>
      </c>
      <c r="M661" s="152" t="inlineStr">
        <is>
          <t>洪德镇</t>
        </is>
      </c>
      <c r="N661" s="152" t="n">
        <v>2019.11</v>
      </c>
      <c r="O661" s="56" t="n"/>
    </row>
    <row r="662" ht="71" customFormat="1" customHeight="1" s="10">
      <c r="A662" s="152" t="n">
        <v>12</v>
      </c>
      <c r="B662" s="152" t="inlineStr">
        <is>
          <t>草食畜牧业贷款贴息</t>
        </is>
      </c>
      <c r="C662" s="152" t="inlineStr">
        <is>
          <t>续建</t>
        </is>
      </c>
      <c r="D662" s="152" t="inlineStr">
        <is>
          <t>2020.01
-
2020.12</t>
        </is>
      </c>
      <c r="E662" s="152" t="inlineStr">
        <is>
          <t>樊家川镇</t>
        </is>
      </c>
      <c r="F662" s="151" t="inlineStr">
        <is>
          <t>慕家河村18户144万贴息73757.36元、樊家川村22户166万贴息87963.8元、马驿沟村8户64万贴息31761.4元、郝集村8户58万贴息28439.62元、闫塬村8户72万贴息39261.76元、马骏滩村12户84万贴息47943.44元</t>
        </is>
      </c>
      <c r="G662" s="152" t="n">
        <v>30.91</v>
      </c>
      <c r="H662" s="151" t="inlineStr">
        <is>
          <t>解决贫困户发展生产资金短缺问题，促进农民增收，实现产业脱贫</t>
        </is>
      </c>
      <c r="I662" s="152" t="n">
        <v>6</v>
      </c>
      <c r="J662" s="152" t="n">
        <v>0.0076</v>
      </c>
      <c r="K662" s="152" t="n">
        <v>0.0228</v>
      </c>
      <c r="L662" s="152" t="inlineStr">
        <is>
          <t>县财政综合事务中心</t>
        </is>
      </c>
      <c r="M662" s="152" t="inlineStr">
        <is>
          <t>樊家川镇</t>
        </is>
      </c>
      <c r="N662" s="152" t="n">
        <v>2019.11</v>
      </c>
      <c r="O662" s="56" t="n"/>
    </row>
    <row r="663" ht="91" customFormat="1" customHeight="1" s="10">
      <c r="A663" s="152" t="n">
        <v>13</v>
      </c>
      <c r="B663" s="152" t="inlineStr">
        <is>
          <t>草食畜牧业贷款贴息</t>
        </is>
      </c>
      <c r="C663" s="152" t="inlineStr">
        <is>
          <t>续建</t>
        </is>
      </c>
      <c r="D663" s="152" t="inlineStr">
        <is>
          <t>2020.01
-
2020.12</t>
        </is>
      </c>
      <c r="E663" s="152" t="inlineStr">
        <is>
          <t>毛井镇</t>
        </is>
      </c>
      <c r="F663" s="151" t="inlineStr">
        <is>
          <t>大户掌村4户34万贴息19056.12元、马趟村7户49万贴息25404.37元、红土咀村9户60万贴息33586.27元、砖城子村6户36万贴息21894.68元、山西掌村2户10万贴息6190.42元、二条俭村5户31万贴息15912.36元、高家洼村8户52万贴息29849.17元、杨东掌村2户16万贴息9485.58元、黄寨柯村5户34万贴息19297.93元、乔崾岘村6户46万贴25628.77息元、施家滩村3户15万贴息9282.67元</t>
        </is>
      </c>
      <c r="G663" s="152" t="n">
        <v>21.55</v>
      </c>
      <c r="H663" s="151" t="inlineStr">
        <is>
          <t>解决贫困户发展生产资金短缺问题，促进农民增收，实现产业脱贫</t>
        </is>
      </c>
      <c r="I663" s="152" t="n">
        <v>11</v>
      </c>
      <c r="J663" s="152" t="n">
        <v>0.0057</v>
      </c>
      <c r="K663" s="152" t="n">
        <v>0.0171</v>
      </c>
      <c r="L663" s="152" t="inlineStr">
        <is>
          <t>县财政综合事务中心</t>
        </is>
      </c>
      <c r="M663" s="152" t="inlineStr">
        <is>
          <t>毛井镇</t>
        </is>
      </c>
      <c r="N663" s="152" t="n">
        <v>2019.11</v>
      </c>
      <c r="O663" s="56" t="n"/>
    </row>
    <row r="664" ht="81" customFormat="1" customHeight="1" s="10">
      <c r="A664" s="152" t="n">
        <v>14</v>
      </c>
      <c r="B664" s="152" t="inlineStr">
        <is>
          <t>草食畜牧业贷款贴息</t>
        </is>
      </c>
      <c r="C664" s="152" t="inlineStr">
        <is>
          <t>续建</t>
        </is>
      </c>
      <c r="D664" s="152" t="inlineStr">
        <is>
          <t>2020.01
-
2020.12</t>
        </is>
      </c>
      <c r="E664" s="152" t="inlineStr">
        <is>
          <t>曲子镇</t>
        </is>
      </c>
      <c r="F664" s="151" t="inlineStr">
        <is>
          <t>五里桥村10户62万贴息34091.86元、双城村6户49万贴息25708.64元、刘旗村9户66万贴息38158.49元、孟家寨村8户60万贴息33069.39元、高李湾村12户104万贴息46082.42元、楼房子村6户42万贴息24089元、西沟村9户66万贴息35605.89元、宋家塬村4户26万贴息11022.78元、许家塬村6户14万贴息3325元、金村寺村5户25万3129.99元、小庄子村4户20万贴息10418.02元</t>
        </is>
      </c>
      <c r="G664" s="152" t="n">
        <v>26.47</v>
      </c>
      <c r="H664" s="151" t="inlineStr">
        <is>
          <t>解决贫困户发展生产资金短缺问题，促进农民增收，实现产业脱贫</t>
        </is>
      </c>
      <c r="I664" s="152" t="n">
        <v>11</v>
      </c>
      <c r="J664" s="152" t="n">
        <v>0.007900000000000001</v>
      </c>
      <c r="K664" s="152" t="n">
        <v>0.0237</v>
      </c>
      <c r="L664" s="152" t="inlineStr">
        <is>
          <t>县财政综合事务中心</t>
        </is>
      </c>
      <c r="M664" s="152" t="inlineStr">
        <is>
          <t>曲子镇</t>
        </is>
      </c>
      <c r="N664" s="152" t="n">
        <v>2019.11</v>
      </c>
      <c r="O664" s="56" t="n"/>
    </row>
    <row r="665" ht="87" customFormat="1" customHeight="1" s="10">
      <c r="A665" s="152" t="n">
        <v>15</v>
      </c>
      <c r="B665" s="152" t="inlineStr">
        <is>
          <t>草食畜牧业贷款贴息</t>
        </is>
      </c>
      <c r="C665" s="152" t="inlineStr">
        <is>
          <t>续建</t>
        </is>
      </c>
      <c r="D665" s="152" t="inlineStr">
        <is>
          <t>2020.01
-
2020.12</t>
        </is>
      </c>
      <c r="E665" s="152" t="inlineStr">
        <is>
          <t>木钵镇</t>
        </is>
      </c>
      <c r="F665" s="151" t="inlineStr">
        <is>
          <t>殷家桥村20户131万74894.28元、木钵街村12户100万56203.46元、曹旗村8户64万37572.88元、韩洼子村10户67万37990.95元、关营村12户66万37972.8元、高楼塬村8户64万29853.9元、刘家塬村8户63万34151.62元、白家掌村6户48万25888.16元、邓寨子村4户32万17966.94元、郭西掌村6户48万23180.16元、二合塬村6户44万25361.16元、坪子塬村6户48万20556.488元、罗家沟村6户42万21611.04元</t>
        </is>
      </c>
      <c r="G665" s="152" t="n">
        <v>44.32</v>
      </c>
      <c r="H665" s="151" t="inlineStr">
        <is>
          <t>解决贫困户发展生产资金短缺问题，促进农民增收，实现产业脱贫</t>
        </is>
      </c>
      <c r="I665" s="152" t="n">
        <v>13</v>
      </c>
      <c r="J665" s="152" t="n">
        <v>0.0112</v>
      </c>
      <c r="K665" s="152" t="n">
        <v>0.0336</v>
      </c>
      <c r="L665" s="152" t="inlineStr">
        <is>
          <t>县财政综合事务中心</t>
        </is>
      </c>
      <c r="M665" s="152" t="inlineStr">
        <is>
          <t>木钵镇</t>
        </is>
      </c>
      <c r="N665" s="152" t="n">
        <v>2019.11</v>
      </c>
      <c r="O665" s="56" t="n"/>
    </row>
    <row r="666" ht="57" customFormat="1" customHeight="1" s="10">
      <c r="A666" s="152" t="n">
        <v>16</v>
      </c>
      <c r="B666" s="152" t="inlineStr">
        <is>
          <t>草食畜牧业贷款贴息</t>
        </is>
      </c>
      <c r="C666" s="152" t="inlineStr">
        <is>
          <t>续建</t>
        </is>
      </c>
      <c r="D666" s="152" t="inlineStr">
        <is>
          <t>2020.01
-
2020.12</t>
        </is>
      </c>
      <c r="E666" s="152" t="inlineStr">
        <is>
          <t>南湫乡</t>
        </is>
      </c>
      <c r="F666" s="151" t="inlineStr">
        <is>
          <t>代家洼村2户16万贴息8809.94元、党家洼村4户29万贴息15536.59元、双井子村7户50万贴息26572.76元、岳后渠村3户21万贴息10848.38元、杨兴堡村1户8万贴息4494.73元、洪涝池村7户49万贴息25404.37元、花儿山村7户49万贴息25404.37元</t>
        </is>
      </c>
      <c r="G666" s="152" t="n">
        <v>24.4</v>
      </c>
      <c r="H666" s="151" t="inlineStr">
        <is>
          <t>解决贫困户发展生产资金短缺问题，促进农民增收，实现产业脱贫</t>
        </is>
      </c>
      <c r="I666" s="152" t="n">
        <v>7</v>
      </c>
      <c r="J666" s="152" t="n">
        <v>0.004</v>
      </c>
      <c r="K666" s="152" t="n">
        <v>0.012</v>
      </c>
      <c r="L666" s="152" t="inlineStr">
        <is>
          <t>县财政综合事务中心</t>
        </is>
      </c>
      <c r="M666" s="152" t="inlineStr">
        <is>
          <t>南湫乡</t>
        </is>
      </c>
      <c r="N666" s="152" t="n">
        <v>2019.11</v>
      </c>
      <c r="O666" s="56" t="n"/>
    </row>
    <row r="667" ht="71" customFormat="1" customHeight="1" s="10">
      <c r="A667" s="152" t="n">
        <v>17</v>
      </c>
      <c r="B667" s="152" t="inlineStr">
        <is>
          <t>草食畜牧业贷款贴息</t>
        </is>
      </c>
      <c r="C667" s="152" t="inlineStr">
        <is>
          <t>续建</t>
        </is>
      </c>
      <c r="D667" s="152" t="inlineStr">
        <is>
          <t>2020.01
-
2020.12</t>
        </is>
      </c>
      <c r="E667" s="152" t="inlineStr">
        <is>
          <t>八珠乡</t>
        </is>
      </c>
      <c r="F667" s="151" t="inlineStr">
        <is>
          <t>曹塬村2户16万贴息8857.81元、瓦崾岘村10户100万贴息57110.53元、杏树沟村0户、塔尔咀村3户15万贴息6347.45元、马连掌村3户24万贴息13316.64元、苟塬村3户21万贴息10758.89元、八珠塬村3户26万贴息14961.73元、白塬村2户13万贴息5558.79元、冯家湾村3户24万贴息12063.09元</t>
        </is>
      </c>
      <c r="G667" s="152" t="n">
        <v>34.6</v>
      </c>
      <c r="H667" s="151" t="inlineStr">
        <is>
          <t>解决贫困户发展生产资金短缺问题，促进农民增收，实现产业脱贫</t>
        </is>
      </c>
      <c r="I667" s="152" t="n">
        <v>10</v>
      </c>
      <c r="J667" s="152" t="n">
        <v>0.0047</v>
      </c>
      <c r="K667" s="152" t="n">
        <v>0.0114</v>
      </c>
      <c r="L667" s="152" t="inlineStr">
        <is>
          <t>县财政综合事务中心</t>
        </is>
      </c>
      <c r="M667" s="152" t="inlineStr">
        <is>
          <t>八珠乡</t>
        </is>
      </c>
      <c r="N667" s="152" t="n">
        <v>2019.11</v>
      </c>
      <c r="O667" s="56" t="n"/>
    </row>
    <row r="668" ht="71" customFormat="1" customHeight="1" s="10">
      <c r="A668" s="152" t="n">
        <v>18</v>
      </c>
      <c r="B668" s="152" t="inlineStr">
        <is>
          <t>草食畜牧业贷款贴息</t>
        </is>
      </c>
      <c r="C668" s="152" t="inlineStr">
        <is>
          <t>续建</t>
        </is>
      </c>
      <c r="D668" s="152" t="inlineStr">
        <is>
          <t>2020.01
-
2020.12</t>
        </is>
      </c>
      <c r="E668" s="152" t="inlineStr">
        <is>
          <t>秦团庄</t>
        </is>
      </c>
      <c r="F668" s="151" t="inlineStr">
        <is>
          <t>贾塬村3户207万贴息9572.01元、秦团庄村1户10万贴息5628.38元、新集子村7户50万贴息24798.46元、大天子村2户15万贴息7541.15元、白塬畔村4户26万贴息13098.85元、新峁村3户21万贴息11357.39元、王团庄村3户21万11937.29元、南掌堡子村2户13万贴息3216.09元</t>
        </is>
      </c>
      <c r="G668" s="152" t="n">
        <v>28.47</v>
      </c>
      <c r="H668" s="151" t="inlineStr">
        <is>
          <t>解决贫困户发展生产资金短缺问题，促进农民增收，实现产业脱贫</t>
        </is>
      </c>
      <c r="I668" s="152" t="n">
        <v>8</v>
      </c>
      <c r="J668" s="152" t="n">
        <v>0.0045</v>
      </c>
      <c r="K668" s="152" t="n">
        <v>0.0135</v>
      </c>
      <c r="L668" s="152" t="inlineStr">
        <is>
          <t>县财政综合事务中心</t>
        </is>
      </c>
      <c r="M668" s="152" t="inlineStr">
        <is>
          <t>秦团庄</t>
        </is>
      </c>
      <c r="N668" s="152" t="n">
        <v>2019.11</v>
      </c>
      <c r="O668" s="56" t="n"/>
    </row>
    <row r="669" ht="111" customFormat="1" customHeight="1" s="10">
      <c r="A669" s="152" t="n">
        <v>19</v>
      </c>
      <c r="B669" s="152" t="inlineStr">
        <is>
          <t>草食畜牧业贷款贴息</t>
        </is>
      </c>
      <c r="C669" s="152" t="inlineStr">
        <is>
          <t>续建</t>
        </is>
      </c>
      <c r="D669" s="152" t="inlineStr">
        <is>
          <t>2020.01
-
2020.12</t>
        </is>
      </c>
      <c r="E669" s="152" t="inlineStr">
        <is>
          <t>小南沟乡</t>
        </is>
      </c>
      <c r="F669" s="151" t="inlineStr">
        <is>
          <t>丁寨柯村8户贷款55万元贴息28576.76元、天子渠村2户贷款13万元贴息7547.14元、小南沟李塬村1户贷8万元贴息4317.20元、小南沟村3户贷款15万元贴息7303.04元、李上山村3户贷款15万元贴息6441.23元、杨胡套子村2户贷款15万元贴息7604.72元、汪天子村3户贷款24万元贴息12977.55元、燕麦掌村16户贷款109万元贴息31835.86元、粉子山村10户贷款77元贴息40751.99万元、许掌村2户贷款16万元贴息8887.73元、连川村3户贷款21万元贴息12977.55元、陈掌村5户贷款34万元贴息18490.22元</t>
        </is>
      </c>
      <c r="G669" s="152" t="n">
        <v>41.91</v>
      </c>
      <c r="H669" s="151" t="inlineStr">
        <is>
          <t>解决贫困户发展生产资金短缺问题，促进农民增收，实现产业脱贫</t>
        </is>
      </c>
      <c r="I669" s="152" t="n">
        <v>10</v>
      </c>
      <c r="J669" s="152" t="n">
        <v>0.0128</v>
      </c>
      <c r="K669" s="152" t="n">
        <v>0.0384</v>
      </c>
      <c r="L669" s="152" t="inlineStr">
        <is>
          <t>县财政综合事务中心</t>
        </is>
      </c>
      <c r="M669" s="152" t="inlineStr">
        <is>
          <t>小南沟乡</t>
        </is>
      </c>
      <c r="N669" s="152" t="n">
        <v>2019.11</v>
      </c>
      <c r="O669" s="56" t="n"/>
    </row>
    <row r="670" ht="105" customFormat="1" customHeight="1" s="10">
      <c r="A670" s="152" t="n">
        <v>20</v>
      </c>
      <c r="B670" s="152" t="inlineStr">
        <is>
          <t>草食畜牧业贷款贴息</t>
        </is>
      </c>
      <c r="C670" s="152" t="inlineStr">
        <is>
          <t>续建</t>
        </is>
      </c>
      <c r="D670" s="152" t="inlineStr">
        <is>
          <t>2020.01
-
2020.12</t>
        </is>
      </c>
      <c r="E670" s="152" t="inlineStr">
        <is>
          <t>天池乡</t>
        </is>
      </c>
      <c r="F670" s="151" t="inlineStr">
        <is>
          <t>井渠淌村6户48万元贴息26347.29元、吴城子4户31万元贴息17706.73元、喜家坪1户8万元贴息4398.99元、四合掌2户16万贴息8778.02元、大庄台村0户、大方山村2户16万贴息8797.98、天池村4户31万元贴息17470.56元、张邓塬4户23万元贴息11837.77元、曹李川4户29万元贴息15235.15元、梁河1户8万元4438.88元、殷屈河9户66万元37214.94元、潘老庄7户50万元26822.93元、碾盘岭1户5万元3133.97元、老庄湾1户5万元3133.97元、苏北岔2户16万元9793.42元、鲜岔1户10万元5610.93元</t>
        </is>
      </c>
      <c r="G670" s="152" t="n">
        <v>42.99</v>
      </c>
      <c r="H670" s="151" t="inlineStr">
        <is>
          <t>解决贫困户发展生产资金短缺问题，促进农民增收，实现产业脱贫</t>
        </is>
      </c>
      <c r="I670" s="152" t="n">
        <v>16</v>
      </c>
      <c r="J670" s="152" t="n">
        <v>0.0179</v>
      </c>
      <c r="K670" s="152" t="n">
        <v>0.0537</v>
      </c>
      <c r="L670" s="152" t="inlineStr">
        <is>
          <t>县财政综合事务中心</t>
        </is>
      </c>
      <c r="M670" s="152" t="inlineStr">
        <is>
          <t>天池乡</t>
        </is>
      </c>
      <c r="N670" s="152" t="n">
        <v>2019.11</v>
      </c>
      <c r="O670" s="56" t="n"/>
    </row>
    <row r="671" ht="74" customFormat="1" customHeight="1" s="10">
      <c r="A671" s="190" t="inlineStr">
        <is>
          <t>（三十八）</t>
        </is>
      </c>
      <c r="B671" s="233" t="inlineStr">
        <is>
          <t>产业路项目</t>
        </is>
      </c>
      <c r="C671" s="233" t="n"/>
      <c r="D671" s="233" t="n"/>
      <c r="E671" s="233" t="n"/>
      <c r="F671" s="124" t="inlineStr">
        <is>
          <t>续建产业路项目19条171.479公里，漫水桥1座15.64米；新建产业路项目53条344.13公里，其中砂砾路51条338.611公里，硬化路2条5.519公里，采取以工代赈的方式实施项目，吸纳贫困家庭劳动力参与工程建设，并及时足额发放劳务报酬，增加贫困群众工资性收入</t>
        </is>
      </c>
      <c r="G671" s="261" t="n">
        <v>15941</v>
      </c>
      <c r="H671" s="261" t="n"/>
      <c r="I671" s="261">
        <f>SUM(I672:I743)</f>
        <v/>
      </c>
      <c r="J671" s="253">
        <f>SUM(J672:J734)</f>
        <v/>
      </c>
      <c r="K671" s="253">
        <f>SUM(K672:K734)</f>
        <v/>
      </c>
      <c r="L671" s="261" t="n"/>
      <c r="M671" s="261" t="n"/>
      <c r="N671" s="261" t="n"/>
      <c r="O671" s="56" t="n"/>
    </row>
    <row r="672" ht="33" customFormat="1" customHeight="1" s="10">
      <c r="A672" s="152" t="n">
        <v>1</v>
      </c>
      <c r="B672" s="152" t="inlineStr">
        <is>
          <t>沈岭村沈洼至赵阳湾砂砾路</t>
        </is>
      </c>
      <c r="C672" s="152" t="inlineStr">
        <is>
          <t>续建</t>
        </is>
      </c>
      <c r="D672" s="152" t="inlineStr">
        <is>
          <t>2019.06-
2020.06</t>
        </is>
      </c>
      <c r="E672" s="152" t="inlineStr">
        <is>
          <t>合道</t>
        </is>
      </c>
      <c r="F672" s="151" t="inlineStr">
        <is>
          <t>续建砂砾路5.26公里</t>
        </is>
      </c>
      <c r="G672" s="260" t="n">
        <v>53.7</v>
      </c>
      <c r="H672" s="151" t="inlineStr">
        <is>
          <t>解决群众出行及运输困难的问题</t>
        </is>
      </c>
      <c r="I672" s="152" t="n">
        <v>1</v>
      </c>
      <c r="J672" s="152" t="n">
        <v>0.0032</v>
      </c>
      <c r="K672" s="152" t="n">
        <v>0.0142</v>
      </c>
      <c r="L672" s="152" t="inlineStr">
        <is>
          <t>县交运局</t>
        </is>
      </c>
      <c r="M672" s="152" t="inlineStr">
        <is>
          <t>县公路局</t>
        </is>
      </c>
      <c r="N672" s="152" t="n">
        <v>2019.11</v>
      </c>
      <c r="O672" s="56" t="n"/>
    </row>
    <row r="673" ht="33" customFormat="1" customHeight="1" s="10">
      <c r="A673" s="152" t="n">
        <v>2</v>
      </c>
      <c r="B673" s="152" t="inlineStr">
        <is>
          <t>沈岭村部至杨掌砂砾路</t>
        </is>
      </c>
      <c r="C673" s="152" t="inlineStr">
        <is>
          <t>续建</t>
        </is>
      </c>
      <c r="D673" s="152" t="inlineStr">
        <is>
          <t>2019.06-
2020.06</t>
        </is>
      </c>
      <c r="E673" s="152" t="inlineStr">
        <is>
          <t>合道</t>
        </is>
      </c>
      <c r="F673" s="151" t="inlineStr">
        <is>
          <t>续建砂砾路5.466公里</t>
        </is>
      </c>
      <c r="G673" s="260" t="n">
        <v>126.33</v>
      </c>
      <c r="H673" s="151" t="inlineStr">
        <is>
          <t>解决群众出行及运输困难的问题</t>
        </is>
      </c>
      <c r="I673" s="152" t="n">
        <v>1</v>
      </c>
      <c r="J673" s="152" t="n">
        <v>0.005</v>
      </c>
      <c r="K673" s="152" t="n">
        <v>0.0224</v>
      </c>
      <c r="L673" s="152" t="inlineStr">
        <is>
          <t>县交运局</t>
        </is>
      </c>
      <c r="M673" s="152" t="inlineStr">
        <is>
          <t>县公路局</t>
        </is>
      </c>
      <c r="N673" s="152" t="n">
        <v>2019.11</v>
      </c>
      <c r="O673" s="56" t="n"/>
    </row>
    <row r="674" ht="33" customFormat="1" customHeight="1" s="10">
      <c r="A674" s="152" t="n">
        <v>3</v>
      </c>
      <c r="B674" s="152" t="inlineStr">
        <is>
          <t>王山口子村村组砂砾路</t>
        </is>
      </c>
      <c r="C674" s="152" t="inlineStr">
        <is>
          <t>续建</t>
        </is>
      </c>
      <c r="D674" s="152" t="inlineStr">
        <is>
          <t>2019.06-
2020.06</t>
        </is>
      </c>
      <c r="E674" s="152" t="inlineStr">
        <is>
          <t>山城</t>
        </is>
      </c>
      <c r="F674" s="151" t="inlineStr">
        <is>
          <t>续建砂砾路8.433公里</t>
        </is>
      </c>
      <c r="G674" s="260" t="n">
        <v>59.7</v>
      </c>
      <c r="H674" s="151" t="inlineStr">
        <is>
          <t>解决群众出行及运输困难的问题</t>
        </is>
      </c>
      <c r="I674" s="152" t="n">
        <v>1</v>
      </c>
      <c r="J674" s="152" t="n">
        <v>0.0051</v>
      </c>
      <c r="K674" s="152" t="n">
        <v>0.0216</v>
      </c>
      <c r="L674" s="152" t="inlineStr">
        <is>
          <t>县交运局</t>
        </is>
      </c>
      <c r="M674" s="152" t="inlineStr">
        <is>
          <t>县公路局</t>
        </is>
      </c>
      <c r="N674" s="152" t="n">
        <v>2019.11</v>
      </c>
      <c r="O674" s="56" t="n"/>
    </row>
    <row r="675" ht="33" customFormat="1" customHeight="1" s="10">
      <c r="A675" s="152" t="n">
        <v>4</v>
      </c>
      <c r="B675" s="152" t="inlineStr">
        <is>
          <t>王山口子村李洞子沟漫水桥</t>
        </is>
      </c>
      <c r="C675" s="152" t="inlineStr">
        <is>
          <t>续建</t>
        </is>
      </c>
      <c r="D675" s="152" t="inlineStr">
        <is>
          <t>2019.06-
2020.06</t>
        </is>
      </c>
      <c r="E675" s="152" t="inlineStr">
        <is>
          <t>山城</t>
        </is>
      </c>
      <c r="F675" s="151" t="inlineStr">
        <is>
          <t>续建漫水桥1座15.64米</t>
        </is>
      </c>
      <c r="G675" s="245" t="n"/>
      <c r="H675" s="151" t="inlineStr">
        <is>
          <t>解决群众出行及运输困难的问题</t>
        </is>
      </c>
      <c r="I675" s="152" t="n">
        <v>1</v>
      </c>
      <c r="J675" s="152" t="n">
        <v>0.0031</v>
      </c>
      <c r="K675" s="152" t="n">
        <v>0.012</v>
      </c>
      <c r="L675" s="152" t="inlineStr">
        <is>
          <t>县交运局</t>
        </is>
      </c>
      <c r="M675" s="152" t="inlineStr">
        <is>
          <t>县公路局</t>
        </is>
      </c>
      <c r="N675" s="152" t="n">
        <v>2019.11</v>
      </c>
      <c r="O675" s="56" t="n"/>
    </row>
    <row r="676" ht="33" customFormat="1" customHeight="1" s="10">
      <c r="A676" s="152" t="n">
        <v>5</v>
      </c>
      <c r="B676" s="152" t="inlineStr">
        <is>
          <t>半个城村部至大路洼村北沟崾岘砂砾路</t>
        </is>
      </c>
      <c r="C676" s="152" t="inlineStr">
        <is>
          <t>续建</t>
        </is>
      </c>
      <c r="D676" s="152" t="inlineStr">
        <is>
          <t>2019.06-
2020.06</t>
        </is>
      </c>
      <c r="E676" s="152" t="inlineStr">
        <is>
          <t>虎洞</t>
        </is>
      </c>
      <c r="F676" s="151" t="inlineStr">
        <is>
          <t>续建砂砾路13.963公里</t>
        </is>
      </c>
      <c r="G676" s="260" t="n">
        <v>162</v>
      </c>
      <c r="H676" s="151" t="inlineStr">
        <is>
          <t>解决群众出行及运输困难的问题</t>
        </is>
      </c>
      <c r="I676" s="152" t="n">
        <v>2</v>
      </c>
      <c r="J676" s="152" t="n">
        <v>0.0058</v>
      </c>
      <c r="K676" s="152" t="n">
        <v>0.0241</v>
      </c>
      <c r="L676" s="152" t="inlineStr">
        <is>
          <t>县交运局</t>
        </is>
      </c>
      <c r="M676" s="152" t="inlineStr">
        <is>
          <t>县公路局</t>
        </is>
      </c>
      <c r="N676" s="152" t="n">
        <v>2019.11</v>
      </c>
      <c r="O676" s="56" t="n"/>
    </row>
    <row r="677" ht="33" customFormat="1" customHeight="1" s="10">
      <c r="A677" s="152" t="n">
        <v>6</v>
      </c>
      <c r="B677" s="152" t="inlineStr">
        <is>
          <t>张家湾村至刘大掌组砂砾路</t>
        </is>
      </c>
      <c r="C677" s="152" t="inlineStr">
        <is>
          <t>续建</t>
        </is>
      </c>
      <c r="D677" s="152" t="inlineStr">
        <is>
          <t>2019.06-
2020.06</t>
        </is>
      </c>
      <c r="E677" s="152" t="inlineStr">
        <is>
          <t>虎洞</t>
        </is>
      </c>
      <c r="F677" s="151" t="inlineStr">
        <is>
          <t>续建砂砾路9.613公里</t>
        </is>
      </c>
      <c r="G677" s="260" t="n">
        <v>233</v>
      </c>
      <c r="H677" s="151" t="inlineStr">
        <is>
          <t>解决群众出行及运输困难的问题</t>
        </is>
      </c>
      <c r="I677" s="152" t="n">
        <v>1</v>
      </c>
      <c r="J677" s="152" t="n">
        <v>0.0016</v>
      </c>
      <c r="K677" s="152" t="n">
        <v>0.006</v>
      </c>
      <c r="L677" s="152" t="inlineStr">
        <is>
          <t>县交运局</t>
        </is>
      </c>
      <c r="M677" s="152" t="inlineStr">
        <is>
          <t>县公路局</t>
        </is>
      </c>
      <c r="N677" s="152" t="n">
        <v>2019.11</v>
      </c>
      <c r="O677" s="56" t="n"/>
    </row>
    <row r="678" ht="33" customFormat="1" customHeight="1" s="10">
      <c r="A678" s="152" t="n">
        <v>7</v>
      </c>
      <c r="B678" s="152" t="inlineStr">
        <is>
          <t>肖川村裴淌至寺咀子砂砾路</t>
        </is>
      </c>
      <c r="C678" s="152" t="inlineStr">
        <is>
          <t>续建</t>
        </is>
      </c>
      <c r="D678" s="152" t="inlineStr">
        <is>
          <t>2019.06-
2020.06</t>
        </is>
      </c>
      <c r="E678" s="152" t="inlineStr">
        <is>
          <t>环城</t>
        </is>
      </c>
      <c r="F678" s="151" t="inlineStr">
        <is>
          <t>续建砂砾路5.74公里</t>
        </is>
      </c>
      <c r="G678" s="260" t="n">
        <v>166.78</v>
      </c>
      <c r="H678" s="151" t="inlineStr">
        <is>
          <t>解决群众出行及运输困难的问题</t>
        </is>
      </c>
      <c r="I678" s="152" t="n">
        <v>1</v>
      </c>
      <c r="J678" s="152" t="n">
        <v>0.0009</v>
      </c>
      <c r="K678" s="152" t="n">
        <v>0.0038</v>
      </c>
      <c r="L678" s="152" t="inlineStr">
        <is>
          <t>县交运局</t>
        </is>
      </c>
      <c r="M678" s="152" t="inlineStr">
        <is>
          <t>县公路局</t>
        </is>
      </c>
      <c r="N678" s="152" t="n">
        <v>2019.11</v>
      </c>
      <c r="O678" s="56" t="n"/>
    </row>
    <row r="679" ht="39" customFormat="1" customHeight="1" s="10">
      <c r="A679" s="152" t="n">
        <v>8</v>
      </c>
      <c r="B679" s="152" t="inlineStr">
        <is>
          <t>大台子组（郝掌村部）—山城堡村丰台组砂砾路</t>
        </is>
      </c>
      <c r="C679" s="152" t="inlineStr">
        <is>
          <t>续建</t>
        </is>
      </c>
      <c r="D679" s="152" t="inlineStr">
        <is>
          <t>2019.06-
2020.06</t>
        </is>
      </c>
      <c r="E679" s="152" t="inlineStr">
        <is>
          <t>山城</t>
        </is>
      </c>
      <c r="F679" s="151" t="inlineStr">
        <is>
          <t>续建砂砾路8.975公里</t>
        </is>
      </c>
      <c r="G679" s="260" t="n">
        <v>260.9229</v>
      </c>
      <c r="H679" s="151" t="inlineStr">
        <is>
          <t>解决群众出行及运输困难的问题</t>
        </is>
      </c>
      <c r="I679" s="152" t="n">
        <v>1</v>
      </c>
      <c r="J679" s="152" t="n">
        <v>0.008699999999999999</v>
      </c>
      <c r="K679" s="152" t="n">
        <v>0.038</v>
      </c>
      <c r="L679" s="152" t="inlineStr">
        <is>
          <t>县交运局</t>
        </is>
      </c>
      <c r="M679" s="152" t="inlineStr">
        <is>
          <t>县公路局</t>
        </is>
      </c>
      <c r="N679" s="152" t="n">
        <v>2019.11</v>
      </c>
      <c r="O679" s="56" t="n"/>
    </row>
    <row r="680" ht="33" customFormat="1" customHeight="1" s="10">
      <c r="A680" s="152" t="n">
        <v>9</v>
      </c>
      <c r="B680" s="152" t="inlineStr">
        <is>
          <t>楼房子村咀梢至天池乡梁河村砂砾路</t>
        </is>
      </c>
      <c r="C680" s="152" t="inlineStr">
        <is>
          <t>续建</t>
        </is>
      </c>
      <c r="D680" s="152" t="inlineStr">
        <is>
          <t>2019.06-
2020.06</t>
        </is>
      </c>
      <c r="E680" s="152" t="inlineStr">
        <is>
          <t>曲子</t>
        </is>
      </c>
      <c r="F680" s="151" t="inlineStr">
        <is>
          <t>续建砂砾路7.99公里</t>
        </is>
      </c>
      <c r="G680" s="260" t="n">
        <v>15.154</v>
      </c>
      <c r="H680" s="151" t="inlineStr">
        <is>
          <t>解决群众出行及运输困难的问题</t>
        </is>
      </c>
      <c r="I680" s="152" t="n">
        <v>1</v>
      </c>
      <c r="J680" s="152" t="n">
        <v>0.0005999999999999999</v>
      </c>
      <c r="K680" s="152" t="n">
        <v>0.0026</v>
      </c>
      <c r="L680" s="152" t="inlineStr">
        <is>
          <t>县交运局</t>
        </is>
      </c>
      <c r="M680" s="152" t="inlineStr">
        <is>
          <t>县公路局</t>
        </is>
      </c>
      <c r="N680" s="152" t="n">
        <v>2019.11</v>
      </c>
      <c r="O680" s="56" t="n"/>
    </row>
    <row r="681" ht="33" customFormat="1" customHeight="1" s="10">
      <c r="A681" s="152" t="n">
        <v>10</v>
      </c>
      <c r="B681" s="152" t="inlineStr">
        <is>
          <t>耿湾乡许家掌村虎家沟口至高湾塬砂砾路</t>
        </is>
      </c>
      <c r="C681" s="152" t="inlineStr">
        <is>
          <t>续建</t>
        </is>
      </c>
      <c r="D681" s="152" t="inlineStr">
        <is>
          <t>2019.06-
2020.06</t>
        </is>
      </c>
      <c r="E681" s="152" t="inlineStr">
        <is>
          <t>耿湾</t>
        </is>
      </c>
      <c r="F681" s="151" t="inlineStr">
        <is>
          <t>续建砂砾路15.104公里</t>
        </is>
      </c>
      <c r="G681" s="260" t="n">
        <v>251.616</v>
      </c>
      <c r="H681" s="151" t="inlineStr">
        <is>
          <t>解决群众出行及运输困难的问题</t>
        </is>
      </c>
      <c r="I681" s="152" t="n">
        <v>1</v>
      </c>
      <c r="J681" s="152" t="n">
        <v>0.0018</v>
      </c>
      <c r="K681" s="152" t="n">
        <v>0.008500000000000001</v>
      </c>
      <c r="L681" s="152" t="inlineStr">
        <is>
          <t>县交运局</t>
        </is>
      </c>
      <c r="M681" s="152" t="inlineStr">
        <is>
          <t>县公路局</t>
        </is>
      </c>
      <c r="N681" s="152" t="n">
        <v>2019.11</v>
      </c>
      <c r="O681" s="56" t="n"/>
    </row>
    <row r="682" ht="33" customFormat="1" customHeight="1" s="10">
      <c r="A682" s="152" t="n">
        <v>11</v>
      </c>
      <c r="B682" s="152" t="inlineStr">
        <is>
          <t>赵小掌至许东塬砂砾路</t>
        </is>
      </c>
      <c r="C682" s="152" t="inlineStr">
        <is>
          <t>续建</t>
        </is>
      </c>
      <c r="D682" s="152" t="inlineStr">
        <is>
          <t>2019.06-
2020.06</t>
        </is>
      </c>
      <c r="E682" s="152" t="inlineStr">
        <is>
          <t>环城</t>
        </is>
      </c>
      <c r="F682" s="151" t="inlineStr">
        <is>
          <t>续建砂砾路8.069公里</t>
        </is>
      </c>
      <c r="G682" s="260" t="n">
        <v>105.42365</v>
      </c>
      <c r="H682" s="151" t="inlineStr">
        <is>
          <t>解决群众出行及运输困难的问题</t>
        </is>
      </c>
      <c r="I682" s="152" t="n">
        <v>1</v>
      </c>
      <c r="J682" s="152" t="n">
        <v>0.0011</v>
      </c>
      <c r="K682" s="152" t="n">
        <v>0.0053</v>
      </c>
      <c r="L682" s="152" t="inlineStr">
        <is>
          <t>县交运局</t>
        </is>
      </c>
      <c r="M682" s="152" t="inlineStr">
        <is>
          <t>县公路局</t>
        </is>
      </c>
      <c r="N682" s="152" t="n">
        <v>2019.11</v>
      </c>
      <c r="O682" s="56" t="n"/>
    </row>
    <row r="683" ht="33" customFormat="1" customHeight="1" s="10">
      <c r="A683" s="152" t="n">
        <v>12</v>
      </c>
      <c r="B683" s="152" t="inlineStr">
        <is>
          <t>佛岔至叶台沟至石板河砂砾路</t>
        </is>
      </c>
      <c r="C683" s="152" t="inlineStr">
        <is>
          <t>续建</t>
        </is>
      </c>
      <c r="D683" s="152" t="inlineStr">
        <is>
          <t>2019.06-
2020.06</t>
        </is>
      </c>
      <c r="E683" s="152" t="inlineStr">
        <is>
          <t>演武</t>
        </is>
      </c>
      <c r="F683" s="151" t="inlineStr">
        <is>
          <t>续建砂砾路6.96公里</t>
        </is>
      </c>
      <c r="G683" s="260" t="n">
        <v>52.1465</v>
      </c>
      <c r="H683" s="151" t="inlineStr">
        <is>
          <t>解决群众出行及运输困难的问题</t>
        </is>
      </c>
      <c r="I683" s="152" t="n">
        <v>1</v>
      </c>
      <c r="J683" s="152" t="n">
        <v>0.0033</v>
      </c>
      <c r="K683" s="152" t="n">
        <v>0.0136</v>
      </c>
      <c r="L683" s="152" t="inlineStr">
        <is>
          <t>县交运局</t>
        </is>
      </c>
      <c r="M683" s="152" t="inlineStr">
        <is>
          <t>县公路局</t>
        </is>
      </c>
      <c r="N683" s="152" t="n">
        <v>2019.11</v>
      </c>
      <c r="O683" s="56" t="n"/>
    </row>
    <row r="684" ht="33" customFormat="1" customHeight="1" s="10">
      <c r="A684" s="152" t="n">
        <v>13</v>
      </c>
      <c r="B684" s="152" t="inlineStr">
        <is>
          <t>冯家湾村候家岔组至念沟组砂砾路</t>
        </is>
      </c>
      <c r="C684" s="152" t="inlineStr">
        <is>
          <t>续建</t>
        </is>
      </c>
      <c r="D684" s="152" t="inlineStr">
        <is>
          <t>2019.06-
2020.06</t>
        </is>
      </c>
      <c r="E684" s="152" t="inlineStr">
        <is>
          <t>八珠</t>
        </is>
      </c>
      <c r="F684" s="151" t="inlineStr">
        <is>
          <t>续建砂砾路3.372公里</t>
        </is>
      </c>
      <c r="G684" s="260" t="n">
        <v>121.666612</v>
      </c>
      <c r="H684" s="151" t="inlineStr">
        <is>
          <t>解决群众出行及运输困难的问题</t>
        </is>
      </c>
      <c r="I684" s="152" t="n">
        <v>1</v>
      </c>
      <c r="J684" s="152" t="n">
        <v>0.0045</v>
      </c>
      <c r="K684" s="152" t="n">
        <v>0.0162</v>
      </c>
      <c r="L684" s="152" t="inlineStr">
        <is>
          <t>县交运局</t>
        </is>
      </c>
      <c r="M684" s="152" t="inlineStr">
        <is>
          <t>县公路局</t>
        </is>
      </c>
      <c r="N684" s="152" t="n">
        <v>2019.11</v>
      </c>
      <c r="O684" s="56" t="n"/>
    </row>
    <row r="685" ht="33" customFormat="1" customHeight="1" s="10">
      <c r="A685" s="152" t="n">
        <v>14</v>
      </c>
      <c r="B685" s="152" t="inlineStr">
        <is>
          <t>井川村上伊川至蒲家墩砂砾路</t>
        </is>
      </c>
      <c r="C685" s="152" t="inlineStr">
        <is>
          <t>续建</t>
        </is>
      </c>
      <c r="D685" s="152" t="inlineStr">
        <is>
          <t>2019.06-
2020.06</t>
        </is>
      </c>
      <c r="E685" s="152" t="inlineStr">
        <is>
          <t>芦家湾</t>
        </is>
      </c>
      <c r="F685" s="151" t="inlineStr">
        <is>
          <t>续建砂砾路8.2公里</t>
        </is>
      </c>
      <c r="G685" s="260" t="n">
        <v>26.6773</v>
      </c>
      <c r="H685" s="151" t="inlineStr">
        <is>
          <t>解决群众出行及运输困难的问题</t>
        </is>
      </c>
      <c r="I685" s="152" t="n">
        <v>1</v>
      </c>
      <c r="J685" s="152" t="n">
        <v>0.0037</v>
      </c>
      <c r="K685" s="152" t="n">
        <v>0.0214</v>
      </c>
      <c r="L685" s="152" t="inlineStr">
        <is>
          <t>县交运局</t>
        </is>
      </c>
      <c r="M685" s="152" t="inlineStr">
        <is>
          <t>县公路局</t>
        </is>
      </c>
      <c r="N685" s="152" t="n">
        <v>2019.11</v>
      </c>
      <c r="O685" s="56" t="n"/>
    </row>
    <row r="686" ht="33" customFormat="1" customHeight="1" s="10">
      <c r="A686" s="152" t="n">
        <v>15</v>
      </c>
      <c r="B686" s="152" t="inlineStr">
        <is>
          <t>朱家塬至车窝坝砂砾路</t>
        </is>
      </c>
      <c r="C686" s="152" t="inlineStr">
        <is>
          <t>续建</t>
        </is>
      </c>
      <c r="D686" s="152" t="inlineStr">
        <is>
          <t>2019.06-
2020.06</t>
        </is>
      </c>
      <c r="E686" s="152" t="inlineStr">
        <is>
          <t>合道</t>
        </is>
      </c>
      <c r="F686" s="151" t="inlineStr">
        <is>
          <t>续建砂砾路8.525公里</t>
        </is>
      </c>
      <c r="G686" s="260" t="n">
        <v>194.3027</v>
      </c>
      <c r="H686" s="151" t="inlineStr">
        <is>
          <t>解决群众出行及运输困难的问题</t>
        </is>
      </c>
      <c r="I686" s="152" t="n">
        <v>1</v>
      </c>
      <c r="J686" s="152" t="n">
        <v>0.0015</v>
      </c>
      <c r="K686" s="152" t="n">
        <v>0.008</v>
      </c>
      <c r="L686" s="152" t="inlineStr">
        <is>
          <t>县交运局</t>
        </is>
      </c>
      <c r="M686" s="152" t="inlineStr">
        <is>
          <t>县公路局</t>
        </is>
      </c>
      <c r="N686" s="152" t="n">
        <v>2019.11</v>
      </c>
      <c r="O686" s="56" t="n"/>
    </row>
    <row r="687" ht="33" customFormat="1" customHeight="1" s="10">
      <c r="A687" s="152" t="n">
        <v>16</v>
      </c>
      <c r="B687" s="152" t="inlineStr">
        <is>
          <t>四合塬村张塬组至耿河村吴家洼组砂砾路</t>
        </is>
      </c>
      <c r="C687" s="152" t="inlineStr">
        <is>
          <t>续建</t>
        </is>
      </c>
      <c r="D687" s="152" t="inlineStr">
        <is>
          <t>2019.06-
2020.06</t>
        </is>
      </c>
      <c r="E687" s="152" t="inlineStr">
        <is>
          <t>耿湾</t>
        </is>
      </c>
      <c r="F687" s="151" t="inlineStr">
        <is>
          <t>续建砂砾路11.942公里</t>
        </is>
      </c>
      <c r="G687" s="260" t="n">
        <v>101.894</v>
      </c>
      <c r="H687" s="151" t="inlineStr">
        <is>
          <t>解决群众出行及运输困难的问题</t>
        </is>
      </c>
      <c r="I687" s="152" t="n">
        <v>2</v>
      </c>
      <c r="J687" s="152" t="n">
        <v>0.023</v>
      </c>
      <c r="K687" s="152" t="n">
        <v>0.06900000000000001</v>
      </c>
      <c r="L687" s="152" t="inlineStr">
        <is>
          <t>县交运局</t>
        </is>
      </c>
      <c r="M687" s="152" t="inlineStr">
        <is>
          <t>县公路局</t>
        </is>
      </c>
      <c r="N687" s="152" t="n">
        <v>2019.11</v>
      </c>
      <c r="O687" s="56" t="n"/>
    </row>
    <row r="688" ht="33" customFormat="1" customHeight="1" s="10">
      <c r="A688" s="152" t="n">
        <v>17</v>
      </c>
      <c r="B688" s="152" t="inlineStr">
        <is>
          <t>王庄村财神崾岘至车道三角城村砂砾路</t>
        </is>
      </c>
      <c r="C688" s="152" t="inlineStr">
        <is>
          <t>续建</t>
        </is>
      </c>
      <c r="D688" s="152" t="inlineStr">
        <is>
          <t>2019.06-
2020.06</t>
        </is>
      </c>
      <c r="E688" s="152" t="inlineStr">
        <is>
          <t>芦家湾</t>
        </is>
      </c>
      <c r="F688" s="151" t="inlineStr">
        <is>
          <t>续建砂砾路11.22公里</t>
        </is>
      </c>
      <c r="G688" s="260" t="n">
        <v>82.73999999999999</v>
      </c>
      <c r="H688" s="151" t="inlineStr">
        <is>
          <t>解决群众出行及运输困难的问题</t>
        </is>
      </c>
      <c r="I688" s="152" t="n">
        <v>2</v>
      </c>
      <c r="J688" s="152" t="n">
        <v>0.0037</v>
      </c>
      <c r="K688" s="152" t="n">
        <v>0.0131</v>
      </c>
      <c r="L688" s="152" t="inlineStr">
        <is>
          <t>县交运局</t>
        </is>
      </c>
      <c r="M688" s="152" t="inlineStr">
        <is>
          <t>县公路局</t>
        </is>
      </c>
      <c r="N688" s="152" t="n">
        <v>2019.11</v>
      </c>
      <c r="O688" s="56" t="n"/>
    </row>
    <row r="689" ht="33" customFormat="1" customHeight="1" s="10">
      <c r="A689" s="152" t="n">
        <v>18</v>
      </c>
      <c r="B689" s="152" t="inlineStr">
        <is>
          <t>罗家沟至辛坪砂砾路</t>
        </is>
      </c>
      <c r="C689" s="152" t="inlineStr">
        <is>
          <t>续建</t>
        </is>
      </c>
      <c r="D689" s="152" t="inlineStr">
        <is>
          <t>2019.06-
2020.06</t>
        </is>
      </c>
      <c r="E689" s="152" t="inlineStr">
        <is>
          <t>合道</t>
        </is>
      </c>
      <c r="F689" s="151" t="inlineStr">
        <is>
          <t>续建砂砾路5.789公里</t>
        </is>
      </c>
      <c r="G689" s="260" t="n">
        <v>224.948</v>
      </c>
      <c r="H689" s="151" t="inlineStr">
        <is>
          <t>解决群众出行及运输困难的问题</t>
        </is>
      </c>
      <c r="I689" s="152" t="n">
        <v>1</v>
      </c>
      <c r="J689" s="152" t="n">
        <v>0.0005</v>
      </c>
      <c r="K689" s="152" t="n">
        <v>0.0017</v>
      </c>
      <c r="L689" s="152" t="inlineStr">
        <is>
          <t>县交运局</t>
        </is>
      </c>
      <c r="M689" s="152" t="inlineStr">
        <is>
          <t>县公路局</t>
        </is>
      </c>
      <c r="N689" s="152" t="n">
        <v>2019.11</v>
      </c>
      <c r="O689" s="56" t="n"/>
    </row>
    <row r="690" ht="33" customFormat="1" customHeight="1" s="10">
      <c r="A690" s="152" t="n">
        <v>19</v>
      </c>
      <c r="B690" s="152" t="inlineStr">
        <is>
          <t>张台村至牛阳湾组砂砾路</t>
        </is>
      </c>
      <c r="C690" s="152" t="inlineStr">
        <is>
          <t>续建</t>
        </is>
      </c>
      <c r="D690" s="152" t="inlineStr">
        <is>
          <t>2019.06-
2020.06</t>
        </is>
      </c>
      <c r="E690" s="152" t="inlineStr">
        <is>
          <t>耿湾</t>
        </is>
      </c>
      <c r="F690" s="151" t="inlineStr">
        <is>
          <t>续建砂砾路14.437公里</t>
        </is>
      </c>
      <c r="G690" s="260" t="n">
        <v>200.4388</v>
      </c>
      <c r="H690" s="151" t="inlineStr">
        <is>
          <t>解决群众出行及运输困难的问题</t>
        </is>
      </c>
      <c r="I690" s="152" t="n">
        <v>1</v>
      </c>
      <c r="J690" s="152" t="n">
        <v>0.0044</v>
      </c>
      <c r="K690" s="152" t="n">
        <v>0.0183</v>
      </c>
      <c r="L690" s="152" t="inlineStr">
        <is>
          <t>县交运局</t>
        </is>
      </c>
      <c r="M690" s="152" t="inlineStr">
        <is>
          <t>县公路局</t>
        </is>
      </c>
      <c r="N690" s="152" t="n">
        <v>2019.11</v>
      </c>
      <c r="O690" s="56" t="n"/>
    </row>
    <row r="691" ht="33" customFormat="1" customHeight="1" s="10">
      <c r="A691" s="152" t="n">
        <v>20</v>
      </c>
      <c r="B691" s="152" t="inlineStr">
        <is>
          <t>马骏滩至慕咀至李崾岘砂砾路</t>
        </is>
      </c>
      <c r="C691" s="152" t="inlineStr">
        <is>
          <t>续建</t>
        </is>
      </c>
      <c r="D691" s="152" t="inlineStr">
        <is>
          <t>2019.06-
2020.06</t>
        </is>
      </c>
      <c r="E691" s="152" t="inlineStr">
        <is>
          <t>樊家川</t>
        </is>
      </c>
      <c r="F691" s="151" t="inlineStr">
        <is>
          <t>续建砂砾路12.421公里</t>
        </is>
      </c>
      <c r="G691" s="260" t="n">
        <v>230.27612</v>
      </c>
      <c r="H691" s="151" t="inlineStr">
        <is>
          <t>解决群众出行及运输困难的问题</t>
        </is>
      </c>
      <c r="I691" s="152" t="n">
        <v>1</v>
      </c>
      <c r="J691" s="152" t="n">
        <v>0.0062</v>
      </c>
      <c r="K691" s="152" t="n">
        <v>0.0247</v>
      </c>
      <c r="L691" s="152" t="inlineStr">
        <is>
          <t>县交运局</t>
        </is>
      </c>
      <c r="M691" s="152" t="inlineStr">
        <is>
          <t>县公路局</t>
        </is>
      </c>
      <c r="N691" s="152" t="n">
        <v>2019.11</v>
      </c>
      <c r="O691" s="56" t="n"/>
    </row>
    <row r="692" ht="48" customFormat="1" customHeight="1" s="10">
      <c r="A692" s="152" t="n">
        <v>21</v>
      </c>
      <c r="B692" s="152" t="inlineStr">
        <is>
          <t>赵台村兰掌湾梁至常崾岘吊岭山梁联村油路</t>
        </is>
      </c>
      <c r="C692" s="152" t="inlineStr">
        <is>
          <t>新建</t>
        </is>
      </c>
      <c r="D692" s="152" t="inlineStr">
        <is>
          <t>2020.03-
2020.11</t>
        </is>
      </c>
      <c r="E692" s="152" t="inlineStr">
        <is>
          <t>合道</t>
        </is>
      </c>
      <c r="F692" s="151" t="inlineStr">
        <is>
          <t>新建油路工程2.719公里</t>
        </is>
      </c>
      <c r="G692" s="260" t="n">
        <v>98</v>
      </c>
      <c r="H692" s="151" t="inlineStr">
        <is>
          <t>解决群众出行及运输困难的问题</t>
        </is>
      </c>
      <c r="I692" s="152" t="n">
        <v>2</v>
      </c>
      <c r="J692" s="152" t="n">
        <v>0.027</v>
      </c>
      <c r="K692" s="152" t="n">
        <v>0.1036</v>
      </c>
      <c r="L692" s="152" t="inlineStr">
        <is>
          <t>县交运局</t>
        </is>
      </c>
      <c r="M692" s="152" t="inlineStr">
        <is>
          <t>县公路局</t>
        </is>
      </c>
      <c r="N692" s="152" t="n">
        <v>2019.11</v>
      </c>
      <c r="O692" s="56" t="n"/>
    </row>
    <row r="693" ht="48" customFormat="1" customHeight="1" s="10">
      <c r="A693" s="152" t="n">
        <v>22</v>
      </c>
      <c r="B693" s="152" t="inlineStr">
        <is>
          <t>环县天池梁塬湖羊标准化养殖示范合作社砂砾路</t>
        </is>
      </c>
      <c r="C693" s="152" t="inlineStr">
        <is>
          <t>新建</t>
        </is>
      </c>
      <c r="D693" s="152" t="inlineStr">
        <is>
          <t>2020.03-
2020.11</t>
        </is>
      </c>
      <c r="E693" s="152" t="inlineStr">
        <is>
          <t>天池</t>
        </is>
      </c>
      <c r="F693" s="151" t="inlineStr">
        <is>
          <t>新建砂砾路4.33公里</t>
        </is>
      </c>
      <c r="G693" s="260" t="n">
        <v>194</v>
      </c>
      <c r="H693" s="151" t="inlineStr">
        <is>
          <t>解决合作社日常生产运输困难及周围群众出行的问题</t>
        </is>
      </c>
      <c r="I693" s="152" t="n">
        <v>1</v>
      </c>
      <c r="J693" s="152" t="n">
        <v>0.0031</v>
      </c>
      <c r="K693" s="152" t="n">
        <v>0.0159</v>
      </c>
      <c r="L693" s="152" t="inlineStr">
        <is>
          <t>县交运局</t>
        </is>
      </c>
      <c r="M693" s="152" t="inlineStr">
        <is>
          <t>县公路局</t>
        </is>
      </c>
      <c r="N693" s="152" t="n">
        <v>2019.11</v>
      </c>
      <c r="O693" s="56" t="n"/>
    </row>
    <row r="694" ht="42" customFormat="1" customHeight="1" s="10">
      <c r="A694" s="152" t="n">
        <v>23</v>
      </c>
      <c r="B694" s="135" t="inlineStr">
        <is>
          <t>毛井镇丁连掌村裴掌组万只湖羊标准化养殖示范合作社砂砾路</t>
        </is>
      </c>
      <c r="C694" s="136" t="inlineStr">
        <is>
          <t>新建</t>
        </is>
      </c>
      <c r="D694" s="152" t="inlineStr">
        <is>
          <t>2020.03-
2020.11</t>
        </is>
      </c>
      <c r="E694" s="152" t="inlineStr">
        <is>
          <t>毛井</t>
        </is>
      </c>
      <c r="F694" s="151" t="inlineStr">
        <is>
          <t>新建砂砾路5.001公里（丁连掌至裴掌组）</t>
        </is>
      </c>
      <c r="G694" s="260" t="n">
        <v>171.5</v>
      </c>
      <c r="H694" s="151" t="inlineStr">
        <is>
          <t>解决合作社日常生产运输困难及周围群众出行的问题</t>
        </is>
      </c>
      <c r="I694" s="152" t="n">
        <v>1</v>
      </c>
      <c r="J694" s="152" t="n">
        <v>0.0049</v>
      </c>
      <c r="K694" s="152" t="n">
        <v>0.0194</v>
      </c>
      <c r="L694" s="152" t="inlineStr">
        <is>
          <t>县交运局</t>
        </is>
      </c>
      <c r="M694" s="152" t="inlineStr">
        <is>
          <t>县公路局</t>
        </is>
      </c>
      <c r="N694" s="155" t="inlineStr">
        <is>
          <t>2019.11</t>
        </is>
      </c>
      <c r="O694" s="56" t="n"/>
    </row>
    <row r="695" ht="39" customFormat="1" customHeight="1" s="10">
      <c r="A695" s="152" t="n">
        <v>24</v>
      </c>
      <c r="B695" s="152" t="inlineStr">
        <is>
          <t>白塬村李咀组砂砾路</t>
        </is>
      </c>
      <c r="C695" s="152" t="inlineStr">
        <is>
          <t>新建</t>
        </is>
      </c>
      <c r="D695" s="152" t="inlineStr">
        <is>
          <t>2020.03-
2020.11</t>
        </is>
      </c>
      <c r="E695" s="152" t="inlineStr">
        <is>
          <t>八珠</t>
        </is>
      </c>
      <c r="F695" s="151" t="inlineStr">
        <is>
          <t>新建砂砾路9.225公里</t>
        </is>
      </c>
      <c r="G695" s="260" t="n">
        <v>350</v>
      </c>
      <c r="H695" s="151" t="inlineStr">
        <is>
          <t>解决群众出行及运输困难的问题</t>
        </is>
      </c>
      <c r="I695" s="152" t="n">
        <v>1</v>
      </c>
      <c r="J695" s="152" t="n">
        <v>0.0035</v>
      </c>
      <c r="K695" s="152" t="n">
        <v>0.0122</v>
      </c>
      <c r="L695" s="152" t="inlineStr">
        <is>
          <t>县交运局</t>
        </is>
      </c>
      <c r="M695" s="152" t="inlineStr">
        <is>
          <t>县公路局</t>
        </is>
      </c>
      <c r="N695" s="152" t="n">
        <v>2019.11</v>
      </c>
      <c r="O695" s="56" t="n"/>
    </row>
    <row r="696" ht="52" customFormat="1" customHeight="1" s="10">
      <c r="A696" s="152" t="n">
        <v>25</v>
      </c>
      <c r="B696" s="152" t="inlineStr">
        <is>
          <t>环县环城镇千只湖羊标准化养殖示范专业合作社砂砾路工程</t>
        </is>
      </c>
      <c r="C696" s="152" t="inlineStr">
        <is>
          <t>新建</t>
        </is>
      </c>
      <c r="D696" s="152" t="inlineStr">
        <is>
          <t>2020.03-
2020.11</t>
        </is>
      </c>
      <c r="E696" s="152" t="inlineStr">
        <is>
          <t>环城</t>
        </is>
      </c>
      <c r="F696" s="151" t="inlineStr">
        <is>
          <t>新建砂砾路10.78公里（耿家沟村、杨庙掌村、肖川村、高龚塬村、陈淌塬村、冉旗寨村、城东塬村、漫塬村、赵小掌村）</t>
        </is>
      </c>
      <c r="G696" s="260" t="n">
        <v>231.3627</v>
      </c>
      <c r="H696" s="151" t="inlineStr">
        <is>
          <t>解决合作社日常生产运输困难及周围群众出行的问题</t>
        </is>
      </c>
      <c r="I696" s="152" t="n">
        <v>10</v>
      </c>
      <c r="J696" s="255" t="n">
        <v>0.0623</v>
      </c>
      <c r="K696" s="255" t="n">
        <v>0.2543</v>
      </c>
      <c r="L696" s="152" t="inlineStr">
        <is>
          <t>县交运局</t>
        </is>
      </c>
      <c r="M696" s="152" t="inlineStr">
        <is>
          <t>县公路局</t>
        </is>
      </c>
      <c r="N696" s="152" t="n">
        <v>2019.11</v>
      </c>
      <c r="O696" s="56" t="n"/>
    </row>
    <row r="697" ht="48" customFormat="1" customHeight="1" s="10">
      <c r="A697" s="152" t="n">
        <v>26</v>
      </c>
      <c r="B697" s="152" t="inlineStr">
        <is>
          <t>环县秦团庄乡千只湖羊标准化养殖示范专业合作社砂砾路工程</t>
        </is>
      </c>
      <c r="C697" s="152" t="inlineStr">
        <is>
          <t>新建</t>
        </is>
      </c>
      <c r="D697" s="152" t="inlineStr">
        <is>
          <t>2020.03-
2020.11</t>
        </is>
      </c>
      <c r="E697" s="152" t="inlineStr">
        <is>
          <t>秦团庄</t>
        </is>
      </c>
      <c r="F697" s="151" t="inlineStr">
        <is>
          <t>新建砂砾路5.445公里（南掌堡子村、白塬畔村、秦团庄村、贾塬村）</t>
        </is>
      </c>
      <c r="G697" s="260" t="n">
        <v>148.6615</v>
      </c>
      <c r="H697" s="151" t="inlineStr">
        <is>
          <t>解决合作社日常生产运输困难及周围群众出行的问题</t>
        </is>
      </c>
      <c r="I697" s="152" t="n">
        <v>4</v>
      </c>
      <c r="J697" s="255" t="n">
        <v>0.0493</v>
      </c>
      <c r="K697" s="255" t="n">
        <v>0.2063</v>
      </c>
      <c r="L697" s="152" t="inlineStr">
        <is>
          <t>县交运局</t>
        </is>
      </c>
      <c r="M697" s="152" t="inlineStr">
        <is>
          <t>县公路局</t>
        </is>
      </c>
      <c r="N697" s="152" t="n">
        <v>2019.11</v>
      </c>
      <c r="O697" s="56" t="n"/>
    </row>
    <row r="698" ht="48" customFormat="1" customHeight="1" s="10">
      <c r="A698" s="152" t="n">
        <v>27</v>
      </c>
      <c r="B698" s="152" t="inlineStr">
        <is>
          <t>环县木钵镇千只湖羊标准化养殖示范合作社砂砾路工程</t>
        </is>
      </c>
      <c r="C698" s="152" t="inlineStr">
        <is>
          <t>新建</t>
        </is>
      </c>
      <c r="D698" s="152" t="inlineStr">
        <is>
          <t>2020.03-
2020.11</t>
        </is>
      </c>
      <c r="E698" s="152" t="inlineStr">
        <is>
          <t>木钵</t>
        </is>
      </c>
      <c r="F698" s="151" t="inlineStr">
        <is>
          <t>新建砂砾路3.687公里（周湾村）</t>
        </is>
      </c>
      <c r="G698" s="260" t="n">
        <v>204.5569</v>
      </c>
      <c r="H698" s="151" t="inlineStr">
        <is>
          <t>解决合作社日常生产运输困难及周围群众出行的问题</t>
        </is>
      </c>
      <c r="I698" s="152" t="n">
        <v>1</v>
      </c>
      <c r="J698" s="255" t="n">
        <v>0.0092</v>
      </c>
      <c r="K698" s="255" t="n">
        <v>0.0418</v>
      </c>
      <c r="L698" s="152" t="inlineStr">
        <is>
          <t>县交运局</t>
        </is>
      </c>
      <c r="M698" s="152" t="inlineStr">
        <is>
          <t>县公路局</t>
        </is>
      </c>
      <c r="N698" s="152" t="n">
        <v>2019.11</v>
      </c>
      <c r="O698" s="56" t="n"/>
    </row>
    <row r="699" ht="48" customFormat="1" customHeight="1" s="10">
      <c r="A699" s="152" t="n">
        <v>28</v>
      </c>
      <c r="B699" s="152" t="inlineStr">
        <is>
          <t>环县曲子镇千只湖羊标准化养殖示范专业合作社砂砾路工程</t>
        </is>
      </c>
      <c r="C699" s="152" t="inlineStr">
        <is>
          <t>新建</t>
        </is>
      </c>
      <c r="D699" s="152" t="inlineStr">
        <is>
          <t>2020.03-
2020.11</t>
        </is>
      </c>
      <c r="E699" s="152" t="inlineStr">
        <is>
          <t>曲子</t>
        </is>
      </c>
      <c r="F699" s="151" t="inlineStr">
        <is>
          <t>新建砂砾路0.835公里（楼房子村、宋家塬村）</t>
        </is>
      </c>
      <c r="G699" s="260" t="n">
        <v>36</v>
      </c>
      <c r="H699" s="151" t="inlineStr">
        <is>
          <t>解决合作社日常生产运输困难及周围群众出行的问题</t>
        </is>
      </c>
      <c r="I699" s="152" t="n">
        <v>3</v>
      </c>
      <c r="J699" s="255" t="n">
        <v>0.0156</v>
      </c>
      <c r="K699" s="255" t="n">
        <v>0.0598</v>
      </c>
      <c r="L699" s="152" t="inlineStr">
        <is>
          <t>县交运局</t>
        </is>
      </c>
      <c r="M699" s="152" t="inlineStr">
        <is>
          <t>县公路局</t>
        </is>
      </c>
      <c r="N699" s="152" t="n">
        <v>2019.11</v>
      </c>
      <c r="O699" s="56" t="n"/>
    </row>
    <row r="700" ht="48" customFormat="1" customHeight="1" s="10">
      <c r="A700" s="152" t="n">
        <v>29</v>
      </c>
      <c r="B700" s="152" t="inlineStr">
        <is>
          <t>环县洪德镇千只湖羊标准化养殖示范专业合作社砂砾路工程</t>
        </is>
      </c>
      <c r="C700" s="152" t="inlineStr">
        <is>
          <t>新建</t>
        </is>
      </c>
      <c r="D700" s="138" t="inlineStr">
        <is>
          <t>2020.03-
2020.11</t>
        </is>
      </c>
      <c r="E700" s="152" t="inlineStr">
        <is>
          <t>洪德</t>
        </is>
      </c>
      <c r="F700" s="139" t="inlineStr">
        <is>
          <t>新建砂砾路1.845公里（苏长沟村、马塬村、李达掌村、私盐路村）</t>
        </is>
      </c>
      <c r="G700" s="260" t="n">
        <v>38.6499</v>
      </c>
      <c r="H700" s="151" t="inlineStr">
        <is>
          <t>解决合作社日常生产运输困难及周围群众出行的问题</t>
        </is>
      </c>
      <c r="I700" s="152" t="n">
        <v>4</v>
      </c>
      <c r="J700" s="255" t="n">
        <v>0.0459</v>
      </c>
      <c r="K700" s="255" t="n">
        <v>0.2104</v>
      </c>
      <c r="L700" s="152" t="inlineStr">
        <is>
          <t>县交运局</t>
        </is>
      </c>
      <c r="M700" s="152" t="inlineStr">
        <is>
          <t>县公路局</t>
        </is>
      </c>
      <c r="N700" s="152" t="n">
        <v>2019.11</v>
      </c>
      <c r="O700" s="56" t="n"/>
    </row>
    <row r="701" ht="48" customFormat="1" customHeight="1" s="10">
      <c r="A701" s="152" t="n">
        <v>30</v>
      </c>
      <c r="B701" s="152" t="inlineStr">
        <is>
          <t>环县演武乡千只湖羊标准化养殖示范专业合作社砂砾路工程</t>
        </is>
      </c>
      <c r="C701" s="136" t="inlineStr">
        <is>
          <t>新建</t>
        </is>
      </c>
      <c r="D701" s="152" t="inlineStr">
        <is>
          <t>2020.03-
2020.11</t>
        </is>
      </c>
      <c r="E701" s="152" t="inlineStr">
        <is>
          <t>演武</t>
        </is>
      </c>
      <c r="F701" s="151" t="inlineStr">
        <is>
          <t>新建砂砾路6.682公里（佛岔村、黑泉河村、刘坪村、路家塬村、黄山村、走马俭村）</t>
        </is>
      </c>
      <c r="G701" s="260" t="n">
        <v>200.9493</v>
      </c>
      <c r="H701" s="151" t="inlineStr">
        <is>
          <t>解决合作社日常生产运输困难及周围群众出行的问题</t>
        </is>
      </c>
      <c r="I701" s="152" t="n">
        <v>6</v>
      </c>
      <c r="J701" s="255" t="n">
        <v>0.0965</v>
      </c>
      <c r="K701" s="255" t="n">
        <v>0.4268</v>
      </c>
      <c r="L701" s="152" t="inlineStr">
        <is>
          <t>县交运局</t>
        </is>
      </c>
      <c r="M701" s="152" t="inlineStr">
        <is>
          <t>县公路局</t>
        </is>
      </c>
      <c r="N701" s="152" t="n">
        <v>2019.11</v>
      </c>
      <c r="O701" s="56" t="n"/>
    </row>
    <row r="702" ht="48" customFormat="1" customHeight="1" s="10">
      <c r="A702" s="152" t="n">
        <v>31</v>
      </c>
      <c r="B702" s="152" t="inlineStr">
        <is>
          <t>环县小南沟乡千只湖羊标准化养殖示范专业合作社砂砾路工程</t>
        </is>
      </c>
      <c r="C702" s="152" t="inlineStr">
        <is>
          <t>新建</t>
        </is>
      </c>
      <c r="D702" s="152" t="inlineStr">
        <is>
          <t>2020.03-
2020.11</t>
        </is>
      </c>
      <c r="E702" s="152" t="inlineStr">
        <is>
          <t>小南沟</t>
        </is>
      </c>
      <c r="F702" s="151" t="inlineStr">
        <is>
          <t>新建砂砾路5.675公里（丁寨柯村、天子渠村、杨胡套子村)</t>
        </is>
      </c>
      <c r="G702" s="260" t="n">
        <v>187.4363</v>
      </c>
      <c r="H702" s="151" t="inlineStr">
        <is>
          <t>解决合作社日常生产运输困难及周围群众出行的问题</t>
        </is>
      </c>
      <c r="I702" s="152" t="n">
        <v>3</v>
      </c>
      <c r="J702" s="255" t="n">
        <v>0.0454</v>
      </c>
      <c r="K702" s="255" t="n">
        <v>0.1935</v>
      </c>
      <c r="L702" s="152" t="inlineStr">
        <is>
          <t>县交运局</t>
        </is>
      </c>
      <c r="M702" s="152" t="inlineStr">
        <is>
          <t>县公路局</t>
        </is>
      </c>
      <c r="N702" s="152" t="n">
        <v>2019.11</v>
      </c>
      <c r="O702" s="56" t="n"/>
    </row>
    <row r="703" ht="48" customFormat="1" customHeight="1" s="10">
      <c r="A703" s="152" t="n">
        <v>32</v>
      </c>
      <c r="B703" s="152" t="inlineStr">
        <is>
          <t>环县八珠乡千只湖羊标准化养殖示范专业合作社砂砾路工程</t>
        </is>
      </c>
      <c r="C703" s="152" t="inlineStr">
        <is>
          <t>新建</t>
        </is>
      </c>
      <c r="D703" s="152" t="inlineStr">
        <is>
          <t>2020.03-
2020.11</t>
        </is>
      </c>
      <c r="E703" s="152" t="inlineStr">
        <is>
          <t>八珠</t>
        </is>
      </c>
      <c r="F703" s="151" t="inlineStr">
        <is>
          <t>新建砂砾路4.035公里（白塬村、苟塬村、湫坝沟村、杏树沟)</t>
        </is>
      </c>
      <c r="G703" s="260" t="n">
        <v>136.1518</v>
      </c>
      <c r="H703" s="151" t="inlineStr">
        <is>
          <t>解决合作社日常生产运输困难及周围群众出行的问题</t>
        </is>
      </c>
      <c r="I703" s="152" t="n">
        <v>4</v>
      </c>
      <c r="J703" s="255" t="n">
        <v>0.056</v>
      </c>
      <c r="K703" s="255" t="n">
        <v>0.2355</v>
      </c>
      <c r="L703" s="152" t="inlineStr">
        <is>
          <t>县交运局</t>
        </is>
      </c>
      <c r="M703" s="152" t="inlineStr">
        <is>
          <t>县公路局</t>
        </is>
      </c>
      <c r="N703" s="152" t="n">
        <v>2019.11</v>
      </c>
      <c r="O703" s="56" t="n"/>
    </row>
    <row r="704" ht="48" customFormat="1" customHeight="1" s="10">
      <c r="A704" s="152" t="n">
        <v>33</v>
      </c>
      <c r="B704" s="152" t="inlineStr">
        <is>
          <t>环县山城乡千只湖羊标准化养殖示范专业合作社砂砾路工程</t>
        </is>
      </c>
      <c r="C704" s="152" t="inlineStr">
        <is>
          <t>新建</t>
        </is>
      </c>
      <c r="D704" s="152" t="inlineStr">
        <is>
          <t>2020.03-
2020.11</t>
        </is>
      </c>
      <c r="E704" s="152" t="inlineStr">
        <is>
          <t>山城</t>
        </is>
      </c>
      <c r="F704" s="151" t="inlineStr">
        <is>
          <t>新建砂砾路1.892公里（郝掌村、谢庄村、山城堡村）</t>
        </is>
      </c>
      <c r="G704" s="260" t="n">
        <v>42.9225</v>
      </c>
      <c r="H704" s="151" t="inlineStr">
        <is>
          <t>解决合作社日常生产运输困难及周围群众出行的问题</t>
        </is>
      </c>
      <c r="I704" s="152" t="n">
        <v>3</v>
      </c>
      <c r="J704" s="255" t="n">
        <v>0.0361</v>
      </c>
      <c r="K704" s="255" t="n">
        <v>0.1509</v>
      </c>
      <c r="L704" s="152" t="inlineStr">
        <is>
          <t>县交运局</t>
        </is>
      </c>
      <c r="M704" s="152" t="inlineStr">
        <is>
          <t>县公路局</t>
        </is>
      </c>
      <c r="N704" s="152" t="n">
        <v>2019.11</v>
      </c>
      <c r="O704" s="56" t="n"/>
    </row>
    <row r="705" ht="48" customFormat="1" customHeight="1" s="10">
      <c r="A705" s="152" t="n">
        <v>34</v>
      </c>
      <c r="B705" s="152" t="inlineStr">
        <is>
          <t>环县南湫乡千只湖羊标准化养殖示范专业合作社砂砾路工程</t>
        </is>
      </c>
      <c r="C705" s="152" t="inlineStr">
        <is>
          <t>新建</t>
        </is>
      </c>
      <c r="D705" s="152" t="inlineStr">
        <is>
          <t>2020.03-
2020.11</t>
        </is>
      </c>
      <c r="E705" s="152" t="inlineStr">
        <is>
          <t>南湫</t>
        </is>
      </c>
      <c r="F705" s="151" t="inlineStr">
        <is>
          <t>新建砂砾路0.885公里（党家洼村、洪涝池村、双井子村）</t>
        </is>
      </c>
      <c r="G705" s="260" t="n">
        <v>27.3226</v>
      </c>
      <c r="H705" s="151" t="inlineStr">
        <is>
          <t>解决合作社日常生产运输困难及周围群众出行的问题</t>
        </is>
      </c>
      <c r="I705" s="152" t="n">
        <v>3</v>
      </c>
      <c r="J705" s="255" t="n">
        <v>0.0388</v>
      </c>
      <c r="K705" s="255" t="n">
        <v>0.1692</v>
      </c>
      <c r="L705" s="152" t="inlineStr">
        <is>
          <t>县交运局</t>
        </is>
      </c>
      <c r="M705" s="152" t="inlineStr">
        <is>
          <t>县公路局</t>
        </is>
      </c>
      <c r="N705" s="152" t="n">
        <v>2019.11</v>
      </c>
      <c r="O705" s="56" t="n"/>
    </row>
    <row r="706" ht="48" customFormat="1" customHeight="1" s="10">
      <c r="A706" s="152" t="n">
        <v>35</v>
      </c>
      <c r="B706" s="152" t="inlineStr">
        <is>
          <t>环县虎洞镇千只湖羊标准化养殖示范专业合作社砂砾路工程</t>
        </is>
      </c>
      <c r="C706" s="152" t="inlineStr">
        <is>
          <t>新建</t>
        </is>
      </c>
      <c r="D706" s="152" t="inlineStr">
        <is>
          <t>2020.03-
2020.11</t>
        </is>
      </c>
      <c r="E706" s="152" t="inlineStr">
        <is>
          <t>虎洞</t>
        </is>
      </c>
      <c r="F706" s="151" t="inlineStr">
        <is>
          <t>新建砂砾路3.22公里（贾驿村、张湾村、张大掌村）</t>
        </is>
      </c>
      <c r="G706" s="260" t="n">
        <v>61.2223</v>
      </c>
      <c r="H706" s="151" t="inlineStr">
        <is>
          <t>解决合作社日常生产运输困难及周围群众出行的问题</t>
        </is>
      </c>
      <c r="I706" s="152" t="n">
        <v>3</v>
      </c>
      <c r="J706" s="255" t="n">
        <v>0.0369</v>
      </c>
      <c r="K706" s="255" t="n">
        <v>0.1608</v>
      </c>
      <c r="L706" s="152" t="inlineStr">
        <is>
          <t>县交运局</t>
        </is>
      </c>
      <c r="M706" s="152" t="inlineStr">
        <is>
          <t>县公路局</t>
        </is>
      </c>
      <c r="N706" s="152" t="n">
        <v>2019.11</v>
      </c>
      <c r="O706" s="56" t="n"/>
    </row>
    <row r="707" ht="48" customFormat="1" customHeight="1" s="10">
      <c r="A707" s="152" t="n">
        <v>36</v>
      </c>
      <c r="B707" s="152" t="inlineStr">
        <is>
          <t>环县芦家湾乡千只湖羊标准化养殖示范专业合作社砂砾路工程</t>
        </is>
      </c>
      <c r="C707" s="152" t="inlineStr">
        <is>
          <t>新建</t>
        </is>
      </c>
      <c r="D707" s="152" t="inlineStr">
        <is>
          <t>2020.03-
2020.11</t>
        </is>
      </c>
      <c r="E707" s="152" t="inlineStr">
        <is>
          <t>芦家湾</t>
        </is>
      </c>
      <c r="F707" s="151" t="inlineStr">
        <is>
          <t>新建砂砾路9.49公里（大堡条村、井川村、庙儿掌村、盘龙村、王庄村、小堡条村、杨新庄村）</t>
        </is>
      </c>
      <c r="G707" s="260" t="n">
        <v>359.3532</v>
      </c>
      <c r="H707" s="151" t="inlineStr">
        <is>
          <t>解决合作社日常生产运输困难及周围群众出行的问题</t>
        </is>
      </c>
      <c r="I707" s="152" t="n">
        <v>7</v>
      </c>
      <c r="J707" s="255" t="n">
        <v>0.099</v>
      </c>
      <c r="K707" s="255" t="n">
        <v>0.4154</v>
      </c>
      <c r="L707" s="152" t="inlineStr">
        <is>
          <t>县交运局</t>
        </is>
      </c>
      <c r="M707" s="152" t="inlineStr">
        <is>
          <t>县公路局</t>
        </is>
      </c>
      <c r="N707" s="152" t="n">
        <v>2019.11</v>
      </c>
      <c r="O707" s="56" t="n"/>
    </row>
    <row r="708" ht="48" customFormat="1" customHeight="1" s="10">
      <c r="A708" s="152" t="n">
        <v>37</v>
      </c>
      <c r="B708" s="152" t="inlineStr">
        <is>
          <t>环县天池乡千只湖羊标准化养殖示范专业合作社砂砾路工程</t>
        </is>
      </c>
      <c r="C708" s="152" t="inlineStr">
        <is>
          <t>新建</t>
        </is>
      </c>
      <c r="D708" s="152" t="inlineStr">
        <is>
          <t>2020.03-
2020.11</t>
        </is>
      </c>
      <c r="E708" s="152" t="inlineStr">
        <is>
          <t>天池</t>
        </is>
      </c>
      <c r="F708" s="151" t="inlineStr">
        <is>
          <t>新建砂砾路5.137公里（大庄台村、老庄湾村、碾盘岭村、潘老庄村、苏北岔村、鲜岔村、殷屈河村、张邓塬村）</t>
        </is>
      </c>
      <c r="G708" s="260" t="n">
        <v>188.7157</v>
      </c>
      <c r="H708" s="151" t="inlineStr">
        <is>
          <t>解决合作社日常生产运输困难及周围群众出行的问题</t>
        </is>
      </c>
      <c r="I708" s="152" t="n">
        <v>9</v>
      </c>
      <c r="J708" s="255" t="n">
        <v>0.1286</v>
      </c>
      <c r="K708" s="255" t="n">
        <v>0.5278</v>
      </c>
      <c r="L708" s="152" t="inlineStr">
        <is>
          <t>县交运局</t>
        </is>
      </c>
      <c r="M708" s="152" t="inlineStr">
        <is>
          <t>县公路局</t>
        </is>
      </c>
      <c r="N708" s="152" t="n">
        <v>2019.11</v>
      </c>
      <c r="O708" s="56" t="n"/>
    </row>
    <row r="709" ht="48" customFormat="1" customHeight="1" s="10">
      <c r="A709" s="152" t="n">
        <v>38</v>
      </c>
      <c r="B709" s="152" t="inlineStr">
        <is>
          <t>环县毛井镇千只湖羊标准化养殖示范专业合作社砂砾路工程</t>
        </is>
      </c>
      <c r="C709" s="152" t="inlineStr">
        <is>
          <t>新建</t>
        </is>
      </c>
      <c r="D709" s="152" t="inlineStr">
        <is>
          <t>2020.03-
2020.11</t>
        </is>
      </c>
      <c r="E709" s="152" t="inlineStr">
        <is>
          <t>毛井</t>
        </is>
      </c>
      <c r="F709" s="151" t="inlineStr">
        <is>
          <t>新建砂砾路1.387公里（二条俭村、黄寨柯村）</t>
        </is>
      </c>
      <c r="G709" s="260" t="n">
        <v>32.0668</v>
      </c>
      <c r="H709" s="151" t="inlineStr">
        <is>
          <t>解决合作社日常生产运输困难及周围群众出行的问题</t>
        </is>
      </c>
      <c r="I709" s="152" t="n">
        <v>2</v>
      </c>
      <c r="J709" s="255" t="n">
        <v>0.0428</v>
      </c>
      <c r="K709" s="255" t="n">
        <v>0.1901</v>
      </c>
      <c r="L709" s="152" t="inlineStr">
        <is>
          <t>县交运局</t>
        </is>
      </c>
      <c r="M709" s="152" t="inlineStr">
        <is>
          <t>县公路局</t>
        </is>
      </c>
      <c r="N709" s="152" t="n">
        <v>2019.11</v>
      </c>
      <c r="O709" s="56" t="n"/>
    </row>
    <row r="710" ht="48" customFormat="1" customHeight="1" s="10">
      <c r="A710" s="152" t="n">
        <v>39</v>
      </c>
      <c r="B710" s="152" t="inlineStr">
        <is>
          <t>环县车道乡千只湖羊标准化养殖示范专业合作社砂砾路工程</t>
        </is>
      </c>
      <c r="C710" s="152" t="inlineStr">
        <is>
          <t>新建</t>
        </is>
      </c>
      <c r="D710" s="152" t="inlineStr">
        <is>
          <t>2020.03-
2020.11</t>
        </is>
      </c>
      <c r="E710" s="152" t="inlineStr">
        <is>
          <t>车道</t>
        </is>
      </c>
      <c r="F710" s="151" t="inlineStr">
        <is>
          <t>新建砂砾路7.612公里（苦水掌村、双庙村、樱桃掌村、元峁村、朱吊渠村）</t>
        </is>
      </c>
      <c r="G710" s="260" t="n">
        <v>325.0689</v>
      </c>
      <c r="H710" s="151" t="inlineStr">
        <is>
          <t>解决合作社日常生产运输困难及周围群众出行的问题</t>
        </is>
      </c>
      <c r="I710" s="152" t="n">
        <v>5</v>
      </c>
      <c r="J710" s="255" t="n">
        <v>0.08939999999999999</v>
      </c>
      <c r="K710" s="255" t="n">
        <v>0.3824</v>
      </c>
      <c r="L710" s="152" t="inlineStr">
        <is>
          <t>县交运局</t>
        </is>
      </c>
      <c r="M710" s="152" t="inlineStr">
        <is>
          <t>县公路局</t>
        </is>
      </c>
      <c r="N710" s="152" t="n">
        <v>2019.11</v>
      </c>
      <c r="O710" s="56" t="n"/>
    </row>
    <row r="711" ht="48" customFormat="1" customHeight="1" s="10">
      <c r="A711" s="152" t="n">
        <v>40</v>
      </c>
      <c r="B711" s="152" t="inlineStr">
        <is>
          <t>环县甜水镇千只湖羊标准化养殖示范专业合作社砂砾路工程</t>
        </is>
      </c>
      <c r="C711" s="152" t="inlineStr">
        <is>
          <t>新建</t>
        </is>
      </c>
      <c r="D711" s="152" t="inlineStr">
        <is>
          <t>2020.03-
2020.11</t>
        </is>
      </c>
      <c r="E711" s="152" t="inlineStr">
        <is>
          <t>甜水</t>
        </is>
      </c>
      <c r="F711" s="151" t="inlineStr">
        <is>
          <t>新建砂砾路0.947公里（赵掌村、大良洼村）</t>
        </is>
      </c>
      <c r="G711" s="260" t="n">
        <v>32.0645</v>
      </c>
      <c r="H711" s="151" t="inlineStr">
        <is>
          <t>解决合作社日常生产运输困难及周围群众出行的问题</t>
        </is>
      </c>
      <c r="I711" s="152" t="n">
        <v>2</v>
      </c>
      <c r="J711" s="255" t="n">
        <v>0.0308</v>
      </c>
      <c r="K711" s="255" t="n">
        <v>0.128</v>
      </c>
      <c r="L711" s="152" t="inlineStr">
        <is>
          <t>县交运局</t>
        </is>
      </c>
      <c r="M711" s="152" t="inlineStr">
        <is>
          <t>县公路局</t>
        </is>
      </c>
      <c r="N711" s="152" t="n">
        <v>2019.11</v>
      </c>
      <c r="O711" s="56" t="n"/>
    </row>
    <row r="712" ht="48" customFormat="1" customHeight="1" s="10">
      <c r="A712" s="152" t="n">
        <v>41</v>
      </c>
      <c r="B712" s="152" t="inlineStr">
        <is>
          <t>环县合道镇千只湖羊标准化养殖示范专业合作社砂砾路工程</t>
        </is>
      </c>
      <c r="C712" s="152" t="inlineStr">
        <is>
          <t>新建</t>
        </is>
      </c>
      <c r="D712" s="152" t="inlineStr">
        <is>
          <t>2020.03-
2020.11</t>
        </is>
      </c>
      <c r="E712" s="152" t="inlineStr">
        <is>
          <t>合道</t>
        </is>
      </c>
      <c r="F712" s="151" t="inlineStr">
        <is>
          <t>新建砂砾路4.248公里（赵台村、寨子坪村、陶洼子村、沈家岭村、陈旗塬村、辛坪村）</t>
        </is>
      </c>
      <c r="G712" s="260" t="n">
        <v>104.4832</v>
      </c>
      <c r="H712" s="151" t="inlineStr">
        <is>
          <t>解决合作社日常生产运输困难及周围群众出行的问题</t>
        </is>
      </c>
      <c r="I712" s="152" t="n">
        <v>6</v>
      </c>
      <c r="J712" s="255" t="n">
        <v>0.108</v>
      </c>
      <c r="K712" s="255" t="n">
        <v>0.4784</v>
      </c>
      <c r="L712" s="152" t="inlineStr">
        <is>
          <t>县交运局</t>
        </is>
      </c>
      <c r="M712" s="152" t="inlineStr">
        <is>
          <t>县公路局</t>
        </is>
      </c>
      <c r="N712" s="152" t="n">
        <v>2019.11</v>
      </c>
      <c r="O712" s="56" t="n"/>
    </row>
    <row r="713" ht="48" customFormat="1" customHeight="1" s="10">
      <c r="A713" s="152" t="n">
        <v>42</v>
      </c>
      <c r="B713" s="152" t="inlineStr">
        <is>
          <t>环县樊家川镇千只湖羊养殖示范专业合作社砂砾路</t>
        </is>
      </c>
      <c r="C713" s="152" t="inlineStr">
        <is>
          <t>新建</t>
        </is>
      </c>
      <c r="D713" s="152" t="inlineStr">
        <is>
          <t>2020.03-
2020.11</t>
        </is>
      </c>
      <c r="E713" s="152" t="inlineStr">
        <is>
          <t>樊家川</t>
        </is>
      </c>
      <c r="F713" s="151" t="inlineStr">
        <is>
          <t>新建砂砾路0.6公里（闫塬村）</t>
        </is>
      </c>
      <c r="G713" s="260" t="n">
        <v>16.3327</v>
      </c>
      <c r="H713" s="151" t="inlineStr">
        <is>
          <t>解决合作社日常生产运输困难及周围群众出行的问题</t>
        </is>
      </c>
      <c r="I713" s="152" t="n">
        <v>1</v>
      </c>
      <c r="J713" s="255" t="n">
        <v>0.0184</v>
      </c>
      <c r="K713" s="255" t="n">
        <v>0.0722</v>
      </c>
      <c r="L713" s="152" t="inlineStr">
        <is>
          <t>县交运局</t>
        </is>
      </c>
      <c r="M713" s="152" t="inlineStr">
        <is>
          <t>县公路局</t>
        </is>
      </c>
      <c r="N713" s="152" t="n">
        <v>2019.11</v>
      </c>
      <c r="O713" s="56" t="n"/>
    </row>
    <row r="714" ht="48" customFormat="1" customHeight="1" s="10">
      <c r="A714" s="152" t="n">
        <v>43</v>
      </c>
      <c r="B714" s="153" t="inlineStr">
        <is>
          <t>罗山川乡千只湖羊标准化养殖示范专业合作社砂砾路</t>
        </is>
      </c>
      <c r="C714" s="152" t="inlineStr">
        <is>
          <t>新建</t>
        </is>
      </c>
      <c r="D714" s="152" t="inlineStr">
        <is>
          <t>2020.03-
2020.12</t>
        </is>
      </c>
      <c r="E714" s="152" t="inlineStr">
        <is>
          <t>罗山川</t>
        </is>
      </c>
      <c r="F714" s="151" t="inlineStr">
        <is>
          <t>新建砂砾路0.6公里</t>
        </is>
      </c>
      <c r="G714" s="260" t="n">
        <v>25</v>
      </c>
      <c r="H714" s="151" t="inlineStr">
        <is>
          <t>解决合作社日常生产运输困难及周围群众出行的问题</t>
        </is>
      </c>
      <c r="I714" s="153" t="n">
        <v>2</v>
      </c>
      <c r="J714" s="274" t="n">
        <v>0.0209</v>
      </c>
      <c r="K714" s="274" t="n">
        <v>0.0948</v>
      </c>
      <c r="L714" s="152" t="inlineStr">
        <is>
          <t>县交运局</t>
        </is>
      </c>
      <c r="M714" s="152" t="inlineStr">
        <is>
          <t>县公路局</t>
        </is>
      </c>
      <c r="N714" s="152" t="n">
        <v>2020.11</v>
      </c>
      <c r="O714" s="56" t="n"/>
    </row>
    <row r="715" ht="34" customFormat="1" customHeight="1" s="10">
      <c r="A715" s="152" t="n">
        <v>44</v>
      </c>
      <c r="B715" s="141" t="inlineStr">
        <is>
          <t>老国道至王洼子砂砾路</t>
        </is>
      </c>
      <c r="C715" s="142" t="inlineStr">
        <is>
          <t>新建</t>
        </is>
      </c>
      <c r="D715" s="152" t="inlineStr">
        <is>
          <t>2020.03-
2020.11</t>
        </is>
      </c>
      <c r="E715" s="152" t="inlineStr">
        <is>
          <t>甜水</t>
        </is>
      </c>
      <c r="F715" s="151" t="inlineStr">
        <is>
          <t>新建砂砾路2.96公里（张铁村-王洼洼组)</t>
        </is>
      </c>
      <c r="G715" s="260" t="n">
        <v>105</v>
      </c>
      <c r="H715" s="151" t="inlineStr">
        <is>
          <t>解决群众出行及运输困难的问题</t>
        </is>
      </c>
      <c r="I715" s="152" t="n">
        <v>1</v>
      </c>
      <c r="J715" s="152" t="n">
        <v>0.0013</v>
      </c>
      <c r="K715" s="152" t="n">
        <v>0.0051</v>
      </c>
      <c r="L715" s="152" t="inlineStr">
        <is>
          <t>县交运局</t>
        </is>
      </c>
      <c r="M715" s="152" t="inlineStr">
        <is>
          <t>县公路局</t>
        </is>
      </c>
      <c r="N715" s="155" t="inlineStr">
        <is>
          <t>2019.11</t>
        </is>
      </c>
      <c r="O715" s="56" t="n"/>
    </row>
    <row r="716" ht="34" customFormat="1" customHeight="1" s="10">
      <c r="A716" s="152" t="n">
        <v>45</v>
      </c>
      <c r="B716" s="141" t="inlineStr">
        <is>
          <t>老国道至武新庄砂砾路</t>
        </is>
      </c>
      <c r="C716" s="142" t="inlineStr">
        <is>
          <t>新建</t>
        </is>
      </c>
      <c r="D716" s="152" t="inlineStr">
        <is>
          <t>2020.03-
2020.11</t>
        </is>
      </c>
      <c r="E716" s="152" t="inlineStr">
        <is>
          <t>甜水</t>
        </is>
      </c>
      <c r="F716" s="151" t="inlineStr">
        <is>
          <t>新建砂砾路3.04公里(张铁村-武新庄组)</t>
        </is>
      </c>
      <c r="G716" s="260" t="n">
        <v>105</v>
      </c>
      <c r="H716" s="151" t="inlineStr">
        <is>
          <t>解决群众出行及运输困难的问题</t>
        </is>
      </c>
      <c r="I716" s="152" t="n">
        <v>1</v>
      </c>
      <c r="J716" s="152" t="n">
        <v>0.0014</v>
      </c>
      <c r="K716" s="152" t="n">
        <v>0.0056</v>
      </c>
      <c r="L716" s="152" t="inlineStr">
        <is>
          <t>县交运局</t>
        </is>
      </c>
      <c r="M716" s="152" t="inlineStr">
        <is>
          <t>县公路局</t>
        </is>
      </c>
      <c r="N716" s="155" t="inlineStr">
        <is>
          <t>2019.11</t>
        </is>
      </c>
      <c r="O716" s="56" t="n"/>
    </row>
    <row r="717" ht="34" customFormat="1" customHeight="1" s="10">
      <c r="A717" s="152" t="n">
        <v>46</v>
      </c>
      <c r="B717" s="141" t="inlineStr">
        <is>
          <t>吴高山至潘山砂砾路</t>
        </is>
      </c>
      <c r="C717" s="136" t="inlineStr">
        <is>
          <t>新建</t>
        </is>
      </c>
      <c r="D717" s="152" t="inlineStr">
        <is>
          <t>2020.03-
2020.11</t>
        </is>
      </c>
      <c r="E717" s="152" t="inlineStr">
        <is>
          <t>甜水</t>
        </is>
      </c>
      <c r="F717" s="151" t="inlineStr">
        <is>
          <t>新建砂砾路10.077公里（张铁村-鲁城组）</t>
        </is>
      </c>
      <c r="G717" s="260" t="n">
        <v>245</v>
      </c>
      <c r="H717" s="151" t="inlineStr">
        <is>
          <t>解决群众出行及运输困难的问题</t>
        </is>
      </c>
      <c r="I717" s="152" t="n">
        <v>1</v>
      </c>
      <c r="J717" s="152" t="n">
        <v>0.0041</v>
      </c>
      <c r="K717" s="152" t="n">
        <v>0.0176</v>
      </c>
      <c r="L717" s="152" t="inlineStr">
        <is>
          <t>县交运局</t>
        </is>
      </c>
      <c r="M717" s="152" t="inlineStr">
        <is>
          <t>县公路局</t>
        </is>
      </c>
      <c r="N717" s="155" t="inlineStr">
        <is>
          <t>2019.11</t>
        </is>
      </c>
      <c r="O717" s="56" t="n"/>
    </row>
    <row r="718" ht="34" customFormat="1" customHeight="1" s="10">
      <c r="A718" s="152" t="n">
        <v>47</v>
      </c>
      <c r="B718" s="141" t="inlineStr">
        <is>
          <t>鲁城至潘山砂砾路</t>
        </is>
      </c>
      <c r="C718" s="142" t="inlineStr">
        <is>
          <t>新建</t>
        </is>
      </c>
      <c r="D718" s="152" t="inlineStr">
        <is>
          <t>2020.03-
2020.11</t>
        </is>
      </c>
      <c r="E718" s="152" t="inlineStr">
        <is>
          <t>甜水</t>
        </is>
      </c>
      <c r="F718" s="151" t="inlineStr">
        <is>
          <t>新建砂砾路10.104公里(张铁村-潘山组)</t>
        </is>
      </c>
      <c r="G718" s="260" t="n">
        <v>350</v>
      </c>
      <c r="H718" s="151" t="inlineStr">
        <is>
          <t>解决群众出行及运输困难的问题</t>
        </is>
      </c>
      <c r="I718" s="152" t="n">
        <v>3</v>
      </c>
      <c r="J718" s="152" t="n">
        <v>0.0017</v>
      </c>
      <c r="K718" s="152" t="n">
        <v>0.0058</v>
      </c>
      <c r="L718" s="152" t="inlineStr">
        <is>
          <t>县交运局</t>
        </is>
      </c>
      <c r="M718" s="152" t="inlineStr">
        <is>
          <t>县公路局</t>
        </is>
      </c>
      <c r="N718" s="155" t="inlineStr">
        <is>
          <t>2019.11</t>
        </is>
      </c>
      <c r="O718" s="56" t="n"/>
    </row>
    <row r="719" ht="34" customFormat="1" customHeight="1" s="10">
      <c r="A719" s="152" t="n">
        <v>48</v>
      </c>
      <c r="B719" s="152" t="inlineStr">
        <is>
          <t>薛塬至八里铺芦沟砂砾路</t>
        </is>
      </c>
      <c r="C719" s="136" t="inlineStr">
        <is>
          <t>新建</t>
        </is>
      </c>
      <c r="D719" s="152" t="inlineStr">
        <is>
          <t>2020.06-2021.10</t>
        </is>
      </c>
      <c r="E719" s="152" t="inlineStr">
        <is>
          <t>山城</t>
        </is>
      </c>
      <c r="F719" s="151" t="inlineStr">
        <is>
          <t>砂砾路10.347公里</t>
        </is>
      </c>
      <c r="G719" s="260" t="n">
        <v>385</v>
      </c>
      <c r="H719" s="151" t="inlineStr">
        <is>
          <t>解决群众出行及运输困难的问题</t>
        </is>
      </c>
      <c r="I719" s="152" t="n">
        <v>2</v>
      </c>
      <c r="J719" s="152" t="n">
        <v>0.0464</v>
      </c>
      <c r="K719" s="152" t="n">
        <v>0.1705</v>
      </c>
      <c r="L719" s="152" t="inlineStr">
        <is>
          <t>县交运局</t>
        </is>
      </c>
      <c r="M719" s="152" t="inlineStr">
        <is>
          <t>县公路局</t>
        </is>
      </c>
      <c r="N719" s="152" t="n">
        <v>2020.6</v>
      </c>
      <c r="O719" s="56" t="n"/>
    </row>
    <row r="720" ht="42" customFormat="1" customHeight="1" s="10">
      <c r="A720" s="152" t="n">
        <v>49</v>
      </c>
      <c r="B720" s="152" t="inlineStr">
        <is>
          <t>丁阳渠子高阴山老庄壕油路至魏阳湾砂砾路</t>
        </is>
      </c>
      <c r="C720" s="136" t="inlineStr">
        <is>
          <t>新建</t>
        </is>
      </c>
      <c r="D720" s="152" t="inlineStr">
        <is>
          <t>2020.03-
2020.11</t>
        </is>
      </c>
      <c r="E720" s="152" t="inlineStr">
        <is>
          <t>洪德</t>
        </is>
      </c>
      <c r="F720" s="151" t="inlineStr">
        <is>
          <t>新建砂砾路6.196公里，配套漫水桥1座</t>
        </is>
      </c>
      <c r="G720" s="275" t="n">
        <v>210</v>
      </c>
      <c r="H720" s="151" t="inlineStr">
        <is>
          <t>解决群众出行及运输困难的问题</t>
        </is>
      </c>
      <c r="I720" s="152" t="n">
        <v>1</v>
      </c>
      <c r="J720" s="152" t="n">
        <v>0.0037</v>
      </c>
      <c r="K720" s="152" t="n">
        <v>0.0134</v>
      </c>
      <c r="L720" s="152" t="inlineStr">
        <is>
          <t>县交运局</t>
        </is>
      </c>
      <c r="M720" s="152" t="inlineStr">
        <is>
          <t>县公路局</t>
        </is>
      </c>
      <c r="N720" s="155" t="inlineStr">
        <is>
          <t>2019.11</t>
        </is>
      </c>
      <c r="O720" s="56" t="n"/>
    </row>
    <row r="721" ht="34" customFormat="1" customHeight="1" s="10">
      <c r="A721" s="152" t="n">
        <v>50</v>
      </c>
      <c r="B721" s="152" t="inlineStr">
        <is>
          <t>罗山川乡山水湾村至洪德镇新集子砂砾路</t>
        </is>
      </c>
      <c r="C721" s="136" t="inlineStr">
        <is>
          <t>新建</t>
        </is>
      </c>
      <c r="D721" s="152" t="inlineStr">
        <is>
          <t>2020.03-
2020.11</t>
        </is>
      </c>
      <c r="E721" s="152" t="inlineStr">
        <is>
          <t>罗山川</t>
        </is>
      </c>
      <c r="F721" s="151" t="inlineStr">
        <is>
          <t>新建砂砾路16.115公里</t>
        </is>
      </c>
      <c r="G721" s="260" t="n">
        <v>700</v>
      </c>
      <c r="H721" s="151" t="inlineStr">
        <is>
          <t>解决群众出行及运输困难的问题</t>
        </is>
      </c>
      <c r="I721" s="152" t="n">
        <v>1</v>
      </c>
      <c r="J721" s="152" t="n">
        <v>0.0005999999999999999</v>
      </c>
      <c r="K721" s="255" t="n">
        <v>0.002</v>
      </c>
      <c r="L721" s="152" t="inlineStr">
        <is>
          <t>县交运局</t>
        </is>
      </c>
      <c r="M721" s="152" t="inlineStr">
        <is>
          <t>县公路局</t>
        </is>
      </c>
      <c r="N721" s="155" t="inlineStr">
        <is>
          <t>2019.11</t>
        </is>
      </c>
      <c r="O721" s="56" t="n"/>
    </row>
    <row r="722" ht="34" customFormat="1" customHeight="1" s="10">
      <c r="A722" s="152" t="n">
        <v>51</v>
      </c>
      <c r="B722" s="152" t="inlineStr">
        <is>
          <t>王庄村贺铺至张嘴子砂砾路</t>
        </is>
      </c>
      <c r="C722" s="152" t="inlineStr">
        <is>
          <t>新建</t>
        </is>
      </c>
      <c r="D722" s="152" t="inlineStr">
        <is>
          <t>2020.03-2020.12</t>
        </is>
      </c>
      <c r="E722" s="152" t="inlineStr">
        <is>
          <t>芦家湾</t>
        </is>
      </c>
      <c r="F722" s="151" t="inlineStr">
        <is>
          <t>新建砂砾路12.173公里</t>
        </is>
      </c>
      <c r="G722" s="260" t="n">
        <v>1330</v>
      </c>
      <c r="H722" s="151" t="inlineStr">
        <is>
          <t>解决群众出行及运输困难的问题</t>
        </is>
      </c>
      <c r="I722" s="152" t="n">
        <v>1</v>
      </c>
      <c r="J722" s="152" t="n">
        <v>0.0054</v>
      </c>
      <c r="K722" s="152" t="n">
        <v>0.0247</v>
      </c>
      <c r="L722" s="152" t="inlineStr">
        <is>
          <t>县交运局</t>
        </is>
      </c>
      <c r="M722" s="152" t="inlineStr">
        <is>
          <t>县公路局</t>
        </is>
      </c>
      <c r="N722" s="152" t="n">
        <v>2019.11</v>
      </c>
      <c r="O722" s="56" t="n"/>
    </row>
    <row r="723" ht="34" customFormat="1" customHeight="1" s="10">
      <c r="A723" s="152" t="n">
        <v>52</v>
      </c>
      <c r="B723" s="152" t="inlineStr">
        <is>
          <t>张湾村张湾组砂砾路</t>
        </is>
      </c>
      <c r="C723" s="152" t="inlineStr">
        <is>
          <t>新建</t>
        </is>
      </c>
      <c r="D723" s="152" t="inlineStr">
        <is>
          <t>2020.03-2020.12</t>
        </is>
      </c>
      <c r="E723" s="152" t="inlineStr">
        <is>
          <t>虎洞</t>
        </is>
      </c>
      <c r="F723" s="151" t="inlineStr">
        <is>
          <t>新建砂砾路10.68公里</t>
        </is>
      </c>
      <c r="G723" s="260" t="n">
        <v>122.5</v>
      </c>
      <c r="H723" s="151" t="inlineStr">
        <is>
          <t>解决群众出行及运输困难的问题</t>
        </is>
      </c>
      <c r="I723" s="152" t="n">
        <v>1</v>
      </c>
      <c r="J723" s="152" t="n">
        <v>0.0057</v>
      </c>
      <c r="K723" s="152" t="n">
        <v>0.0232</v>
      </c>
      <c r="L723" s="152" t="inlineStr">
        <is>
          <t>县交运局</t>
        </is>
      </c>
      <c r="M723" s="152" t="inlineStr">
        <is>
          <t>县公路局</t>
        </is>
      </c>
      <c r="N723" s="152" t="n">
        <v>2019.11</v>
      </c>
      <c r="O723" s="56" t="n"/>
    </row>
    <row r="724" ht="34" customFormat="1" customHeight="1" s="10">
      <c r="A724" s="152" t="n">
        <v>53</v>
      </c>
      <c r="B724" s="152" t="inlineStr">
        <is>
          <t>坪子塬村柏林沟组狼刺湾至豆家塬砂砾路</t>
        </is>
      </c>
      <c r="C724" s="136" t="inlineStr">
        <is>
          <t>新建</t>
        </is>
      </c>
      <c r="D724" s="152" t="inlineStr">
        <is>
          <t>2020.03-
2020.11</t>
        </is>
      </c>
      <c r="E724" s="152" t="inlineStr">
        <is>
          <t>木钵</t>
        </is>
      </c>
      <c r="F724" s="151" t="inlineStr">
        <is>
          <t>新建砂砾路9.257公里</t>
        </is>
      </c>
      <c r="G724" s="275" t="n">
        <v>290.5</v>
      </c>
      <c r="H724" s="151" t="inlineStr">
        <is>
          <t>解决群众出行及运输困难的问题</t>
        </is>
      </c>
      <c r="I724" s="152" t="n">
        <v>1</v>
      </c>
      <c r="J724" s="152" t="n">
        <v>0.0043</v>
      </c>
      <c r="K724" s="152" t="n">
        <v>0.0186</v>
      </c>
      <c r="L724" s="152" t="inlineStr">
        <is>
          <t>县交运局</t>
        </is>
      </c>
      <c r="M724" s="152" t="inlineStr">
        <is>
          <t>县公路局</t>
        </is>
      </c>
      <c r="N724" s="155" t="inlineStr">
        <is>
          <t>2019.11</t>
        </is>
      </c>
      <c r="O724" s="56" t="n"/>
    </row>
    <row r="725" ht="34" customFormat="1" customHeight="1" s="10">
      <c r="A725" s="152" t="n">
        <v>54</v>
      </c>
      <c r="B725" s="152" t="inlineStr">
        <is>
          <t>汪天子村至前台组砂砾路</t>
        </is>
      </c>
      <c r="C725" s="136" t="inlineStr">
        <is>
          <t>新建</t>
        </is>
      </c>
      <c r="D725" s="152" t="inlineStr">
        <is>
          <t>2020.03-
2020.11</t>
        </is>
      </c>
      <c r="E725" s="152" t="inlineStr">
        <is>
          <t>小南沟</t>
        </is>
      </c>
      <c r="F725" s="151" t="inlineStr">
        <is>
          <t>新建砂砾路4.5公里</t>
        </is>
      </c>
      <c r="G725" s="275" t="n">
        <v>97.405</v>
      </c>
      <c r="H725" s="151" t="inlineStr">
        <is>
          <t>解决群众出行及运输困难的问题</t>
        </is>
      </c>
      <c r="I725" s="152" t="n">
        <v>1</v>
      </c>
      <c r="J725" s="152" t="n">
        <v>0.0007</v>
      </c>
      <c r="K725" s="152" t="n">
        <v>0.0028</v>
      </c>
      <c r="L725" s="152" t="inlineStr">
        <is>
          <t>县交运局</t>
        </is>
      </c>
      <c r="M725" s="152" t="inlineStr">
        <is>
          <t>县公路局</t>
        </is>
      </c>
      <c r="N725" s="152" t="n">
        <v>2019.11</v>
      </c>
      <c r="O725" s="56" t="n"/>
    </row>
    <row r="726" ht="34" customFormat="1" customHeight="1" s="10">
      <c r="A726" s="152" t="n">
        <v>55</v>
      </c>
      <c r="B726" s="152" t="inlineStr">
        <is>
          <t>梁庄崾岘路口至梁庄前掌砂砾路</t>
        </is>
      </c>
      <c r="C726" s="152" t="inlineStr">
        <is>
          <t>新建</t>
        </is>
      </c>
      <c r="D726" s="152" t="inlineStr">
        <is>
          <t>2020.03-
2020.11</t>
        </is>
      </c>
      <c r="E726" s="152" t="inlineStr">
        <is>
          <t>耿湾</t>
        </is>
      </c>
      <c r="F726" s="151" t="inlineStr">
        <is>
          <t>新建砂砾路5.27公里</t>
        </is>
      </c>
      <c r="G726" s="275" t="n">
        <v>122.5</v>
      </c>
      <c r="H726" s="151" t="inlineStr">
        <is>
          <t>解决群众出行及运输困难的问题</t>
        </is>
      </c>
      <c r="I726" s="152" t="n">
        <v>1</v>
      </c>
      <c r="J726" s="152" t="n">
        <v>0.0212</v>
      </c>
      <c r="K726" s="152" t="n">
        <v>0.0985</v>
      </c>
      <c r="L726" s="152" t="inlineStr">
        <is>
          <t>县交运局</t>
        </is>
      </c>
      <c r="M726" s="152" t="inlineStr">
        <is>
          <t>县公路局</t>
        </is>
      </c>
      <c r="N726" s="152" t="n">
        <v>2019.11</v>
      </c>
      <c r="O726" s="56" t="n"/>
    </row>
    <row r="727" ht="34" customFormat="1" customHeight="1" s="10">
      <c r="A727" s="152" t="n">
        <v>56</v>
      </c>
      <c r="B727" s="152" t="inlineStr">
        <is>
          <t>党家洼村小掌子至小口子砂砾路</t>
        </is>
      </c>
      <c r="C727" s="136" t="inlineStr">
        <is>
          <t>新建</t>
        </is>
      </c>
      <c r="D727" s="152" t="inlineStr">
        <is>
          <t>2020.06-2021.10</t>
        </is>
      </c>
      <c r="E727" s="152" t="inlineStr">
        <is>
          <t>南湫</t>
        </is>
      </c>
      <c r="F727" s="151" t="inlineStr">
        <is>
          <t>新建砂砾路8.79公里</t>
        </is>
      </c>
      <c r="G727" s="260" t="n">
        <v>455</v>
      </c>
      <c r="H727" s="151" t="inlineStr">
        <is>
          <t>解决群众出行及运输困难的问题</t>
        </is>
      </c>
      <c r="I727" s="152" t="n">
        <v>1</v>
      </c>
      <c r="J727" s="152" t="n">
        <v>0.0256</v>
      </c>
      <c r="K727" s="152" t="n">
        <v>0.0992</v>
      </c>
      <c r="L727" s="152" t="inlineStr">
        <is>
          <t>县交运局</t>
        </is>
      </c>
      <c r="M727" s="152" t="inlineStr">
        <is>
          <t>县公路局</t>
        </is>
      </c>
      <c r="N727" s="152" t="n">
        <v>2020.6</v>
      </c>
      <c r="O727" s="56" t="n"/>
    </row>
    <row r="728" ht="48" customFormat="1" customHeight="1" s="10">
      <c r="A728" s="152" t="n">
        <v>57</v>
      </c>
      <c r="B728" s="152" t="inlineStr">
        <is>
          <t>陶洼子村田台子组至天池苏北岔村田原组砂砾路</t>
        </is>
      </c>
      <c r="C728" s="136" t="inlineStr">
        <is>
          <t>新建</t>
        </is>
      </c>
      <c r="D728" s="152" t="inlineStr">
        <is>
          <t>2020.03-
2020.11</t>
        </is>
      </c>
      <c r="E728" s="152" t="inlineStr">
        <is>
          <t>合道</t>
        </is>
      </c>
      <c r="F728" s="151" t="inlineStr">
        <is>
          <t>新建砂砾路9.318公里(陶洼子村-田台子组、苏北岔村-田塬组)</t>
        </is>
      </c>
      <c r="G728" s="260" t="n">
        <v>254</v>
      </c>
      <c r="H728" s="151" t="inlineStr">
        <is>
          <t>解决群众出行及运输困难的问题</t>
        </is>
      </c>
      <c r="I728" s="152" t="n">
        <v>1</v>
      </c>
      <c r="J728" s="152" t="n">
        <v>0.0026</v>
      </c>
      <c r="K728" s="152" t="n">
        <v>0.0106</v>
      </c>
      <c r="L728" s="152" t="inlineStr">
        <is>
          <t>县交运局</t>
        </is>
      </c>
      <c r="M728" s="152" t="inlineStr">
        <is>
          <t>县公路局</t>
        </is>
      </c>
      <c r="N728" s="155" t="inlineStr">
        <is>
          <t>2019.11</t>
        </is>
      </c>
      <c r="O728" s="56" t="n"/>
    </row>
    <row r="729" ht="38" customFormat="1" customHeight="1" s="10">
      <c r="A729" s="152" t="n">
        <v>58</v>
      </c>
      <c r="B729" s="152" t="inlineStr">
        <is>
          <t>新峁村至章阳山组砂砾路</t>
        </is>
      </c>
      <c r="C729" s="152" t="inlineStr">
        <is>
          <t>新建</t>
        </is>
      </c>
      <c r="D729" s="152" t="inlineStr">
        <is>
          <t>2020.03-
2020.11</t>
        </is>
      </c>
      <c r="E729" s="152" t="inlineStr">
        <is>
          <t>秦团庄</t>
        </is>
      </c>
      <c r="F729" s="151" t="inlineStr">
        <is>
          <t>新建砂砾路5.24公里</t>
        </is>
      </c>
      <c r="G729" s="275" t="n">
        <v>205.1</v>
      </c>
      <c r="H729" s="151" t="inlineStr">
        <is>
          <t>解决群众出行及运输困难的问题</t>
        </is>
      </c>
      <c r="I729" s="152" t="n">
        <v>1</v>
      </c>
      <c r="J729" s="152" t="n">
        <v>0.0024</v>
      </c>
      <c r="K729" s="152" t="n">
        <v>0.0108</v>
      </c>
      <c r="L729" s="152" t="inlineStr">
        <is>
          <t>县交运局</t>
        </is>
      </c>
      <c r="M729" s="152" t="inlineStr">
        <is>
          <t>县公路局</t>
        </is>
      </c>
      <c r="N729" s="152" t="n">
        <v>2019.11</v>
      </c>
      <c r="O729" s="56" t="n"/>
    </row>
    <row r="730" ht="38" customFormat="1" customHeight="1" s="10">
      <c r="A730" s="152" t="n">
        <v>59</v>
      </c>
      <c r="B730" s="152" t="inlineStr">
        <is>
          <t>陈渠子村石家坝至洪德新集子</t>
        </is>
      </c>
      <c r="C730" s="136" t="inlineStr">
        <is>
          <t>新建</t>
        </is>
      </c>
      <c r="D730" s="152" t="inlineStr">
        <is>
          <t>2020.06-2021.10</t>
        </is>
      </c>
      <c r="E730" s="152" t="inlineStr">
        <is>
          <t>罗山川</t>
        </is>
      </c>
      <c r="F730" s="151" t="inlineStr">
        <is>
          <t>砂砾路16.841公里</t>
        </is>
      </c>
      <c r="G730" s="260" t="n">
        <v>413</v>
      </c>
      <c r="H730" s="151" t="inlineStr">
        <is>
          <t>解决群众出行及运输困难的问题</t>
        </is>
      </c>
      <c r="I730" s="152" t="n">
        <v>1</v>
      </c>
      <c r="J730" s="152" t="n">
        <v>0.027</v>
      </c>
      <c r="K730" s="152" t="n">
        <v>0.1073</v>
      </c>
      <c r="L730" s="152" t="inlineStr">
        <is>
          <t>县交运局</t>
        </is>
      </c>
      <c r="M730" s="152" t="inlineStr">
        <is>
          <t>县公路局</t>
        </is>
      </c>
      <c r="N730" s="152" t="n">
        <v>2020.6</v>
      </c>
      <c r="O730" s="56" t="n"/>
    </row>
    <row r="731" ht="44" customFormat="1" customHeight="1" s="10">
      <c r="A731" s="152" t="n">
        <v>60</v>
      </c>
      <c r="B731" s="152" t="inlineStr">
        <is>
          <t>红旗组周儿塬油路口至李崾岘油路口砂砾路</t>
        </is>
      </c>
      <c r="C731" s="136" t="inlineStr">
        <is>
          <t>新建</t>
        </is>
      </c>
      <c r="D731" s="152" t="inlineStr">
        <is>
          <t>2020.03-
2020.11</t>
        </is>
      </c>
      <c r="E731" s="152" t="inlineStr">
        <is>
          <t>樊家川</t>
        </is>
      </c>
      <c r="F731" s="151" t="inlineStr">
        <is>
          <t>新建砂砾路2.552公里</t>
        </is>
      </c>
      <c r="G731" s="275" t="n">
        <v>84</v>
      </c>
      <c r="H731" s="151" t="inlineStr">
        <is>
          <t>解决群众出行及运输困难的问题</t>
        </is>
      </c>
      <c r="I731" s="152" t="n">
        <v>1</v>
      </c>
      <c r="J731" s="152" t="n">
        <v>0.0016</v>
      </c>
      <c r="K731" s="152" t="n">
        <v>0.0061</v>
      </c>
      <c r="L731" s="152" t="inlineStr">
        <is>
          <t>县交运局</t>
        </is>
      </c>
      <c r="M731" s="152" t="inlineStr">
        <is>
          <t>县公路局</t>
        </is>
      </c>
      <c r="N731" s="152" t="n">
        <v>2019.11</v>
      </c>
      <c r="O731" s="56" t="n"/>
    </row>
    <row r="732" ht="39" customFormat="1" customHeight="1" s="10">
      <c r="A732" s="152" t="n">
        <v>61</v>
      </c>
      <c r="B732" s="152" t="inlineStr">
        <is>
          <t>高龚塬村彭塬组砂砾路</t>
        </is>
      </c>
      <c r="C732" s="136" t="inlineStr">
        <is>
          <t>新建</t>
        </is>
      </c>
      <c r="D732" s="152" t="inlineStr">
        <is>
          <t>2020.03-
2020.11</t>
        </is>
      </c>
      <c r="E732" s="152" t="inlineStr">
        <is>
          <t>环城</t>
        </is>
      </c>
      <c r="F732" s="151" t="inlineStr">
        <is>
          <t>新建砂砾路8.101公里</t>
        </is>
      </c>
      <c r="G732" s="275" t="n">
        <v>316.82</v>
      </c>
      <c r="H732" s="151" t="inlineStr">
        <is>
          <t>解决群众出行及运输困难的问题</t>
        </is>
      </c>
      <c r="I732" s="152" t="n">
        <v>1</v>
      </c>
      <c r="J732" s="152" t="n">
        <v>0.0008</v>
      </c>
      <c r="K732" s="152" t="n">
        <v>0.0028</v>
      </c>
      <c r="L732" s="152" t="inlineStr">
        <is>
          <t>县交运局</t>
        </is>
      </c>
      <c r="M732" s="152" t="inlineStr">
        <is>
          <t>县公路局</t>
        </is>
      </c>
      <c r="N732" s="152" t="n">
        <v>2019.11</v>
      </c>
      <c r="O732" s="56" t="n"/>
    </row>
    <row r="733" ht="40" customFormat="1" customHeight="1" s="10">
      <c r="A733" s="152" t="n">
        <v>62</v>
      </c>
      <c r="B733" s="152" t="inlineStr">
        <is>
          <t>漫塬村张阳庄组漫庄至宁老庄村油坊崾岘组</t>
        </is>
      </c>
      <c r="C733" s="136" t="inlineStr">
        <is>
          <t>新建</t>
        </is>
      </c>
      <c r="D733" s="152" t="inlineStr">
        <is>
          <t>2020.06-2021.10</t>
        </is>
      </c>
      <c r="E733" s="152" t="inlineStr">
        <is>
          <t>环城</t>
        </is>
      </c>
      <c r="F733" s="151" t="inlineStr">
        <is>
          <t>新建砂砾路11.226公里</t>
        </is>
      </c>
      <c r="G733" s="260" t="n">
        <v>665</v>
      </c>
      <c r="H733" s="151" t="inlineStr">
        <is>
          <t>解决群众出行及运输困难的问题</t>
        </is>
      </c>
      <c r="I733" s="152" t="n">
        <v>2</v>
      </c>
      <c r="J733" s="152" t="n">
        <v>0.0105</v>
      </c>
      <c r="K733" s="152" t="n">
        <v>0.0406</v>
      </c>
      <c r="L733" s="152" t="inlineStr">
        <is>
          <t>县交运局</t>
        </is>
      </c>
      <c r="M733" s="152" t="inlineStr">
        <is>
          <t>县公路局</t>
        </is>
      </c>
      <c r="N733" s="152" t="n">
        <v>2020.6</v>
      </c>
      <c r="O733" s="56" t="n"/>
    </row>
    <row r="734" ht="32" customFormat="1" customHeight="1" s="10">
      <c r="A734" s="152" t="n">
        <v>63</v>
      </c>
      <c r="B734" s="152" t="inlineStr">
        <is>
          <t>沈岭村张坪组至寨子坪村阳湾砂砾路</t>
        </is>
      </c>
      <c r="C734" s="136" t="inlineStr">
        <is>
          <t>新建</t>
        </is>
      </c>
      <c r="D734" s="152" t="inlineStr">
        <is>
          <t>2020.06-2021.10</t>
        </is>
      </c>
      <c r="E734" s="152" t="inlineStr">
        <is>
          <t>合道</t>
        </is>
      </c>
      <c r="F734" s="151" t="inlineStr">
        <is>
          <t>砂砾路10.078公里</t>
        </is>
      </c>
      <c r="G734" s="260" t="n">
        <v>259</v>
      </c>
      <c r="H734" s="151" t="inlineStr">
        <is>
          <t>解决群众出行及运输困难的问题</t>
        </is>
      </c>
      <c r="I734" s="152" t="n">
        <v>1</v>
      </c>
      <c r="J734" s="255" t="n">
        <v>0.0063</v>
      </c>
      <c r="K734" s="255" t="n">
        <v>0.03</v>
      </c>
      <c r="L734" s="152" t="inlineStr">
        <is>
          <t>县交运局</t>
        </is>
      </c>
      <c r="M734" s="152" t="inlineStr">
        <is>
          <t>县公路局</t>
        </is>
      </c>
      <c r="N734" s="152" t="n">
        <v>2020.6</v>
      </c>
      <c r="O734" s="56" t="n"/>
    </row>
    <row r="735" ht="32" customFormat="1" customHeight="1" s="10">
      <c r="A735" s="152" t="n">
        <v>64</v>
      </c>
      <c r="B735" s="152" t="inlineStr">
        <is>
          <t>八珠乡瓦崾岘组至桑树咀组砂砾路</t>
        </is>
      </c>
      <c r="C735" s="136" t="inlineStr">
        <is>
          <t>新建</t>
        </is>
      </c>
      <c r="D735" s="152" t="inlineStr">
        <is>
          <t>2020.06-2021.10</t>
        </is>
      </c>
      <c r="E735" s="152" t="inlineStr">
        <is>
          <t>八珠</t>
        </is>
      </c>
      <c r="F735" s="151" t="inlineStr">
        <is>
          <t>砂砾路10.62公里</t>
        </is>
      </c>
      <c r="G735" s="260" t="n">
        <v>315</v>
      </c>
      <c r="H735" s="151" t="inlineStr">
        <is>
          <t>解决群众出行及运输困难的问题</t>
        </is>
      </c>
      <c r="I735" s="152" t="n">
        <v>1</v>
      </c>
      <c r="J735" s="152" t="inlineStr">
        <is>
          <t>0.0035</t>
        </is>
      </c>
      <c r="K735" s="152" t="inlineStr">
        <is>
          <t>0.0122</t>
        </is>
      </c>
      <c r="L735" s="152" t="inlineStr">
        <is>
          <t>县交运局</t>
        </is>
      </c>
      <c r="M735" s="152" t="inlineStr">
        <is>
          <t>县公路局</t>
        </is>
      </c>
      <c r="N735" s="152" t="n">
        <v>2020.6</v>
      </c>
      <c r="O735" s="56" t="n"/>
    </row>
    <row r="736" ht="32" customFormat="1" customHeight="1" s="10">
      <c r="A736" s="152" t="n">
        <v>65</v>
      </c>
      <c r="B736" s="152" t="inlineStr">
        <is>
          <t>红土嘴村尚渠至张咀咀砂砾路</t>
        </is>
      </c>
      <c r="C736" s="136" t="inlineStr">
        <is>
          <t>新建</t>
        </is>
      </c>
      <c r="D736" s="152" t="inlineStr">
        <is>
          <t>2020.03-
2020.11</t>
        </is>
      </c>
      <c r="E736" s="152" t="inlineStr">
        <is>
          <t>毛井</t>
        </is>
      </c>
      <c r="F736" s="151" t="inlineStr">
        <is>
          <t>新建砂砾路5.1公里</t>
        </is>
      </c>
      <c r="G736" s="275" t="n">
        <v>308.7</v>
      </c>
      <c r="H736" s="151" t="inlineStr">
        <is>
          <t>解决群众出行及运输困难的问题</t>
        </is>
      </c>
      <c r="I736" s="152" t="n">
        <v>1</v>
      </c>
      <c r="J736" s="152" t="n">
        <v>0.0028</v>
      </c>
      <c r="K736" s="152" t="n">
        <v>0.0119</v>
      </c>
      <c r="L736" s="152" t="inlineStr">
        <is>
          <t>县交运局</t>
        </is>
      </c>
      <c r="M736" s="152" t="inlineStr">
        <is>
          <t>县公路局</t>
        </is>
      </c>
      <c r="N736" s="155" t="inlineStr">
        <is>
          <t>2019.11</t>
        </is>
      </c>
      <c r="O736" s="56" t="n"/>
    </row>
    <row r="737" ht="32" customFormat="1" customHeight="1" s="10">
      <c r="A737" s="152" t="n">
        <v>66</v>
      </c>
      <c r="B737" s="152" t="inlineStr">
        <is>
          <t>施家滩村至堡子趟组砂砾路</t>
        </is>
      </c>
      <c r="C737" s="152" t="inlineStr">
        <is>
          <t>新建</t>
        </is>
      </c>
      <c r="D737" s="152" t="inlineStr">
        <is>
          <t>2020.03-
2020.11</t>
        </is>
      </c>
      <c r="E737" s="152" t="inlineStr">
        <is>
          <t>毛井</t>
        </is>
      </c>
      <c r="F737" s="151" t="inlineStr">
        <is>
          <t>新建砂砾路3.11公里</t>
        </is>
      </c>
      <c r="G737" s="260" t="n">
        <v>237.405</v>
      </c>
      <c r="H737" s="151" t="inlineStr">
        <is>
          <t>带贫致富，便于农畜产品运输</t>
        </is>
      </c>
      <c r="I737" s="152" t="n">
        <v>1</v>
      </c>
      <c r="J737" s="152" t="n">
        <v>0.0053</v>
      </c>
      <c r="K737" s="152" t="n">
        <v>0.0215</v>
      </c>
      <c r="L737" s="152" t="inlineStr">
        <is>
          <t>县交运局</t>
        </is>
      </c>
      <c r="M737" s="152" t="inlineStr">
        <is>
          <t>县公路局</t>
        </is>
      </c>
      <c r="N737" s="152" t="n">
        <v>2019.11</v>
      </c>
      <c r="O737" s="56" t="n"/>
    </row>
    <row r="738" ht="32" customFormat="1" customHeight="1" s="10">
      <c r="A738" s="152" t="n">
        <v>67</v>
      </c>
      <c r="B738" s="152" t="inlineStr">
        <is>
          <t>车道刘渠村部至刘渠组砂砾路</t>
        </is>
      </c>
      <c r="C738" s="152" t="inlineStr">
        <is>
          <t>新建</t>
        </is>
      </c>
      <c r="D738" s="152" t="inlineStr">
        <is>
          <t>2020.03-
2020.11</t>
        </is>
      </c>
      <c r="E738" s="152" t="inlineStr">
        <is>
          <t>车道</t>
        </is>
      </c>
      <c r="F738" s="151" t="inlineStr">
        <is>
          <t>新建砂砾路20.194公里</t>
        </is>
      </c>
      <c r="G738" s="275" t="n">
        <v>588.8049999999999</v>
      </c>
      <c r="H738" s="151" t="inlineStr">
        <is>
          <t>解决群众出行及运输困难的问题</t>
        </is>
      </c>
      <c r="I738" s="152" t="n">
        <v>1</v>
      </c>
      <c r="J738" s="152" t="n">
        <v>0.0046</v>
      </c>
      <c r="K738" s="152" t="n">
        <v>0.0196</v>
      </c>
      <c r="L738" s="152" t="inlineStr">
        <is>
          <t>县交运局</t>
        </is>
      </c>
      <c r="M738" s="152" t="inlineStr">
        <is>
          <t>县公路局</t>
        </is>
      </c>
      <c r="N738" s="152" t="n">
        <v>2019.11</v>
      </c>
      <c r="O738" s="56" t="n"/>
    </row>
    <row r="739" ht="32" customFormat="1" customHeight="1" s="10">
      <c r="A739" s="152" t="n">
        <v>68</v>
      </c>
      <c r="B739" s="152" t="inlineStr">
        <is>
          <t>西沟村道桥至颜新庄砂砾路</t>
        </is>
      </c>
      <c r="C739" s="136" t="inlineStr">
        <is>
          <t>新建</t>
        </is>
      </c>
      <c r="D739" s="152" t="inlineStr">
        <is>
          <t>2020.03-
2020.11</t>
        </is>
      </c>
      <c r="E739" s="152" t="inlineStr">
        <is>
          <t>曲子</t>
        </is>
      </c>
      <c r="F739" s="151" t="inlineStr">
        <is>
          <t>新建砂砾路7.12公里</t>
        </is>
      </c>
      <c r="G739" s="275" t="n">
        <v>245</v>
      </c>
      <c r="H739" s="151" t="inlineStr">
        <is>
          <t>解决群众出行及运输困难的问题</t>
        </is>
      </c>
      <c r="I739" s="152" t="n">
        <v>1</v>
      </c>
      <c r="J739" s="152" t="n">
        <v>0.0005999999999999999</v>
      </c>
      <c r="K739" s="152" t="n">
        <v>0.0025</v>
      </c>
      <c r="L739" s="152" t="inlineStr">
        <is>
          <t>县交运局</t>
        </is>
      </c>
      <c r="M739" s="152" t="inlineStr">
        <is>
          <t>县公路局</t>
        </is>
      </c>
      <c r="N739" s="152" t="n">
        <v>2019.11</v>
      </c>
      <c r="O739" s="56" t="n"/>
    </row>
    <row r="740" ht="32" customFormat="1" customHeight="1" s="10">
      <c r="A740" s="152" t="n">
        <v>69</v>
      </c>
      <c r="B740" s="152" t="inlineStr">
        <is>
          <t>许家塬村芦草峁至孙家塬</t>
        </is>
      </c>
      <c r="C740" s="136" t="inlineStr">
        <is>
          <t>新建</t>
        </is>
      </c>
      <c r="D740" s="152" t="inlineStr">
        <is>
          <t>2020.06-2021.10</t>
        </is>
      </c>
      <c r="E740" s="152" t="inlineStr">
        <is>
          <t>曲子</t>
        </is>
      </c>
      <c r="F740" s="151" t="inlineStr">
        <is>
          <t>砂砾路3.374公里</t>
        </is>
      </c>
      <c r="G740" s="260" t="n">
        <v>140</v>
      </c>
      <c r="H740" s="151" t="inlineStr">
        <is>
          <t>解决群众出行及运输困难的问题</t>
        </is>
      </c>
      <c r="I740" s="152" t="n">
        <v>1</v>
      </c>
      <c r="J740" s="255" t="n">
        <v>0.011</v>
      </c>
      <c r="K740" s="255" t="n">
        <v>0.051</v>
      </c>
      <c r="L740" s="152" t="inlineStr">
        <is>
          <t>县交运局</t>
        </is>
      </c>
      <c r="M740" s="152" t="inlineStr">
        <is>
          <t>县公路局</t>
        </is>
      </c>
      <c r="N740" s="152" t="n">
        <v>2020.6</v>
      </c>
      <c r="O740" s="56" t="n"/>
    </row>
    <row r="741" ht="32" customFormat="1" customHeight="1" s="10">
      <c r="A741" s="152" t="n">
        <v>70</v>
      </c>
      <c r="B741" s="152" t="inlineStr">
        <is>
          <t>黑泉河村至冯新庄组砂砾路（接车道）</t>
        </is>
      </c>
      <c r="C741" s="152" t="inlineStr">
        <is>
          <t>新建</t>
        </is>
      </c>
      <c r="D741" s="152" t="inlineStr">
        <is>
          <t>2020.03-2020.12</t>
        </is>
      </c>
      <c r="E741" s="152" t="inlineStr">
        <is>
          <t>演武</t>
        </is>
      </c>
      <c r="F741" s="151" t="inlineStr">
        <is>
          <t>新建砂砾路9.2公里</t>
        </is>
      </c>
      <c r="G741" s="260" t="n">
        <v>190</v>
      </c>
      <c r="H741" s="151" t="inlineStr">
        <is>
          <t>解决群众出行及运输困难的问题</t>
        </is>
      </c>
      <c r="I741" s="152" t="n">
        <v>1</v>
      </c>
      <c r="J741" s="152" t="n">
        <v>0.002</v>
      </c>
      <c r="K741" s="152" t="n">
        <v>0.008999999999999999</v>
      </c>
      <c r="L741" s="152" t="inlineStr">
        <is>
          <t>县交运局</t>
        </is>
      </c>
      <c r="M741" s="152" t="inlineStr">
        <is>
          <t>县公路局</t>
        </is>
      </c>
      <c r="N741" s="152" t="n">
        <v>2019.11</v>
      </c>
      <c r="O741" s="56" t="n"/>
    </row>
    <row r="742" ht="32" customFormat="1" customHeight="1" s="10">
      <c r="A742" s="152" t="n">
        <v>71</v>
      </c>
      <c r="B742" s="152" t="inlineStr">
        <is>
          <t>白塬村余峁子组罗家山至郑掌崾岘</t>
        </is>
      </c>
      <c r="C742" s="136" t="inlineStr">
        <is>
          <t>新建</t>
        </is>
      </c>
      <c r="D742" s="152" t="inlineStr">
        <is>
          <t>2020.06-2021.10</t>
        </is>
      </c>
      <c r="E742" s="152" t="inlineStr">
        <is>
          <t>八珠</t>
        </is>
      </c>
      <c r="F742" s="151" t="inlineStr">
        <is>
          <t>砂砾路6.861公里</t>
        </is>
      </c>
      <c r="G742" s="260" t="n">
        <v>415</v>
      </c>
      <c r="H742" s="151" t="inlineStr">
        <is>
          <t>解决群众出行及运输困难的问题</t>
        </is>
      </c>
      <c r="I742" s="260" t="n">
        <v>1</v>
      </c>
      <c r="J742" s="255" t="n">
        <v>0.0058</v>
      </c>
      <c r="K742" s="255" t="n">
        <v>0.045</v>
      </c>
      <c r="L742" s="152" t="inlineStr">
        <is>
          <t>县交运局</t>
        </is>
      </c>
      <c r="M742" s="152" t="inlineStr">
        <is>
          <t>县公路局</t>
        </is>
      </c>
      <c r="N742" s="152" t="n">
        <v>2020.6</v>
      </c>
      <c r="O742" s="56" t="n"/>
    </row>
    <row r="743" ht="32" customFormat="1" customHeight="1" s="10">
      <c r="A743" s="152" t="n">
        <v>72</v>
      </c>
      <c r="B743" s="152" t="inlineStr">
        <is>
          <t>合道镇赵台村村部至阴台组砂砾路建设</t>
        </is>
      </c>
      <c r="C743" s="136" t="inlineStr">
        <is>
          <t>新建</t>
        </is>
      </c>
      <c r="D743" s="152" t="inlineStr">
        <is>
          <t>2020.03-
2020.11</t>
        </is>
      </c>
      <c r="E743" s="152" t="inlineStr">
        <is>
          <t>合道</t>
        </is>
      </c>
      <c r="F743" s="151" t="inlineStr">
        <is>
          <t>新建砂砾路4.549公里</t>
        </is>
      </c>
      <c r="G743" s="275" t="n">
        <v>176.295</v>
      </c>
      <c r="H743" s="151" t="inlineStr">
        <is>
          <t>解决群众出行及运输困难的问题</t>
        </is>
      </c>
      <c r="I743" s="152" t="n">
        <v>1</v>
      </c>
      <c r="J743" s="255" t="n">
        <v>0.01</v>
      </c>
      <c r="K743" s="152" t="n">
        <v>0.0468</v>
      </c>
      <c r="L743" s="152" t="inlineStr">
        <is>
          <t>县交运局</t>
        </is>
      </c>
      <c r="M743" s="152" t="inlineStr">
        <is>
          <t>县公路局</t>
        </is>
      </c>
      <c r="N743" s="155" t="inlineStr">
        <is>
          <t>2019.11</t>
        </is>
      </c>
      <c r="O743" s="56" t="n"/>
    </row>
    <row r="744" ht="41" customFormat="1" customHeight="1" s="9">
      <c r="A744" s="152" t="n">
        <v>73</v>
      </c>
      <c r="B744" s="148" t="inlineStr">
        <is>
          <t>殷屈河村贾塬组康湾柏油路至贾塬组中咀梁砂砾路</t>
        </is>
      </c>
      <c r="C744" s="145" t="inlineStr">
        <is>
          <t>新建</t>
        </is>
      </c>
      <c r="D744" s="147" t="inlineStr">
        <is>
          <t>2020.06-2021.10</t>
        </is>
      </c>
      <c r="E744" s="147" t="inlineStr">
        <is>
          <t>天池</t>
        </is>
      </c>
      <c r="F744" s="148" t="inlineStr">
        <is>
          <t>新建砂砾路6.363公里</t>
        </is>
      </c>
      <c r="G744" s="147" t="n">
        <v>210</v>
      </c>
      <c r="H744" s="148" t="inlineStr">
        <is>
          <t>解决群众出行及运输困难的问题</t>
        </is>
      </c>
      <c r="I744" s="152" t="n">
        <v>1</v>
      </c>
      <c r="J744" s="152" t="n">
        <v>0.0419</v>
      </c>
      <c r="K744" s="152" t="n">
        <v>0.1583</v>
      </c>
      <c r="L744" s="147" t="inlineStr">
        <is>
          <t>县交运局</t>
        </is>
      </c>
      <c r="M744" s="147" t="inlineStr">
        <is>
          <t>县公路局</t>
        </is>
      </c>
      <c r="N744" s="147" t="n">
        <v>2020.6</v>
      </c>
      <c r="O744" s="120" t="n"/>
    </row>
    <row r="745" ht="30" customFormat="1" customHeight="1" s="9">
      <c r="A745" s="152" t="n">
        <v>74</v>
      </c>
      <c r="B745" s="149" t="inlineStr">
        <is>
          <t>梁家河村至曲子楼房子油路</t>
        </is>
      </c>
      <c r="C745" s="145" t="inlineStr">
        <is>
          <t>新建</t>
        </is>
      </c>
      <c r="D745" s="147" t="inlineStr">
        <is>
          <t>2020.06-2021.10</t>
        </is>
      </c>
      <c r="E745" s="147" t="inlineStr">
        <is>
          <t>天池</t>
        </is>
      </c>
      <c r="F745" s="148" t="inlineStr">
        <is>
          <t>新建硬化路9.3公里</t>
        </is>
      </c>
      <c r="G745" s="147" t="n">
        <v>326</v>
      </c>
      <c r="H745" s="148" t="inlineStr">
        <is>
          <t>解决群众出行及运输困难的问题</t>
        </is>
      </c>
      <c r="I745" s="152" t="n">
        <v>1</v>
      </c>
      <c r="J745" s="152" t="n">
        <v>0.0268</v>
      </c>
      <c r="K745" s="152" t="n">
        <v>0.1047</v>
      </c>
      <c r="L745" s="147" t="inlineStr">
        <is>
          <t>县交运局</t>
        </is>
      </c>
      <c r="M745" s="147" t="inlineStr">
        <is>
          <t>县公路局</t>
        </is>
      </c>
      <c r="N745" s="147" t="n">
        <v>2020.6</v>
      </c>
      <c r="O745" s="120" t="n"/>
    </row>
    <row r="746" ht="41" customFormat="1" customHeight="1" s="9">
      <c r="A746" s="152" t="n">
        <v>75</v>
      </c>
      <c r="B746" s="148" t="inlineStr">
        <is>
          <t>环县车道镇万安村刘上梁至常畔砂砾路工程</t>
        </is>
      </c>
      <c r="C746" s="145" t="inlineStr">
        <is>
          <t>新建</t>
        </is>
      </c>
      <c r="D746" s="147" t="inlineStr">
        <is>
          <t>2020.08-2021.08</t>
        </is>
      </c>
      <c r="E746" s="147" t="inlineStr">
        <is>
          <t>车道</t>
        </is>
      </c>
      <c r="F746" s="148" t="inlineStr">
        <is>
          <t>砂砾路2.660公里</t>
        </is>
      </c>
      <c r="G746" s="147" t="n">
        <v>106.9</v>
      </c>
      <c r="H746" s="148" t="inlineStr">
        <is>
          <t>解决群众出行及运输困难的问题</t>
        </is>
      </c>
      <c r="I746" s="152" t="n">
        <v>1</v>
      </c>
      <c r="J746" s="152" t="n">
        <v>0.0042</v>
      </c>
      <c r="K746" s="152" t="n">
        <v>0.0164</v>
      </c>
      <c r="L746" s="147" t="inlineStr">
        <is>
          <t>县交运局</t>
        </is>
      </c>
      <c r="M746" s="147" t="inlineStr">
        <is>
          <t>县公路局</t>
        </is>
      </c>
      <c r="N746" s="147" t="n">
        <v>2020.6</v>
      </c>
      <c r="O746" s="120" t="n"/>
    </row>
    <row r="747" ht="41" customFormat="1" customHeight="1" s="9">
      <c r="A747" s="152" t="n">
        <v>76</v>
      </c>
      <c r="B747" s="148" t="inlineStr">
        <is>
          <t>毛井镇丁莲掌村湖羊标准化养殖示范合作社油路</t>
        </is>
      </c>
      <c r="C747" s="145" t="inlineStr">
        <is>
          <t>新建</t>
        </is>
      </c>
      <c r="D747" s="147" t="inlineStr">
        <is>
          <t>2020.08-2021.08</t>
        </is>
      </c>
      <c r="E747" s="147" t="inlineStr">
        <is>
          <t>毛井</t>
        </is>
      </c>
      <c r="F747" s="148" t="inlineStr">
        <is>
          <t>油路2.8公里</t>
        </is>
      </c>
      <c r="G747" s="147" t="n">
        <v>86</v>
      </c>
      <c r="H747" s="148" t="inlineStr">
        <is>
          <t>解决群众出行及运输困难的问题</t>
        </is>
      </c>
      <c r="I747" s="152" t="n">
        <v>1</v>
      </c>
      <c r="J747" s="152" t="n">
        <v>0.0049</v>
      </c>
      <c r="K747" s="152" t="n">
        <v>0.0194</v>
      </c>
      <c r="L747" s="147" t="inlineStr">
        <is>
          <t>县交运局</t>
        </is>
      </c>
      <c r="M747" s="147" t="inlineStr">
        <is>
          <t>县公路局</t>
        </is>
      </c>
      <c r="N747" s="147" t="n">
        <v>2020.6</v>
      </c>
      <c r="O747" s="120" t="n"/>
    </row>
    <row r="748" ht="49" customFormat="1" customHeight="1" s="10">
      <c r="A748" s="233" t="inlineStr">
        <is>
          <t>(三十九)</t>
        </is>
      </c>
      <c r="B748" s="233" t="inlineStr">
        <is>
          <t>产业田建设项目</t>
        </is>
      </c>
      <c r="C748" s="233" t="inlineStr">
        <is>
          <t>新建</t>
        </is>
      </c>
      <c r="D748" s="233" t="inlineStr">
        <is>
          <t>2020.03
-
2020.12</t>
        </is>
      </c>
      <c r="E748" s="233" t="inlineStr">
        <is>
          <t>全县20个乡镇</t>
        </is>
      </c>
      <c r="F748" s="52" t="inlineStr">
        <is>
          <t>全县新修梯田24857亩，每亩补助500元，共补助1242.85万元</t>
        </is>
      </c>
      <c r="G748" s="233" t="n">
        <v>1242.85</v>
      </c>
      <c r="H748" s="52" t="inlineStr">
        <is>
          <t>改善1772户贫困户农业生产、生活条件，提高了粮食单产，增加了农民的收入</t>
        </is>
      </c>
      <c r="I748" s="233" t="n">
        <v>151</v>
      </c>
      <c r="J748" s="233" t="n">
        <v>0.1772</v>
      </c>
      <c r="K748" s="233" t="n">
        <v>0.7082000000000001</v>
      </c>
      <c r="L748" s="233" t="inlineStr">
        <is>
          <t>县水保局</t>
        </is>
      </c>
      <c r="M748" s="233" t="inlineStr">
        <is>
          <t>各乡镇</t>
        </is>
      </c>
      <c r="N748" s="233" t="inlineStr">
        <is>
          <t>2019.11</t>
        </is>
      </c>
      <c r="O748" s="56" t="n"/>
    </row>
    <row r="749" ht="42" customFormat="1" customHeight="1" s="10">
      <c r="A749" s="152" t="n">
        <v>1</v>
      </c>
      <c r="B749" s="152" t="inlineStr">
        <is>
          <t>产业田建设项目</t>
        </is>
      </c>
      <c r="C749" s="152" t="inlineStr">
        <is>
          <t>新建</t>
        </is>
      </c>
      <c r="D749" s="152" t="inlineStr">
        <is>
          <t>2020.03
-
2020.12</t>
        </is>
      </c>
      <c r="E749" s="152" t="inlineStr">
        <is>
          <t>小南沟乡</t>
        </is>
      </c>
      <c r="F749" s="151" t="inlineStr">
        <is>
          <t>全镇新修梯田1297亩，其中粉子山村15亩，李塬村1204亩，杨胡套子村78亩</t>
        </is>
      </c>
      <c r="G749" s="152" t="n">
        <v>64.84999999999999</v>
      </c>
      <c r="H749" s="151" t="inlineStr">
        <is>
          <t>改善92户贫困户农业生产、生活条件，提高了粮食单产，增加了农民的收入</t>
        </is>
      </c>
      <c r="I749" s="152" t="n">
        <v>3</v>
      </c>
      <c r="J749" s="152" t="n">
        <v>0.0092</v>
      </c>
      <c r="K749" s="152" t="n">
        <v>0.0372</v>
      </c>
      <c r="L749" s="152" t="inlineStr">
        <is>
          <t>县水保局</t>
        </is>
      </c>
      <c r="M749" s="152" t="inlineStr">
        <is>
          <t>小南沟乡</t>
        </is>
      </c>
      <c r="N749" s="155" t="inlineStr">
        <is>
          <t>2019.11</t>
        </is>
      </c>
      <c r="O749" s="56" t="n"/>
    </row>
    <row r="750" ht="66" customFormat="1" customHeight="1" s="10">
      <c r="A750" s="152" t="n">
        <v>2</v>
      </c>
      <c r="B750" s="152" t="inlineStr">
        <is>
          <t>产业田建设项目</t>
        </is>
      </c>
      <c r="C750" s="152" t="inlineStr">
        <is>
          <t>新建</t>
        </is>
      </c>
      <c r="D750" s="152" t="inlineStr">
        <is>
          <t>2020.03
-
2020.12</t>
        </is>
      </c>
      <c r="E750" s="152" t="inlineStr">
        <is>
          <t>天池乡</t>
        </is>
      </c>
      <c r="F750" s="151" t="inlineStr">
        <is>
          <t>全乡新修梯田2950亩，其中张邓塬村81亩，梁河村231亩，苏北岔村137亩，潘老庄村426亩，井渠趟村190亩，碾盘岭村152亩，曹李川村206亩，殷屈河村385亩，老庄湾村107亩，大庄台村155亩，天池村147亩，四合掌村284亩，鲜岔村76亩，吴城子村373亩</t>
        </is>
      </c>
      <c r="G750" s="152" t="n">
        <v>147.5</v>
      </c>
      <c r="H750" s="151" t="inlineStr">
        <is>
          <t>改善210户贫困户农业生产、生活条件，提高了粮食单产，增加了农民的收入</t>
        </is>
      </c>
      <c r="I750" s="152" t="n">
        <v>14</v>
      </c>
      <c r="J750" s="152" t="n">
        <v>0.021</v>
      </c>
      <c r="K750" s="152" t="n">
        <v>0.077</v>
      </c>
      <c r="L750" s="152" t="inlineStr">
        <is>
          <t>县水保局</t>
        </is>
      </c>
      <c r="M750" s="152" t="inlineStr">
        <is>
          <t>天池乡</t>
        </is>
      </c>
      <c r="N750" s="155" t="inlineStr">
        <is>
          <t>2019.11</t>
        </is>
      </c>
      <c r="O750" s="56" t="n"/>
    </row>
    <row r="751" ht="48" customFormat="1" customHeight="1" s="10">
      <c r="A751" s="152" t="n">
        <v>3</v>
      </c>
      <c r="B751" s="152" t="inlineStr">
        <is>
          <t>产业田建设项目</t>
        </is>
      </c>
      <c r="C751" s="152" t="inlineStr">
        <is>
          <t>新建</t>
        </is>
      </c>
      <c r="D751" s="152" t="inlineStr">
        <is>
          <t>2020.03
-
2020.12</t>
        </is>
      </c>
      <c r="E751" s="152" t="inlineStr">
        <is>
          <t>毛井镇</t>
        </is>
      </c>
      <c r="F751" s="151" t="inlineStr">
        <is>
          <t>全镇新修梯田2030亩，其中二条俭村913亩，山西掌村80亩，高家洼村63亩，杨东掌村974亩</t>
        </is>
      </c>
      <c r="G751" s="152" t="n">
        <v>101.5</v>
      </c>
      <c r="H751" s="151" t="inlineStr">
        <is>
          <t>改善145户贫困户农业生产、生活条件，提高了粮食单产，增加了农民的收入</t>
        </is>
      </c>
      <c r="I751" s="152" t="n">
        <v>4</v>
      </c>
      <c r="J751" s="152" t="n">
        <v>0.0145</v>
      </c>
      <c r="K751" s="152" t="n">
        <v>0.058</v>
      </c>
      <c r="L751" s="152" t="inlineStr">
        <is>
          <t>县水保局</t>
        </is>
      </c>
      <c r="M751" s="152" t="inlineStr">
        <is>
          <t>毛井镇</t>
        </is>
      </c>
      <c r="N751" s="155" t="inlineStr">
        <is>
          <t>2019.11</t>
        </is>
      </c>
      <c r="O751" s="56" t="n"/>
    </row>
    <row r="752" ht="51" customFormat="1" customHeight="1" s="10">
      <c r="A752" s="152" t="n">
        <v>4</v>
      </c>
      <c r="B752" s="152" t="inlineStr">
        <is>
          <t>产业田建设项目</t>
        </is>
      </c>
      <c r="C752" s="152" t="inlineStr">
        <is>
          <t>新建</t>
        </is>
      </c>
      <c r="D752" s="152" t="inlineStr">
        <is>
          <t>2020.03
-
2020.12</t>
        </is>
      </c>
      <c r="E752" s="152" t="inlineStr">
        <is>
          <t>八珠乡</t>
        </is>
      </c>
      <c r="F752" s="151" t="inlineStr">
        <is>
          <t>全乡新修梯田1630亩，其中八珠塬村25亩，瓦崾岘村432亩，杏树沟村202亩，塔儿咀村141亩，马莲掌村318亩，冯家湾村179亩，湫坝沟村109亩，白塬村61亩，曹塬163亩</t>
        </is>
      </c>
      <c r="G752" s="152" t="n">
        <v>81.5</v>
      </c>
      <c r="H752" s="151" t="inlineStr">
        <is>
          <t>改善116户贫困户农业生产、生活条件，提高了粮食单产，增加了农民的收入</t>
        </is>
      </c>
      <c r="I752" s="152" t="n">
        <v>9</v>
      </c>
      <c r="J752" s="152" t="n">
        <v>0.0116</v>
      </c>
      <c r="K752" s="152" t="n">
        <v>0.0469</v>
      </c>
      <c r="L752" s="152" t="inlineStr">
        <is>
          <t>县水保局</t>
        </is>
      </c>
      <c r="M752" s="152" t="inlineStr">
        <is>
          <t>八珠乡</t>
        </is>
      </c>
      <c r="N752" s="155" t="inlineStr">
        <is>
          <t>2019.11</t>
        </is>
      </c>
      <c r="O752" s="56" t="n"/>
    </row>
    <row r="753" ht="48" customFormat="1" customHeight="1" s="10">
      <c r="A753" s="152" t="n">
        <v>5</v>
      </c>
      <c r="B753" s="152" t="inlineStr">
        <is>
          <t>产业田建设项目</t>
        </is>
      </c>
      <c r="C753" s="152" t="inlineStr">
        <is>
          <t>新建</t>
        </is>
      </c>
      <c r="D753" s="152" t="inlineStr">
        <is>
          <t>2020.03
-
2020.12</t>
        </is>
      </c>
      <c r="E753" s="152" t="inlineStr">
        <is>
          <t>洪德镇</t>
        </is>
      </c>
      <c r="F753" s="151" t="inlineStr">
        <is>
          <t>全镇新修梯田532亩，赵洼村68亩，马塬村22亩，河连湾村23亩，丁阳渠子村45亩，梁岔村71亩，私盐路村127亩，张崾岘村144亩，许旗村6亩，洪德街村10亩，李达掌村16亩</t>
        </is>
      </c>
      <c r="G753" s="152" t="n">
        <v>26.6</v>
      </c>
      <c r="H753" s="151" t="inlineStr">
        <is>
          <t>改善38户贫困户农业生产、生活条件，提高了粮食单产，增加了农民的收入</t>
        </is>
      </c>
      <c r="I753" s="152" t="n">
        <v>10</v>
      </c>
      <c r="J753" s="152" t="n">
        <v>0.0038</v>
      </c>
      <c r="K753" s="152" t="n">
        <v>0.0155</v>
      </c>
      <c r="L753" s="152" t="inlineStr">
        <is>
          <t>县水保局</t>
        </is>
      </c>
      <c r="M753" s="152" t="inlineStr">
        <is>
          <t>洪德镇</t>
        </is>
      </c>
      <c r="N753" s="155" t="inlineStr">
        <is>
          <t>2019.11</t>
        </is>
      </c>
      <c r="O753" s="56" t="n"/>
    </row>
    <row r="754" ht="48" customFormat="1" customHeight="1" s="10">
      <c r="A754" s="152" t="n">
        <v>6</v>
      </c>
      <c r="B754" s="152" t="inlineStr">
        <is>
          <t>产业田建设项目</t>
        </is>
      </c>
      <c r="C754" s="152" t="inlineStr">
        <is>
          <t>新建</t>
        </is>
      </c>
      <c r="D754" s="152" t="inlineStr">
        <is>
          <t>2020.03
-
2020.12</t>
        </is>
      </c>
      <c r="E754" s="152" t="inlineStr">
        <is>
          <t>木钵镇</t>
        </is>
      </c>
      <c r="F754" s="151" t="inlineStr">
        <is>
          <t>全镇新修梯田703亩，其中高寨村30亩，水坝滩村48亩，曹旗村30亩，白家掌村36亩，刘家塬村30亩，关营村105亩，高楼塬村275亩，邓寨子21亩，周湾44亩，井儿岔23亩，坪子塬61亩</t>
        </is>
      </c>
      <c r="G754" s="152" t="n">
        <v>35.15</v>
      </c>
      <c r="H754" s="151" t="inlineStr">
        <is>
          <t>改善51户贫困户农业生产、生活条件，提高了粮食单产，增加了农民的收入</t>
        </is>
      </c>
      <c r="I754" s="152" t="n">
        <v>11</v>
      </c>
      <c r="J754" s="152" t="n">
        <v>0.0051</v>
      </c>
      <c r="K754" s="152" t="n">
        <v>0.0211</v>
      </c>
      <c r="L754" s="152" t="inlineStr">
        <is>
          <t>县水保局</t>
        </is>
      </c>
      <c r="M754" s="152" t="inlineStr">
        <is>
          <t>木钵镇</t>
        </is>
      </c>
      <c r="N754" s="155" t="inlineStr">
        <is>
          <t>2019.11</t>
        </is>
      </c>
      <c r="O754" s="56" t="n"/>
    </row>
    <row r="755" ht="49" customFormat="1" customHeight="1" s="10">
      <c r="A755" s="152" t="n">
        <v>7</v>
      </c>
      <c r="B755" s="152" t="inlineStr">
        <is>
          <t>产业田建设项目</t>
        </is>
      </c>
      <c r="C755" s="152" t="inlineStr">
        <is>
          <t>新建</t>
        </is>
      </c>
      <c r="D755" s="152" t="inlineStr">
        <is>
          <t>2020.03
-
2020.12</t>
        </is>
      </c>
      <c r="E755" s="152" t="inlineStr">
        <is>
          <t>秦团庄乡</t>
        </is>
      </c>
      <c r="F755" s="151" t="inlineStr">
        <is>
          <t>全乡新修梯田1232亩，其中王团庄村318亩，南掌堡子村829亩，大天子村13亩，秦团庄村72亩</t>
        </is>
      </c>
      <c r="G755" s="152" t="n">
        <v>61.6</v>
      </c>
      <c r="H755" s="151" t="inlineStr">
        <is>
          <t>改善88户贫困户农业生产、生活条件，提高了粮食单产，增加了农民的收入</t>
        </is>
      </c>
      <c r="I755" s="152" t="n">
        <v>4</v>
      </c>
      <c r="J755" s="152" t="n">
        <v>0.008800000000000001</v>
      </c>
      <c r="K755" s="152" t="n">
        <v>0.0358</v>
      </c>
      <c r="L755" s="152" t="inlineStr">
        <is>
          <t>县水保局</t>
        </is>
      </c>
      <c r="M755" s="152" t="inlineStr">
        <is>
          <t>秦团庄</t>
        </is>
      </c>
      <c r="N755" s="155" t="inlineStr">
        <is>
          <t>2019.11</t>
        </is>
      </c>
      <c r="O755" s="56" t="n"/>
    </row>
    <row r="756" ht="48" customFormat="1" customHeight="1" s="10">
      <c r="A756" s="152" t="n">
        <v>8</v>
      </c>
      <c r="B756" s="152" t="inlineStr">
        <is>
          <t>产业田建设项目</t>
        </is>
      </c>
      <c r="C756" s="152" t="inlineStr">
        <is>
          <t>新建</t>
        </is>
      </c>
      <c r="D756" s="152" t="inlineStr">
        <is>
          <t>2020.03
-
2020.12</t>
        </is>
      </c>
      <c r="E756" s="152" t="inlineStr">
        <is>
          <t>樊家川镇</t>
        </is>
      </c>
      <c r="F756" s="151" t="inlineStr">
        <is>
          <t>全镇新修梯田2125亩，其中慕家河村28亩，郝集村97亩，樊家川村218亩，长城村339亩，闫塬村46亩，李崾岘村345亩，马骏滩村883亩</t>
        </is>
      </c>
      <c r="G756" s="152" t="n">
        <v>97.8</v>
      </c>
      <c r="H756" s="151" t="inlineStr">
        <is>
          <t>改善139户贫困户农业生产、生活条件，提高了粮食单产，增加了农民的收入</t>
        </is>
      </c>
      <c r="I756" s="152" t="n">
        <v>7</v>
      </c>
      <c r="J756" s="152" t="n">
        <v>0.0139</v>
      </c>
      <c r="K756" s="152" t="n">
        <v>0.0566</v>
      </c>
      <c r="L756" s="152" t="inlineStr">
        <is>
          <t>县水保局</t>
        </is>
      </c>
      <c r="M756" s="152" t="inlineStr">
        <is>
          <t>樊家川镇</t>
        </is>
      </c>
      <c r="N756" s="155" t="inlineStr">
        <is>
          <t>2019.11</t>
        </is>
      </c>
      <c r="O756" s="56" t="n"/>
    </row>
    <row r="757" ht="47" customFormat="1" customHeight="1" s="10">
      <c r="A757" s="152" t="n">
        <v>9</v>
      </c>
      <c r="B757" s="152" t="inlineStr">
        <is>
          <t>产业田建设项目</t>
        </is>
      </c>
      <c r="C757" s="152" t="inlineStr">
        <is>
          <t>新建</t>
        </is>
      </c>
      <c r="D757" s="152" t="inlineStr">
        <is>
          <t>2020.03
-
2020.12</t>
        </is>
      </c>
      <c r="E757" s="152" t="inlineStr">
        <is>
          <t>甜水镇</t>
        </is>
      </c>
      <c r="F757" s="151" t="inlineStr">
        <is>
          <t>全镇新修梯田2160亩，其中何塬村64亩，张铁村1027亩，高崾岘村337亩，大良洼村202亩，鲁掌村72亩，邱滩村268亩，赵掌村161亩，狼儿滩29亩</t>
        </is>
      </c>
      <c r="G757" s="152" t="n">
        <v>108</v>
      </c>
      <c r="H757" s="151" t="inlineStr">
        <is>
          <t>改善154户贫困户农业生产、生活条件，提高了粮食单产，增加了农民的收入</t>
        </is>
      </c>
      <c r="I757" s="152" t="n">
        <v>8</v>
      </c>
      <c r="J757" s="152" t="n">
        <v>0.0154</v>
      </c>
      <c r="K757" s="152" t="n">
        <v>0.0616</v>
      </c>
      <c r="L757" s="152" t="inlineStr">
        <is>
          <t>县水保局</t>
        </is>
      </c>
      <c r="M757" s="152" t="inlineStr">
        <is>
          <t>甜水镇</t>
        </is>
      </c>
      <c r="N757" s="155" t="inlineStr">
        <is>
          <t>2019.11</t>
        </is>
      </c>
      <c r="O757" s="56" t="n"/>
    </row>
    <row r="758" ht="48" customFormat="1" customHeight="1" s="10">
      <c r="A758" s="152" t="n">
        <v>10</v>
      </c>
      <c r="B758" s="152" t="inlineStr">
        <is>
          <t>产业田建设项目</t>
        </is>
      </c>
      <c r="C758" s="152" t="inlineStr">
        <is>
          <t>新建</t>
        </is>
      </c>
      <c r="D758" s="152" t="inlineStr">
        <is>
          <t>2020.03
-
2020.12</t>
        </is>
      </c>
      <c r="E758" s="152" t="inlineStr">
        <is>
          <t>环城镇</t>
        </is>
      </c>
      <c r="F758" s="151" t="inlineStr">
        <is>
          <t>全镇新修梯田271亩，其中张淌村52亩，十八里村6亩，龚淌村14亩，马坊塬村50亩，唐塬村20亩，耿家沟村15亩，赵小掌村9亩，杨庙掌村46亩，十五里沟村18亩，鸳鸯沟村41亩</t>
        </is>
      </c>
      <c r="G758" s="152" t="n">
        <v>13.55</v>
      </c>
      <c r="H758" s="151" t="inlineStr">
        <is>
          <t>改善19户贫困户农业生产、生活条件，提高了粮食单产，增加了农民的收入</t>
        </is>
      </c>
      <c r="I758" s="152" t="n">
        <v>10</v>
      </c>
      <c r="J758" s="152" t="n">
        <v>0.0019</v>
      </c>
      <c r="K758" s="152" t="n">
        <v>0.0078</v>
      </c>
      <c r="L758" s="152" t="inlineStr">
        <is>
          <t>县水保局</t>
        </is>
      </c>
      <c r="M758" s="152" t="inlineStr">
        <is>
          <t>环城镇</t>
        </is>
      </c>
      <c r="N758" s="155" t="inlineStr">
        <is>
          <t>2019.11</t>
        </is>
      </c>
      <c r="O758" s="56" t="n"/>
    </row>
    <row r="759" ht="48" customFormat="1" customHeight="1" s="10">
      <c r="A759" s="152" t="n">
        <v>11</v>
      </c>
      <c r="B759" s="152" t="inlineStr">
        <is>
          <t>产业田建设项目</t>
        </is>
      </c>
      <c r="C759" s="152" t="inlineStr">
        <is>
          <t>新建</t>
        </is>
      </c>
      <c r="D759" s="152" t="inlineStr">
        <is>
          <t>2020.03
-
2020.12</t>
        </is>
      </c>
      <c r="E759" s="152" t="inlineStr">
        <is>
          <t>南湫乡</t>
        </is>
      </c>
      <c r="F759" s="151" t="inlineStr">
        <is>
          <t>全乡新修梯田658亩，其中代家洼村89亩，党家洼村15亩，双井子村84亩，岳后渠村22亩，杨兴堡村51亩，洪涝池村397亩</t>
        </is>
      </c>
      <c r="G759" s="152" t="n">
        <v>32.9</v>
      </c>
      <c r="H759" s="151" t="inlineStr">
        <is>
          <t>改善47户贫困户农业生产、生活条件，提高了粮食单产，增加了农民的收入</t>
        </is>
      </c>
      <c r="I759" s="152" t="n">
        <v>6</v>
      </c>
      <c r="J759" s="152" t="n">
        <v>0.0047</v>
      </c>
      <c r="K759" s="152" t="n">
        <v>0.0189</v>
      </c>
      <c r="L759" s="152" t="inlineStr">
        <is>
          <t>县水保局</t>
        </is>
      </c>
      <c r="M759" s="152" t="inlineStr">
        <is>
          <t>南湫乡</t>
        </is>
      </c>
      <c r="N759" s="155" t="inlineStr">
        <is>
          <t>2019.11</t>
        </is>
      </c>
      <c r="O759" s="56" t="n"/>
    </row>
    <row r="760" ht="45" customFormat="1" customHeight="1" s="10">
      <c r="A760" s="152" t="n">
        <v>12</v>
      </c>
      <c r="B760" s="152" t="inlineStr">
        <is>
          <t>产业田建设项目</t>
        </is>
      </c>
      <c r="C760" s="152" t="inlineStr">
        <is>
          <t>新建</t>
        </is>
      </c>
      <c r="D760" s="152" t="inlineStr">
        <is>
          <t>2020.03
-
2020.12</t>
        </is>
      </c>
      <c r="E760" s="152" t="inlineStr">
        <is>
          <t>耿湾乡</t>
        </is>
      </c>
      <c r="F760" s="151" t="inlineStr">
        <is>
          <t>全乡新修梯田1962亩，其中张台村62亩，潘掌村131亩，郝东掌村641亩，许掌村357亩，郜庄村119亩，万湾村254亩，天桥56亩，黑城岔15亩，韩老庄48亩，耿河226亩，桃树掌53亩</t>
        </is>
      </c>
      <c r="G760" s="152" t="n">
        <v>98.09999999999999</v>
      </c>
      <c r="H760" s="151" t="inlineStr">
        <is>
          <t>改善140户贫困户农业生产、生活条件，提高了粮食单产，增加了农民的收入</t>
        </is>
      </c>
      <c r="I760" s="152" t="n">
        <v>11</v>
      </c>
      <c r="J760" s="152" t="n">
        <v>0.014</v>
      </c>
      <c r="K760" s="152" t="n">
        <v>0.056</v>
      </c>
      <c r="L760" s="152" t="inlineStr">
        <is>
          <t>县水保局</t>
        </is>
      </c>
      <c r="M760" s="152" t="inlineStr">
        <is>
          <t>耿湾乡</t>
        </is>
      </c>
      <c r="N760" s="155" t="inlineStr">
        <is>
          <t>2019.11</t>
        </is>
      </c>
      <c r="O760" s="56" t="n"/>
    </row>
    <row r="761" ht="50" customFormat="1" customHeight="1" s="10">
      <c r="A761" s="152" t="n">
        <v>13</v>
      </c>
      <c r="B761" s="152" t="inlineStr">
        <is>
          <t>产业田建设项目</t>
        </is>
      </c>
      <c r="C761" s="152" t="inlineStr">
        <is>
          <t>新建</t>
        </is>
      </c>
      <c r="D761" s="152" t="inlineStr">
        <is>
          <t>2020.03
-
2020.12</t>
        </is>
      </c>
      <c r="E761" s="152" t="inlineStr">
        <is>
          <t>演武乡</t>
        </is>
      </c>
      <c r="F761" s="151" t="inlineStr">
        <is>
          <t>全乡新修梯田1173亩，其中佛家岔村149亩，曳郭咀村116亩，杨家洼村296亩，刘坪村10亩，路家塬村557亩，黄山村45亩</t>
        </is>
      </c>
      <c r="G761" s="152" t="n">
        <v>58.65</v>
      </c>
      <c r="H761" s="151" t="inlineStr">
        <is>
          <t>改善84户贫困户农业生产、生活条件，提高了粮食单产，增加了农民的收入</t>
        </is>
      </c>
      <c r="I761" s="152" t="n">
        <v>6</v>
      </c>
      <c r="J761" s="152" t="n">
        <v>0.008399999999999999</v>
      </c>
      <c r="K761" s="152" t="n">
        <v>0.0339</v>
      </c>
      <c r="L761" s="152" t="inlineStr">
        <is>
          <t>县水保局</t>
        </is>
      </c>
      <c r="M761" s="152" t="inlineStr">
        <is>
          <t>演武乡</t>
        </is>
      </c>
      <c r="N761" s="155" t="inlineStr">
        <is>
          <t>2019.11</t>
        </is>
      </c>
      <c r="O761" s="56" t="n"/>
    </row>
    <row r="762" ht="50" customFormat="1" customHeight="1" s="10">
      <c r="A762" s="152" t="n">
        <v>14</v>
      </c>
      <c r="B762" s="152" t="inlineStr">
        <is>
          <t>产业田建设项目</t>
        </is>
      </c>
      <c r="C762" s="152" t="inlineStr">
        <is>
          <t>新建</t>
        </is>
      </c>
      <c r="D762" s="152" t="inlineStr">
        <is>
          <t>2020.03
-
2020.12</t>
        </is>
      </c>
      <c r="E762" s="152" t="inlineStr">
        <is>
          <t>曲子镇</t>
        </is>
      </c>
      <c r="F762" s="151" t="inlineStr">
        <is>
          <t>全乡新修梯田99亩，其中刘旗村3亩，楼房子村9亩，油坊塬村9亩，金盆掌村27亩，小庄子村17亩，董家塬村22亩，高李湾5亩，宋家塬7亩</t>
        </is>
      </c>
      <c r="G762" s="152" t="n">
        <v>4.95</v>
      </c>
      <c r="H762" s="151" t="inlineStr">
        <is>
          <t>改善9户贫困户农业生产、生活条件，提高了粮食单产，增加了农民的收入</t>
        </is>
      </c>
      <c r="I762" s="152" t="n">
        <v>8</v>
      </c>
      <c r="J762" s="152" t="n">
        <v>0.0009</v>
      </c>
      <c r="K762" s="152" t="n">
        <v>0.0037</v>
      </c>
      <c r="L762" s="152" t="inlineStr">
        <is>
          <t>县水保局</t>
        </is>
      </c>
      <c r="M762" s="152" t="inlineStr">
        <is>
          <t>曲子镇</t>
        </is>
      </c>
      <c r="N762" s="155" t="inlineStr">
        <is>
          <t>2019.11</t>
        </is>
      </c>
      <c r="O762" s="56" t="n"/>
    </row>
    <row r="763" ht="45" customFormat="1" customHeight="1" s="10">
      <c r="A763" s="152" t="n">
        <v>15</v>
      </c>
      <c r="B763" s="152" t="inlineStr">
        <is>
          <t>产业田建设项目</t>
        </is>
      </c>
      <c r="C763" s="152" t="inlineStr">
        <is>
          <t>新建</t>
        </is>
      </c>
      <c r="D763" s="152" t="inlineStr">
        <is>
          <t>2020.03
-
2020.12</t>
        </is>
      </c>
      <c r="E763" s="152" t="inlineStr">
        <is>
          <t>车道镇</t>
        </is>
      </c>
      <c r="F763" s="151" t="inlineStr">
        <is>
          <t>全乡新修梯田1203亩，其中吊渠村516亩，王西掌190亩，万安村447亩，安掌村11亩、苦水掌22亩、陈掌17亩</t>
        </is>
      </c>
      <c r="G763" s="152" t="n">
        <v>60.15</v>
      </c>
      <c r="H763" s="151" t="inlineStr">
        <is>
          <t>改善86户贫困户农业生产、生活条件，提高了粮食单产，增加了农民的收入</t>
        </is>
      </c>
      <c r="I763" s="152" t="n">
        <v>6</v>
      </c>
      <c r="J763" s="152" t="n">
        <v>0.0086</v>
      </c>
      <c r="K763" s="152" t="n">
        <v>0.0344</v>
      </c>
      <c r="L763" s="152" t="inlineStr">
        <is>
          <t>县水保局</t>
        </is>
      </c>
      <c r="M763" s="152" t="inlineStr">
        <is>
          <t>车道</t>
        </is>
      </c>
      <c r="N763" s="155" t="inlineStr">
        <is>
          <t>2019.11</t>
        </is>
      </c>
      <c r="O763" s="56" t="n"/>
    </row>
    <row r="764" ht="49" customFormat="1" customHeight="1" s="10">
      <c r="A764" s="152" t="n">
        <v>16</v>
      </c>
      <c r="B764" s="152" t="inlineStr">
        <is>
          <t>产业田建设项目</t>
        </is>
      </c>
      <c r="C764" s="152" t="inlineStr">
        <is>
          <t>新建</t>
        </is>
      </c>
      <c r="D764" s="152" t="inlineStr">
        <is>
          <t>2020.03
-
2020.12</t>
        </is>
      </c>
      <c r="E764" s="152" t="inlineStr">
        <is>
          <t>合道镇</t>
        </is>
      </c>
      <c r="F764" s="151" t="inlineStr">
        <is>
          <t>全乡新修梯田384亩，其中梁坪村8亩，唐台子村46亩，辛坪村153亩，尚西坪村5亩，沈岭村74亩，陶洼子村57亩，红崖洼村11亩，寨子坪村17亩，常崾岘村13亩</t>
        </is>
      </c>
      <c r="G764" s="152" t="n">
        <v>19.2</v>
      </c>
      <c r="H764" s="151" t="inlineStr">
        <is>
          <t>改善27户贫困户农业生产、生活条件，提高了粮食单产，增加了农民的收入</t>
        </is>
      </c>
      <c r="I764" s="152" t="n">
        <v>9</v>
      </c>
      <c r="J764" s="152" t="n">
        <v>0.0027</v>
      </c>
      <c r="K764" s="152" t="n">
        <v>0.0118</v>
      </c>
      <c r="L764" s="152" t="inlineStr">
        <is>
          <t>县水保局</t>
        </is>
      </c>
      <c r="M764" s="152" t="inlineStr">
        <is>
          <t>合道</t>
        </is>
      </c>
      <c r="N764" s="155" t="inlineStr">
        <is>
          <t>2019.11</t>
        </is>
      </c>
      <c r="O764" s="56" t="n"/>
    </row>
    <row r="765" ht="49" customFormat="1" customHeight="1" s="10">
      <c r="A765" s="152" t="n">
        <v>17</v>
      </c>
      <c r="B765" s="152" t="inlineStr">
        <is>
          <t>产业田建设项目</t>
        </is>
      </c>
      <c r="C765" s="152" t="inlineStr">
        <is>
          <t>新建</t>
        </is>
      </c>
      <c r="D765" s="152" t="inlineStr">
        <is>
          <t>2020.03
-
2020.12</t>
        </is>
      </c>
      <c r="E765" s="152" t="inlineStr">
        <is>
          <t>山城乡</t>
        </is>
      </c>
      <c r="F765" s="151" t="inlineStr">
        <is>
          <t>全乡新修梯田1505亩，其中冯家沟村434亩，谢庄村10亩，郝掌村176亩，八里铺村323亩，王山口子村147亩，寨柯村415亩</t>
        </is>
      </c>
      <c r="G765" s="152" t="n">
        <v>75.25</v>
      </c>
      <c r="H765" s="151" t="inlineStr">
        <is>
          <t>改善107户贫困户农业生产、生活条件，提高了粮食单产，增加了农民的收入</t>
        </is>
      </c>
      <c r="I765" s="152" t="n">
        <v>6</v>
      </c>
      <c r="J765" s="152" t="n">
        <v>0.0107</v>
      </c>
      <c r="K765" s="152" t="n">
        <v>0.0428</v>
      </c>
      <c r="L765" s="152" t="inlineStr">
        <is>
          <t>县水保局</t>
        </is>
      </c>
      <c r="M765" s="152" t="inlineStr">
        <is>
          <t>山城</t>
        </is>
      </c>
      <c r="N765" s="155" t="inlineStr">
        <is>
          <t>2019.11</t>
        </is>
      </c>
      <c r="O765" s="56" t="n"/>
    </row>
    <row r="766" ht="51" customFormat="1" customHeight="1" s="10">
      <c r="A766" s="152" t="n">
        <v>18</v>
      </c>
      <c r="B766" s="152" t="inlineStr">
        <is>
          <t>产业田建设项目</t>
        </is>
      </c>
      <c r="C766" s="152" t="inlineStr">
        <is>
          <t>新建</t>
        </is>
      </c>
      <c r="D766" s="152" t="inlineStr">
        <is>
          <t>2020.03
-
2020.12</t>
        </is>
      </c>
      <c r="E766" s="152" t="inlineStr">
        <is>
          <t>芦湾乡</t>
        </is>
      </c>
      <c r="F766" s="151" t="inlineStr">
        <is>
          <t>全乡新修梯田1717亩，其中井川村95亩，桃李湾村59亩，庙儿掌村296亩，小堡条村105亩，花儿掌村681亩，盘龙村388亩，宋掌村68亩，杨新庄25亩</t>
        </is>
      </c>
      <c r="G766" s="152" t="n">
        <v>85.84999999999999</v>
      </c>
      <c r="H766" s="151" t="inlineStr">
        <is>
          <t>改善122户贫困户农业生产、生活条件，提高了粮食单产，增加了农民的收入</t>
        </is>
      </c>
      <c r="I766" s="152" t="n">
        <v>8</v>
      </c>
      <c r="J766" s="152" t="n">
        <v>0.0122</v>
      </c>
      <c r="K766" s="152" t="n">
        <v>0.0492</v>
      </c>
      <c r="L766" s="152" t="inlineStr">
        <is>
          <t>县水保局</t>
        </is>
      </c>
      <c r="M766" s="152" t="inlineStr">
        <is>
          <t>芦湾</t>
        </is>
      </c>
      <c r="N766" s="155" t="inlineStr">
        <is>
          <t>2019.11</t>
        </is>
      </c>
      <c r="O766" s="56" t="n"/>
    </row>
    <row r="767" ht="51" customFormat="1" customHeight="1" s="10">
      <c r="A767" s="152" t="n">
        <v>19</v>
      </c>
      <c r="B767" s="152" t="inlineStr">
        <is>
          <t>产业田建设项目</t>
        </is>
      </c>
      <c r="C767" s="152" t="inlineStr">
        <is>
          <t>新建</t>
        </is>
      </c>
      <c r="D767" s="152" t="inlineStr">
        <is>
          <t>2020.03
-
2020.12</t>
        </is>
      </c>
      <c r="E767" s="152" t="inlineStr">
        <is>
          <t>虎洞镇</t>
        </is>
      </c>
      <c r="F767" s="151" t="inlineStr">
        <is>
          <t>全镇新修梯田1332亩，其中贾驿村106亩，魏家河村68亩，张家湾村208亩，刘解掌村305亩，砂井子村257亩，高庙湾村117亩，金庄原村91亩，常兆台180亩</t>
        </is>
      </c>
      <c r="G767" s="152" t="n">
        <v>66.59999999999999</v>
      </c>
      <c r="H767" s="151" t="inlineStr">
        <is>
          <t>改善95户贫困户农业生产、生活条件，提高了粮食单产，增加了农民的收入</t>
        </is>
      </c>
      <c r="I767" s="152" t="n">
        <v>8</v>
      </c>
      <c r="J767" s="152" t="n">
        <v>0.0095</v>
      </c>
      <c r="K767" s="152" t="n">
        <v>0.039</v>
      </c>
      <c r="L767" s="152" t="inlineStr">
        <is>
          <t>县水保局</t>
        </is>
      </c>
      <c r="M767" s="152" t="inlineStr">
        <is>
          <t>虎洞</t>
        </is>
      </c>
      <c r="N767" s="155" t="inlineStr">
        <is>
          <t>2019.11</t>
        </is>
      </c>
      <c r="O767" s="56" t="n"/>
    </row>
    <row r="768" ht="48" customFormat="1" customHeight="1" s="10">
      <c r="A768" s="152" t="n">
        <v>20</v>
      </c>
      <c r="B768" s="152" t="inlineStr">
        <is>
          <t>产业田建设项目</t>
        </is>
      </c>
      <c r="C768" s="152" t="inlineStr">
        <is>
          <t>新建</t>
        </is>
      </c>
      <c r="D768" s="152" t="inlineStr">
        <is>
          <t>2020.03
-
2020.12</t>
        </is>
      </c>
      <c r="E768" s="152" t="inlineStr">
        <is>
          <t>罗山乡</t>
        </is>
      </c>
      <c r="F768" s="151" t="inlineStr">
        <is>
          <t>全乡新修梯田63亩，其中光明村30亩，山水湾村18亩，兰家掌村15亩</t>
        </is>
      </c>
      <c r="G768" s="152" t="n">
        <v>3.15</v>
      </c>
      <c r="H768" s="151" t="inlineStr">
        <is>
          <t>改善3户贫困户农业生产、生活条件，提高了粮食单产，增加了农民的收入</t>
        </is>
      </c>
      <c r="I768" s="152" t="n">
        <v>3</v>
      </c>
      <c r="J768" s="152" t="n">
        <v>0.0003</v>
      </c>
      <c r="K768" s="152" t="n">
        <v>0.001</v>
      </c>
      <c r="L768" s="152" t="inlineStr">
        <is>
          <t>县水保局</t>
        </is>
      </c>
      <c r="M768" s="152" t="inlineStr">
        <is>
          <t>罗山</t>
        </is>
      </c>
      <c r="N768" s="155" t="inlineStr">
        <is>
          <t>2019.11</t>
        </is>
      </c>
      <c r="O768" s="56" t="n"/>
    </row>
    <row r="769" ht="73" customFormat="1" customHeight="1" s="10">
      <c r="A769" s="233" t="inlineStr">
        <is>
          <t>（四十）</t>
        </is>
      </c>
      <c r="B769" s="233" t="inlineStr">
        <is>
          <t>高标准农田建设
（2020年）</t>
        </is>
      </c>
      <c r="C769" s="233" t="inlineStr">
        <is>
          <t>新建</t>
        </is>
      </c>
      <c r="D769" s="233" t="inlineStr">
        <is>
          <t>2020.06
-
2021.05</t>
        </is>
      </c>
      <c r="E769" s="233" t="inlineStr">
        <is>
          <t>环城等12乡镇</t>
        </is>
      </c>
      <c r="F769" s="98" t="inlineStr">
        <is>
          <t>建设高标准农田10万亩，建设规模：（1）土地平整10万亩；（2）土壤改良10万亩；（3）节水灌溉0.9万亩；（4）新修田间道路180km，配套新建拱桥、过水路堤、漫水桥；（5）农田防护林7.2万株</t>
        </is>
      </c>
      <c r="G769" s="233" t="n">
        <v>15651</v>
      </c>
      <c r="H769" s="124" t="inlineStr">
        <is>
          <t>增加高产稳产基本农田，有效控制土壤侵蚀，防止水土流失</t>
        </is>
      </c>
      <c r="I769" s="233" t="n">
        <v>39</v>
      </c>
      <c r="J769" s="233" t="n">
        <v>0.29190271</v>
      </c>
      <c r="K769" s="233" t="n">
        <v>1.213613</v>
      </c>
      <c r="L769" s="233" t="inlineStr">
        <is>
          <t>县农业
农村局</t>
        </is>
      </c>
      <c r="M769" s="233" t="inlineStr">
        <is>
          <t>乡镇、村</t>
        </is>
      </c>
      <c r="N769" s="123" t="n">
        <v>2019.11</v>
      </c>
      <c r="O769" s="55" t="n"/>
    </row>
    <row r="770" ht="73" customFormat="1" customHeight="1" s="10">
      <c r="A770" s="152" t="n">
        <v>1</v>
      </c>
      <c r="B770" s="152" t="inlineStr">
        <is>
          <t>环城镇高标准农田建设</t>
        </is>
      </c>
      <c r="C770" s="152" t="inlineStr">
        <is>
          <t>新建</t>
        </is>
      </c>
      <c r="D770" s="152" t="inlineStr">
        <is>
          <t>2020.06
-
2021.05</t>
        </is>
      </c>
      <c r="E770" s="152" t="inlineStr">
        <is>
          <t>环城镇漫塬村</t>
        </is>
      </c>
      <c r="F770" s="102" t="inlineStr">
        <is>
          <t>建设规模：（1）土地平整0.2万亩；（2）土壤改良0.2万亩；（3）新修田间道路12km，配套新建拱桥、过水路堤、漫水桥；（4）农田防护林0.48万株</t>
        </is>
      </c>
      <c r="G770" s="260" t="n">
        <v>425</v>
      </c>
      <c r="H770" s="151" t="inlineStr">
        <is>
          <t>增加高产稳产基本农田，有效控制土壤侵蚀，防止水土流失</t>
        </is>
      </c>
      <c r="I770" s="152" t="n">
        <v>1</v>
      </c>
      <c r="J770" s="152" t="n">
        <v>0.004</v>
      </c>
      <c r="K770" s="152" t="n">
        <v>0.0158</v>
      </c>
      <c r="L770" s="152" t="inlineStr">
        <is>
          <t>县农业
农村局</t>
        </is>
      </c>
      <c r="M770" s="152" t="inlineStr">
        <is>
          <t>乡镇、村</t>
        </is>
      </c>
      <c r="N770" s="155" t="n">
        <v>2019.11</v>
      </c>
      <c r="O770" s="55" t="n"/>
    </row>
    <row r="771" ht="73" customFormat="1" customHeight="1" s="10">
      <c r="A771" s="152" t="n">
        <v>2</v>
      </c>
      <c r="B771" s="152" t="inlineStr">
        <is>
          <t>环城镇高标准农田建设</t>
        </is>
      </c>
      <c r="C771" s="152" t="inlineStr">
        <is>
          <t>新建</t>
        </is>
      </c>
      <c r="D771" s="152" t="inlineStr">
        <is>
          <t>2020.06
-
2021.05</t>
        </is>
      </c>
      <c r="E771" s="152" t="inlineStr">
        <is>
          <t>环城镇杨庙掌村</t>
        </is>
      </c>
      <c r="F771" s="102" t="inlineStr">
        <is>
          <t>建设规模：（1）土地平整0.45万亩；（2）土壤改良0.45万亩；</t>
        </is>
      </c>
      <c r="G771" s="260" t="n">
        <v>470</v>
      </c>
      <c r="H771" s="151" t="inlineStr">
        <is>
          <t>增加高产稳产基本农田，有效控制土壤侵蚀，防止水土流失</t>
        </is>
      </c>
      <c r="I771" s="152" t="n">
        <v>1</v>
      </c>
      <c r="J771" s="152" t="n">
        <v>0.0043</v>
      </c>
      <c r="K771" s="152" t="n">
        <v>0.0146</v>
      </c>
      <c r="L771" s="152" t="inlineStr">
        <is>
          <t>县农业
农村局</t>
        </is>
      </c>
      <c r="M771" s="152" t="inlineStr">
        <is>
          <t>乡镇、村</t>
        </is>
      </c>
      <c r="N771" s="155" t="n">
        <v>2019.11</v>
      </c>
      <c r="O771" s="55" t="n"/>
    </row>
    <row r="772" ht="73" customFormat="1" customHeight="1" s="10">
      <c r="A772" s="152" t="n">
        <v>3</v>
      </c>
      <c r="B772" s="152" t="inlineStr">
        <is>
          <t>环城镇高标准农田建设</t>
        </is>
      </c>
      <c r="C772" s="152" t="inlineStr">
        <is>
          <t>新建</t>
        </is>
      </c>
      <c r="D772" s="152" t="inlineStr">
        <is>
          <t>2020.06
-
2021.05</t>
        </is>
      </c>
      <c r="E772" s="152" t="inlineStr">
        <is>
          <t>环城镇张淌村</t>
        </is>
      </c>
      <c r="F772" s="102" t="inlineStr">
        <is>
          <t>建设规模：（1）土地平整0.12万亩；（2）土壤改良0.12万亩</t>
        </is>
      </c>
      <c r="G772" s="260" t="n">
        <v>125</v>
      </c>
      <c r="H772" s="151" t="inlineStr">
        <is>
          <t>增加高产稳产基本农田，有效控制土壤侵蚀，防止水土流失</t>
        </is>
      </c>
      <c r="I772" s="152" t="n">
        <v>1</v>
      </c>
      <c r="J772" s="152" t="n">
        <v>0.0011</v>
      </c>
      <c r="K772" s="152" t="n">
        <v>0.0043</v>
      </c>
      <c r="L772" s="152" t="inlineStr">
        <is>
          <t>县农业
农村局</t>
        </is>
      </c>
      <c r="M772" s="152" t="inlineStr">
        <is>
          <t>乡镇、村</t>
        </is>
      </c>
      <c r="N772" s="155" t="n">
        <v>2019.11</v>
      </c>
      <c r="O772" s="55" t="n"/>
    </row>
    <row r="773" ht="73" customFormat="1" customHeight="1" s="10">
      <c r="A773" s="152" t="n">
        <v>4</v>
      </c>
      <c r="B773" s="152" t="inlineStr">
        <is>
          <t>环城镇高标准农田建设</t>
        </is>
      </c>
      <c r="C773" s="152" t="inlineStr">
        <is>
          <t>新建</t>
        </is>
      </c>
      <c r="D773" s="152" t="inlineStr">
        <is>
          <t>2020.06
-
2021.05</t>
        </is>
      </c>
      <c r="E773" s="152" t="inlineStr">
        <is>
          <t>环城镇鸳鸯沟村</t>
        </is>
      </c>
      <c r="F773" s="102" t="inlineStr">
        <is>
          <t>建设规模：（1）土地平整0.13万亩；（2）土壤改良0.13万亩；</t>
        </is>
      </c>
      <c r="G773" s="260" t="n">
        <v>136</v>
      </c>
      <c r="H773" s="151" t="inlineStr">
        <is>
          <t>增加高产稳产基本农田，有效控制土壤侵蚀，防止水土流失</t>
        </is>
      </c>
      <c r="I773" s="152" t="n">
        <v>1</v>
      </c>
      <c r="J773" s="152" t="n">
        <v>0.0008</v>
      </c>
      <c r="K773" s="152" t="n">
        <v>0.0034</v>
      </c>
      <c r="L773" s="152" t="inlineStr">
        <is>
          <t>县农业
农村局</t>
        </is>
      </c>
      <c r="M773" s="152" t="inlineStr">
        <is>
          <t>乡镇、村</t>
        </is>
      </c>
      <c r="N773" s="155" t="n">
        <v>2019.11</v>
      </c>
      <c r="O773" s="55" t="n"/>
    </row>
    <row r="774" ht="73" customFormat="1" customHeight="1" s="10">
      <c r="A774" s="152" t="n">
        <v>5</v>
      </c>
      <c r="B774" s="152" t="inlineStr">
        <is>
          <t>曲子镇高标准农田建设</t>
        </is>
      </c>
      <c r="C774" s="152" t="inlineStr">
        <is>
          <t>新建</t>
        </is>
      </c>
      <c r="D774" s="152" t="inlineStr">
        <is>
          <t>2020.06
-
2021.05</t>
        </is>
      </c>
      <c r="E774" s="152" t="inlineStr">
        <is>
          <t>曲子镇西沟村</t>
        </is>
      </c>
      <c r="F774" s="102" t="inlineStr">
        <is>
          <t>建设规模：（1）土地平整0.08万亩；（2）土壤改良0.082万亩；（3）节水灌溉0.1万亩</t>
        </is>
      </c>
      <c r="G774" s="260" t="n">
        <v>194</v>
      </c>
      <c r="H774" s="151" t="inlineStr">
        <is>
          <t>增加高产稳产基本农田，有效控制土壤侵蚀，防止水土流失</t>
        </is>
      </c>
      <c r="I774" s="152" t="n">
        <v>1</v>
      </c>
      <c r="J774" s="152" t="n">
        <v>0.001</v>
      </c>
      <c r="K774" s="152" t="n">
        <v>0.0043</v>
      </c>
      <c r="L774" s="152" t="inlineStr">
        <is>
          <t>县农业
农村局</t>
        </is>
      </c>
      <c r="M774" s="152" t="inlineStr">
        <is>
          <t>乡镇、村</t>
        </is>
      </c>
      <c r="N774" s="155" t="n">
        <v>2019.11</v>
      </c>
      <c r="O774" s="55" t="n"/>
    </row>
    <row r="775" ht="73" customFormat="1" customHeight="1" s="10">
      <c r="A775" s="152" t="n">
        <v>6</v>
      </c>
      <c r="B775" s="152" t="inlineStr">
        <is>
          <t>曲子镇高标准农田建设</t>
        </is>
      </c>
      <c r="C775" s="152" t="inlineStr">
        <is>
          <t>新建</t>
        </is>
      </c>
      <c r="D775" s="152" t="inlineStr">
        <is>
          <t>2020.06
-
2021.05</t>
        </is>
      </c>
      <c r="E775" s="152" t="inlineStr">
        <is>
          <t>曲子镇高李湾村</t>
        </is>
      </c>
      <c r="F775" s="102" t="inlineStr">
        <is>
          <t>建设规模：（1）土地平整0.2万亩；（2）土壤改良0.2万亩；（3）节水灌溉0.1万亩</t>
        </is>
      </c>
      <c r="G775" s="260" t="n">
        <v>487</v>
      </c>
      <c r="H775" s="151" t="inlineStr">
        <is>
          <t>增加高产稳产基本农田，有效控制土壤侵蚀，防止水土流失</t>
        </is>
      </c>
      <c r="I775" s="152" t="n">
        <v>1</v>
      </c>
      <c r="J775" s="152" t="n">
        <v>0.0049</v>
      </c>
      <c r="K775" s="152" t="n">
        <v>0.0162</v>
      </c>
      <c r="L775" s="152" t="inlineStr">
        <is>
          <t>县农业
农村局</t>
        </is>
      </c>
      <c r="M775" s="152" t="inlineStr">
        <is>
          <t>乡镇、村</t>
        </is>
      </c>
      <c r="N775" s="155" t="n">
        <v>2019.11</v>
      </c>
      <c r="O775" s="55" t="n"/>
    </row>
    <row r="776" ht="73" customFormat="1" customHeight="1" s="10">
      <c r="A776" s="152" t="n">
        <v>7</v>
      </c>
      <c r="B776" s="152" t="inlineStr">
        <is>
          <t>曲子镇高标准农田建设</t>
        </is>
      </c>
      <c r="C776" s="152" t="inlineStr">
        <is>
          <t>新建</t>
        </is>
      </c>
      <c r="D776" s="152" t="inlineStr">
        <is>
          <t>2020.06
-
2021.05</t>
        </is>
      </c>
      <c r="E776" s="152" t="inlineStr">
        <is>
          <t>曲子镇楼房子村</t>
        </is>
      </c>
      <c r="F776" s="102" t="inlineStr">
        <is>
          <t>建设规模：（1）土地平整0.15万亩；（2）土壤改良0.15万亩；（3）节水灌溉0.1万亩；（4）新修田间道路30km，配套新建拱桥、过水路堤、漫水桥；（5）农田防护林1.2万株</t>
        </is>
      </c>
      <c r="G776" s="260" t="n">
        <v>973</v>
      </c>
      <c r="H776" s="151" t="inlineStr">
        <is>
          <t>增加高产稳产基本农田，有效控制土壤侵蚀，防止水土流失</t>
        </is>
      </c>
      <c r="I776" s="152" t="n">
        <v>1</v>
      </c>
      <c r="J776" s="152" t="n">
        <v>0.0017</v>
      </c>
      <c r="K776" s="152" t="n">
        <v>0.0078</v>
      </c>
      <c r="L776" s="152" t="inlineStr">
        <is>
          <t>县农业
农村局</t>
        </is>
      </c>
      <c r="M776" s="152" t="inlineStr">
        <is>
          <t>乡镇、村</t>
        </is>
      </c>
      <c r="N776" s="155" t="n">
        <v>2019.11</v>
      </c>
      <c r="O776" s="55" t="n"/>
    </row>
    <row r="777" ht="73" customFormat="1" customHeight="1" s="10">
      <c r="A777" s="152" t="n">
        <v>8</v>
      </c>
      <c r="B777" s="152" t="inlineStr">
        <is>
          <t>合道镇高标准农田建设</t>
        </is>
      </c>
      <c r="C777" s="152" t="inlineStr">
        <is>
          <t>新建</t>
        </is>
      </c>
      <c r="D777" s="152" t="inlineStr">
        <is>
          <t>2020.06
-
2021.05</t>
        </is>
      </c>
      <c r="E777" s="152" t="inlineStr">
        <is>
          <t>合道镇唐台子村</t>
        </is>
      </c>
      <c r="F777" s="102" t="inlineStr">
        <is>
          <t>建设规模：（1）土地平整0.08万亩；（2）土壤改良0.08万亩；（3）节水灌溉0.08万亩；（4）新修田间道路2km，配套新建拱桥、过水路堤、漫水桥；（5）农田防护林0.08万株</t>
        </is>
      </c>
      <c r="G777" s="260" t="n">
        <v>271</v>
      </c>
      <c r="H777" s="151" t="inlineStr">
        <is>
          <t>增加高产稳产基本农田，有效控制土壤侵蚀，防止水土流失</t>
        </is>
      </c>
      <c r="I777" s="152" t="n">
        <v>1</v>
      </c>
      <c r="J777" s="152" t="n">
        <v>0.0155</v>
      </c>
      <c r="K777" s="152" t="n">
        <v>0.0675</v>
      </c>
      <c r="L777" s="152" t="inlineStr">
        <is>
          <t>县农业
农村局</t>
        </is>
      </c>
      <c r="M777" s="152" t="inlineStr">
        <is>
          <t>乡镇、村</t>
        </is>
      </c>
      <c r="N777" s="155" t="n">
        <v>2019.11</v>
      </c>
      <c r="O777" s="55" t="n"/>
    </row>
    <row r="778" ht="73" customFormat="1" customHeight="1" s="10">
      <c r="A778" s="152" t="n">
        <v>9</v>
      </c>
      <c r="B778" s="152" t="inlineStr">
        <is>
          <t>合道镇高标准农田建设</t>
        </is>
      </c>
      <c r="C778" s="152" t="inlineStr">
        <is>
          <t>新建</t>
        </is>
      </c>
      <c r="D778" s="152" t="inlineStr">
        <is>
          <t>2020.06
-
2021.05</t>
        </is>
      </c>
      <c r="E778" s="152" t="inlineStr">
        <is>
          <t>合道镇红崖洼村</t>
        </is>
      </c>
      <c r="F778" s="102" t="inlineStr">
        <is>
          <t>建设规模：（1）土地平整0.12万亩；（2）土壤改良0.12万亩；（3）节水灌溉0.12万亩；（4）新修田间道路18km，配套新建拱桥、过水路堤、漫水桥；（5）农田防护林0.72万株</t>
        </is>
      </c>
      <c r="G778" s="260" t="n">
        <v>707</v>
      </c>
      <c r="H778" s="151" t="inlineStr">
        <is>
          <t>增加高产稳产基本农田，有效控制土壤侵蚀，防止水土流失</t>
        </is>
      </c>
      <c r="I778" s="152" t="n">
        <v>1</v>
      </c>
      <c r="J778" s="152" t="n">
        <v>0.0131</v>
      </c>
      <c r="K778" s="152" t="n">
        <v>0.0569</v>
      </c>
      <c r="L778" s="152" t="inlineStr">
        <is>
          <t>县农业
农村局</t>
        </is>
      </c>
      <c r="M778" s="152" t="inlineStr">
        <is>
          <t>乡镇、村</t>
        </is>
      </c>
      <c r="N778" s="155" t="n">
        <v>2019.11</v>
      </c>
      <c r="O778" s="55" t="n"/>
    </row>
    <row r="779" ht="73" customFormat="1" customHeight="1" s="10">
      <c r="A779" s="152" t="n">
        <v>10</v>
      </c>
      <c r="B779" s="152" t="inlineStr">
        <is>
          <t>合道镇高标准农田建设</t>
        </is>
      </c>
      <c r="C779" s="152" t="inlineStr">
        <is>
          <t>新建</t>
        </is>
      </c>
      <c r="D779" s="152" t="inlineStr">
        <is>
          <t>2020.06
-
2021.05</t>
        </is>
      </c>
      <c r="E779" s="152" t="inlineStr">
        <is>
          <t>合道镇陶娃子村</t>
        </is>
      </c>
      <c r="F779" s="102" t="inlineStr">
        <is>
          <t>建设规模：（1）土地平整0.3万亩；（2）土壤改良0.3万亩；（3）节水灌溉0.3万亩</t>
        </is>
      </c>
      <c r="G779" s="260" t="n">
        <v>866</v>
      </c>
      <c r="H779" s="151" t="inlineStr">
        <is>
          <t>增加高产稳产基本农田，有效控制土壤侵蚀，防止水土流失</t>
        </is>
      </c>
      <c r="I779" s="152" t="n">
        <v>1</v>
      </c>
      <c r="J779" s="152" t="n">
        <v>0.0205</v>
      </c>
      <c r="K779" s="152" t="n">
        <v>0.0887</v>
      </c>
      <c r="L779" s="152" t="inlineStr">
        <is>
          <t>县农业
农村局</t>
        </is>
      </c>
      <c r="M779" s="152" t="inlineStr">
        <is>
          <t>乡镇、村</t>
        </is>
      </c>
      <c r="N779" s="155" t="n">
        <v>2019.11</v>
      </c>
      <c r="O779" s="55" t="n"/>
    </row>
    <row r="780" ht="73" customFormat="1" customHeight="1" s="10">
      <c r="A780" s="152" t="n">
        <v>11</v>
      </c>
      <c r="B780" s="152" t="inlineStr">
        <is>
          <t>合道镇高标准农田建设</t>
        </is>
      </c>
      <c r="C780" s="152" t="inlineStr">
        <is>
          <t>新建</t>
        </is>
      </c>
      <c r="D780" s="152" t="inlineStr">
        <is>
          <t>2020.06
-
2021.05</t>
        </is>
      </c>
      <c r="E780" s="152" t="inlineStr">
        <is>
          <t>合道镇赵台村</t>
        </is>
      </c>
      <c r="F780" s="102" t="inlineStr">
        <is>
          <t>建设规模：（1）土地平整0.18万亩；（2）土壤改良0.18万亩；（3）节水灌溉0.1万亩</t>
        </is>
      </c>
      <c r="G780" s="260" t="n">
        <v>519</v>
      </c>
      <c r="H780" s="151" t="inlineStr">
        <is>
          <t>增加高产稳产基本农田，有效控制土壤侵蚀，防止水土流失</t>
        </is>
      </c>
      <c r="I780" s="152" t="n">
        <v>1</v>
      </c>
      <c r="J780" s="152" t="n">
        <v>0.0181</v>
      </c>
      <c r="K780" s="152" t="n">
        <v>0.0868</v>
      </c>
      <c r="L780" s="152" t="inlineStr">
        <is>
          <t>县农业
农村局</t>
        </is>
      </c>
      <c r="M780" s="152" t="inlineStr">
        <is>
          <t>乡镇、村</t>
        </is>
      </c>
      <c r="N780" s="155" t="n">
        <v>2019.11</v>
      </c>
      <c r="O780" s="55" t="n"/>
    </row>
    <row r="781" ht="73" customFormat="1" customHeight="1" s="10">
      <c r="A781" s="152" t="n">
        <v>12</v>
      </c>
      <c r="B781" s="152" t="inlineStr">
        <is>
          <t>车道镇高标准农田建设</t>
        </is>
      </c>
      <c r="C781" s="152" t="inlineStr">
        <is>
          <t>新建</t>
        </is>
      </c>
      <c r="D781" s="152" t="inlineStr">
        <is>
          <t>2020.06
-
2021.05</t>
        </is>
      </c>
      <c r="E781" s="152" t="inlineStr">
        <is>
          <t>车道镇陈掌村</t>
        </is>
      </c>
      <c r="F781" s="102" t="inlineStr">
        <is>
          <t>建设规模：（1）土地平整0.3万亩；（2）土壤改良0.3万亩</t>
        </is>
      </c>
      <c r="G781" s="260" t="n">
        <v>307</v>
      </c>
      <c r="H781" s="151" t="inlineStr">
        <is>
          <t>增加高产稳产基本农田，有效控制土壤侵蚀，防止水土流失</t>
        </is>
      </c>
      <c r="I781" s="152" t="n">
        <v>1</v>
      </c>
      <c r="J781" s="152" t="n">
        <v>0.0121</v>
      </c>
      <c r="K781" s="152" t="n">
        <v>0.0513</v>
      </c>
      <c r="L781" s="152" t="inlineStr">
        <is>
          <t>县农业
农村局</t>
        </is>
      </c>
      <c r="M781" s="152" t="inlineStr">
        <is>
          <t>乡镇、村</t>
        </is>
      </c>
      <c r="N781" s="155" t="n">
        <v>2019.11</v>
      </c>
      <c r="O781" s="55" t="n"/>
    </row>
    <row r="782" ht="73" customFormat="1" customHeight="1" s="10">
      <c r="A782" s="152" t="n">
        <v>13</v>
      </c>
      <c r="B782" s="152" t="inlineStr">
        <is>
          <t>车道镇高标准农田建设</t>
        </is>
      </c>
      <c r="C782" s="152" t="inlineStr">
        <is>
          <t>新建</t>
        </is>
      </c>
      <c r="D782" s="152" t="inlineStr">
        <is>
          <t>2020.06
-
2021.05</t>
        </is>
      </c>
      <c r="E782" s="152" t="inlineStr">
        <is>
          <t>车道镇魏洼村</t>
        </is>
      </c>
      <c r="F782" s="102" t="inlineStr">
        <is>
          <t>建设规模：（1）土地平整0.4万亩；（2）土壤改良0.4万亩；（3）新修田间道路8km，配套新建拱桥、过水路堤、漫水桥；（4）农田防护林0.32万株</t>
        </is>
      </c>
      <c r="G782" s="260" t="n">
        <v>569</v>
      </c>
      <c r="H782" s="151" t="inlineStr">
        <is>
          <t>增加高产稳产基本农田，有效控制土壤侵蚀，防止水土流失</t>
        </is>
      </c>
      <c r="I782" s="152" t="n">
        <v>1</v>
      </c>
      <c r="J782" s="152" t="n">
        <v>0.012</v>
      </c>
      <c r="K782" s="152" t="n">
        <v>0.0533</v>
      </c>
      <c r="L782" s="152" t="inlineStr">
        <is>
          <t>县农业
农村局</t>
        </is>
      </c>
      <c r="M782" s="152" t="inlineStr">
        <is>
          <t>乡镇、村</t>
        </is>
      </c>
      <c r="N782" s="155" t="n">
        <v>2019.11</v>
      </c>
      <c r="O782" s="55" t="n"/>
    </row>
    <row r="783" ht="73" customFormat="1" customHeight="1" s="10">
      <c r="A783" s="152" t="n">
        <v>14</v>
      </c>
      <c r="B783" s="152" t="inlineStr">
        <is>
          <t>车道镇高标准农田建设</t>
        </is>
      </c>
      <c r="C783" s="152" t="inlineStr">
        <is>
          <t>新建</t>
        </is>
      </c>
      <c r="D783" s="152" t="inlineStr">
        <is>
          <t>2020.06
-
2021.05</t>
        </is>
      </c>
      <c r="E783" s="152" t="inlineStr">
        <is>
          <t>车道镇万安村</t>
        </is>
      </c>
      <c r="F783" s="102" t="inlineStr">
        <is>
          <t>建设规模：（1）土地平整0.3万亩；（2）土壤改良0.3万亩；（3）新修田间道路2km，配套新建拱桥、过水路堤、漫水桥；（4）农田防护林0.08万株</t>
        </is>
      </c>
      <c r="G783" s="260" t="n">
        <v>346</v>
      </c>
      <c r="H783" s="151" t="inlineStr">
        <is>
          <t>增加高产稳产基本农田，有效控制土壤侵蚀，防止水土流失</t>
        </is>
      </c>
      <c r="I783" s="152" t="n">
        <v>1</v>
      </c>
      <c r="J783" s="152" t="n">
        <v>0.0198</v>
      </c>
      <c r="K783" s="152" t="n">
        <v>0.089</v>
      </c>
      <c r="L783" s="152" t="inlineStr">
        <is>
          <t>县农业
农村局</t>
        </is>
      </c>
      <c r="M783" s="152" t="inlineStr">
        <is>
          <t>乡镇、村</t>
        </is>
      </c>
      <c r="N783" s="155" t="n">
        <v>2019.11</v>
      </c>
      <c r="O783" s="55" t="n"/>
    </row>
    <row r="784" ht="73" customFormat="1" customHeight="1" s="10">
      <c r="A784" s="152" t="n">
        <v>15</v>
      </c>
      <c r="B784" s="152" t="inlineStr">
        <is>
          <t>车道镇高标准农田建设</t>
        </is>
      </c>
      <c r="C784" s="152" t="inlineStr">
        <is>
          <t>新建</t>
        </is>
      </c>
      <c r="D784" s="152" t="inlineStr">
        <is>
          <t>2020.06
-
2021.05</t>
        </is>
      </c>
      <c r="E784" s="152" t="inlineStr">
        <is>
          <t>车道镇杨掌</t>
        </is>
      </c>
      <c r="F784" s="102" t="inlineStr">
        <is>
          <t>建设规模：（1）土地平整0.1万亩；（2）土壤改良0.1万亩</t>
        </is>
      </c>
      <c r="G784" s="260" t="n">
        <v>102</v>
      </c>
      <c r="H784" s="151" t="inlineStr">
        <is>
          <t>增加高产稳产基本农田，有效控制土壤侵蚀，防止水土流失</t>
        </is>
      </c>
      <c r="I784" s="152" t="n">
        <v>1</v>
      </c>
      <c r="J784" s="152" t="n">
        <v>0.0116</v>
      </c>
      <c r="K784" s="152" t="n">
        <v>0.0554</v>
      </c>
      <c r="L784" s="152" t="inlineStr">
        <is>
          <t>县农业
农村局</t>
        </is>
      </c>
      <c r="M784" s="152" t="inlineStr">
        <is>
          <t>乡镇、村</t>
        </is>
      </c>
      <c r="N784" s="155" t="n">
        <v>2019.11</v>
      </c>
      <c r="O784" s="55" t="n"/>
    </row>
    <row r="785" ht="73" customFormat="1" customHeight="1" s="10">
      <c r="A785" s="152" t="n">
        <v>16</v>
      </c>
      <c r="B785" s="152" t="inlineStr">
        <is>
          <t>虎洞镇高标准农田建设</t>
        </is>
      </c>
      <c r="C785" s="152" t="inlineStr">
        <is>
          <t>新建</t>
        </is>
      </c>
      <c r="D785" s="152" t="inlineStr">
        <is>
          <t>2020.06
-
2021.05</t>
        </is>
      </c>
      <c r="E785" s="152" t="inlineStr">
        <is>
          <t>虎洞镇张大掌村</t>
        </is>
      </c>
      <c r="F785" s="102" t="inlineStr">
        <is>
          <t>建设规模：（1）土地平整0.16万亩；（2）土壤改良0.16万亩；（3）新修田间道路6km，配套新建拱桥、过水路堤、漫水桥；（4）农田防护林0.24万株</t>
        </is>
      </c>
      <c r="G785" s="260" t="n">
        <v>303</v>
      </c>
      <c r="H785" s="151" t="inlineStr">
        <is>
          <t>增加高产稳产基本农田，有效控制土壤侵蚀，防止水土流失</t>
        </is>
      </c>
      <c r="I785" s="152" t="n">
        <v>1</v>
      </c>
      <c r="J785" s="152" t="n">
        <v>2.71e-06</v>
      </c>
      <c r="K785" s="152" t="n">
        <v>1.3e-05</v>
      </c>
      <c r="L785" s="152" t="inlineStr">
        <is>
          <t>县农业
农村局</t>
        </is>
      </c>
      <c r="M785" s="152" t="inlineStr">
        <is>
          <t>乡镇、村</t>
        </is>
      </c>
      <c r="N785" s="155" t="n">
        <v>2019.11</v>
      </c>
      <c r="O785" s="55" t="n"/>
    </row>
    <row r="786" ht="73" customFormat="1" customHeight="1" s="10">
      <c r="A786" s="152" t="n">
        <v>17</v>
      </c>
      <c r="B786" s="152" t="inlineStr">
        <is>
          <t>虎洞镇高标准农田建设</t>
        </is>
      </c>
      <c r="C786" s="152" t="inlineStr">
        <is>
          <t>新建</t>
        </is>
      </c>
      <c r="D786" s="152" t="inlineStr">
        <is>
          <t>2020.06
-
2021.05</t>
        </is>
      </c>
      <c r="E786" s="152" t="inlineStr">
        <is>
          <t>虎洞镇刘解掌村</t>
        </is>
      </c>
      <c r="F786" s="102" t="inlineStr">
        <is>
          <t>建设规模：（1）新修田间道路16km，配套新建拱桥、过水路堤、漫水桥；（2）农田防护林0.64万株</t>
        </is>
      </c>
      <c r="G786" s="260" t="n">
        <v>288</v>
      </c>
      <c r="H786" s="151" t="inlineStr">
        <is>
          <t>增加高产稳产基本农田，有效控制土壤侵蚀，防止水土流失</t>
        </is>
      </c>
      <c r="I786" s="152" t="n">
        <v>1</v>
      </c>
      <c r="J786" s="152" t="n">
        <v>0.0026</v>
      </c>
      <c r="K786" s="152" t="n">
        <v>0.008699999999999999</v>
      </c>
      <c r="L786" s="152" t="inlineStr">
        <is>
          <t>县农业
农村局</t>
        </is>
      </c>
      <c r="M786" s="152" t="inlineStr">
        <is>
          <t>乡镇、村</t>
        </is>
      </c>
      <c r="N786" s="155" t="n">
        <v>2019.11</v>
      </c>
      <c r="O786" s="55" t="n"/>
    </row>
    <row r="787" ht="73" customFormat="1" customHeight="1" s="10">
      <c r="A787" s="152" t="n">
        <v>18</v>
      </c>
      <c r="B787" s="152" t="inlineStr">
        <is>
          <t>虎洞镇高标准农田建设</t>
        </is>
      </c>
      <c r="C787" s="152" t="inlineStr">
        <is>
          <t>新建</t>
        </is>
      </c>
      <c r="D787" s="152" t="inlineStr">
        <is>
          <t>2020.06
-
2021.05</t>
        </is>
      </c>
      <c r="E787" s="152" t="inlineStr">
        <is>
          <t>虎洞镇砂井子村</t>
        </is>
      </c>
      <c r="F787" s="102" t="inlineStr">
        <is>
          <t>建设规模：（1）新修田间道路8km，配套新建拱桥、过水路堤、漫水桥；（2）农田防护林0.32万株</t>
        </is>
      </c>
      <c r="G787" s="260" t="n">
        <v>144</v>
      </c>
      <c r="H787" s="151" t="inlineStr">
        <is>
          <t>增加高产稳产基本农田，有效控制土壤侵蚀，防止水土流失</t>
        </is>
      </c>
      <c r="I787" s="152" t="n">
        <v>1</v>
      </c>
      <c r="J787" s="152" t="n">
        <v>0.0019</v>
      </c>
      <c r="K787" s="152" t="n">
        <v>0.0072</v>
      </c>
      <c r="L787" s="152" t="inlineStr">
        <is>
          <t>县农业
农村局</t>
        </is>
      </c>
      <c r="M787" s="152" t="inlineStr">
        <is>
          <t>乡镇、村</t>
        </is>
      </c>
      <c r="N787" s="155" t="n">
        <v>2019.11</v>
      </c>
      <c r="O787" s="55" t="n"/>
    </row>
    <row r="788" ht="73" customFormat="1" customHeight="1" s="10">
      <c r="A788" s="152" t="n">
        <v>19</v>
      </c>
      <c r="B788" s="152" t="inlineStr">
        <is>
          <t>八珠乡高标准农田建设</t>
        </is>
      </c>
      <c r="C788" s="152" t="inlineStr">
        <is>
          <t>新建</t>
        </is>
      </c>
      <c r="D788" s="152" t="inlineStr">
        <is>
          <t>2020.06
-
2021.05</t>
        </is>
      </c>
      <c r="E788" s="152" t="inlineStr">
        <is>
          <t>八珠乡曹塬村</t>
        </is>
      </c>
      <c r="F788" s="102" t="inlineStr">
        <is>
          <t>建设规模：（1）土地平整0.1万亩；（2）土壤改良0.1万亩；（3）新修田间道路8km，配套新建拱桥、过水路堤、漫水桥；（4）农田防护林0.32万株</t>
        </is>
      </c>
      <c r="G788" s="260" t="n">
        <v>342</v>
      </c>
      <c r="H788" s="151" t="inlineStr">
        <is>
          <t>增加高产稳产基本农田，有效控制土壤侵蚀，防止水土流失</t>
        </is>
      </c>
      <c r="I788" s="152" t="n">
        <v>1</v>
      </c>
      <c r="J788" s="152" t="n">
        <v>0.0124</v>
      </c>
      <c r="K788" s="152" t="n">
        <v>0.0398</v>
      </c>
      <c r="L788" s="152" t="inlineStr">
        <is>
          <t>县农业
农村局</t>
        </is>
      </c>
      <c r="M788" s="152" t="inlineStr">
        <is>
          <t>乡镇、村</t>
        </is>
      </c>
      <c r="N788" s="155" t="n">
        <v>2019.11</v>
      </c>
      <c r="O788" s="55" t="n"/>
    </row>
    <row r="789" ht="73" customFormat="1" customHeight="1" s="10">
      <c r="A789" s="152" t="n">
        <v>20</v>
      </c>
      <c r="B789" s="152" t="inlineStr">
        <is>
          <t>八珠乡高标准农田建设</t>
        </is>
      </c>
      <c r="C789" s="152" t="inlineStr">
        <is>
          <t>新建</t>
        </is>
      </c>
      <c r="D789" s="152" t="inlineStr">
        <is>
          <t>2020.06
-
2021.05</t>
        </is>
      </c>
      <c r="E789" s="152" t="inlineStr">
        <is>
          <t>八珠乡瓦崾岘村</t>
        </is>
      </c>
      <c r="F789" s="102" t="inlineStr">
        <is>
          <t>建设规模：（1）土地平整0.56万亩；（2）土壤改良0.56万亩；（3）新修田间道路8km，配套新建拱桥、过水路堤、漫水桥；（4）农田防护林0.32万株</t>
        </is>
      </c>
      <c r="G789" s="260" t="n">
        <v>1176</v>
      </c>
      <c r="H789" s="151" t="inlineStr">
        <is>
          <t>增加高产稳产基本农田，有效控制土壤侵蚀，防止水土流失</t>
        </is>
      </c>
      <c r="I789" s="152" t="n">
        <v>1</v>
      </c>
      <c r="J789" s="152" t="n">
        <v>0.0071</v>
      </c>
      <c r="K789" s="152" t="n">
        <v>0.0235</v>
      </c>
      <c r="L789" s="152" t="inlineStr">
        <is>
          <t>县农业
农村局</t>
        </is>
      </c>
      <c r="M789" s="152" t="inlineStr">
        <is>
          <t>乡镇、村</t>
        </is>
      </c>
      <c r="N789" s="155" t="n">
        <v>2019.11</v>
      </c>
      <c r="O789" s="55" t="n"/>
    </row>
    <row r="790" ht="73" customFormat="1" customHeight="1" s="10">
      <c r="A790" s="152" t="n">
        <v>21</v>
      </c>
      <c r="B790" s="152" t="inlineStr">
        <is>
          <t>八珠乡高标准农田建设</t>
        </is>
      </c>
      <c r="C790" s="152" t="inlineStr">
        <is>
          <t>新建</t>
        </is>
      </c>
      <c r="D790" s="152" t="inlineStr">
        <is>
          <t>2020.06
-
2021.05</t>
        </is>
      </c>
      <c r="E790" s="152" t="inlineStr">
        <is>
          <t>八珠乡湫坝沟村</t>
        </is>
      </c>
      <c r="F790" s="102" t="inlineStr">
        <is>
          <t>建设规模：（1）土地平整0.34万亩；（2）土壤改良0.34万亩；（3）新修田间道路4km，配套新建拱桥、过水路堤、漫水桥；（4）农田防护林0.16万株</t>
        </is>
      </c>
      <c r="G790" s="260" t="n">
        <v>696</v>
      </c>
      <c r="H790" s="151" t="inlineStr">
        <is>
          <t>增加高产稳产基本农田，有效控制土壤侵蚀，防止水土流失</t>
        </is>
      </c>
      <c r="I790" s="152" t="n">
        <v>1</v>
      </c>
      <c r="J790" s="152" t="n">
        <v>0.0114</v>
      </c>
      <c r="K790" s="152" t="n">
        <v>0.0352</v>
      </c>
      <c r="L790" s="152" t="inlineStr">
        <is>
          <t>县农业
农村局</t>
        </is>
      </c>
      <c r="M790" s="152" t="inlineStr">
        <is>
          <t>乡镇、村</t>
        </is>
      </c>
      <c r="N790" s="155" t="n">
        <v>2019.11</v>
      </c>
      <c r="O790" s="55" t="n"/>
    </row>
    <row r="791" ht="73" customFormat="1" customHeight="1" s="10">
      <c r="A791" s="152" t="n">
        <v>22</v>
      </c>
      <c r="B791" s="152" t="inlineStr">
        <is>
          <t>耿湾乡高标准农田建设</t>
        </is>
      </c>
      <c r="C791" s="152" t="inlineStr">
        <is>
          <t>新建</t>
        </is>
      </c>
      <c r="D791" s="152" t="inlineStr">
        <is>
          <t>2020.06
-
2021.05</t>
        </is>
      </c>
      <c r="E791" s="152" t="inlineStr">
        <is>
          <t>耿湾乡四合原村</t>
        </is>
      </c>
      <c r="F791" s="102" t="inlineStr">
        <is>
          <t>建设规模：（1）土地平整0.05万亩；（2）土壤改良0.05万亩；（3）新修田间道路10km，配套新建拱桥、过水路堤、漫水桥；（4）农田防护林0.4万株</t>
        </is>
      </c>
      <c r="G791" s="260" t="n">
        <v>250</v>
      </c>
      <c r="H791" s="151" t="inlineStr">
        <is>
          <t>增加高产稳产基本农田，有效控制土壤侵蚀，防止水土流失</t>
        </is>
      </c>
      <c r="I791" s="152" t="n">
        <v>1</v>
      </c>
      <c r="J791" s="152" t="n">
        <v>0.0016</v>
      </c>
      <c r="K791" s="152" t="n">
        <v>0.0065</v>
      </c>
      <c r="L791" s="152" t="inlineStr">
        <is>
          <t>县农业
农村局</t>
        </is>
      </c>
      <c r="M791" s="152" t="inlineStr">
        <is>
          <t>乡镇、村</t>
        </is>
      </c>
      <c r="N791" s="155" t="n">
        <v>2019.11</v>
      </c>
      <c r="O791" s="55" t="n"/>
    </row>
    <row r="792" ht="73" customFormat="1" customHeight="1" s="10">
      <c r="A792" s="152" t="n">
        <v>23</v>
      </c>
      <c r="B792" s="152" t="inlineStr">
        <is>
          <t>耿湾乡高标准农田建设</t>
        </is>
      </c>
      <c r="C792" s="152" t="inlineStr">
        <is>
          <t>新建</t>
        </is>
      </c>
      <c r="D792" s="152" t="inlineStr">
        <is>
          <t>2020.06
-
2021.05</t>
        </is>
      </c>
      <c r="E792" s="152" t="inlineStr">
        <is>
          <t>耿湾乡耿河村</t>
        </is>
      </c>
      <c r="F792" s="102" t="inlineStr">
        <is>
          <t>建设规模：（1）土地平整0.19万亩；（2）土壤改良0.19万亩</t>
        </is>
      </c>
      <c r="G792" s="260" t="n">
        <v>192</v>
      </c>
      <c r="H792" s="151" t="inlineStr">
        <is>
          <t>增加高产稳产基本农田，有效控制土壤侵蚀，防止水土流失</t>
        </is>
      </c>
      <c r="I792" s="152" t="n">
        <v>1</v>
      </c>
      <c r="J792" s="152" t="n">
        <v>0.0112</v>
      </c>
      <c r="K792" s="152" t="n">
        <v>0.0437</v>
      </c>
      <c r="L792" s="152" t="inlineStr">
        <is>
          <t>县农业
农村局</t>
        </is>
      </c>
      <c r="M792" s="152" t="inlineStr">
        <is>
          <t>乡镇、村</t>
        </is>
      </c>
      <c r="N792" s="155" t="n">
        <v>2019.11</v>
      </c>
      <c r="O792" s="55" t="n"/>
    </row>
    <row r="793" ht="73" customFormat="1" customHeight="1" s="10">
      <c r="A793" s="152" t="n">
        <v>24</v>
      </c>
      <c r="B793" s="152" t="inlineStr">
        <is>
          <t>耿湾乡高标准农田建设</t>
        </is>
      </c>
      <c r="C793" s="152" t="inlineStr">
        <is>
          <t>新建</t>
        </is>
      </c>
      <c r="D793" s="152" t="inlineStr">
        <is>
          <t>2020.06
-
2021.05</t>
        </is>
      </c>
      <c r="E793" s="152" t="inlineStr">
        <is>
          <t>耿湾乡早流渠村</t>
        </is>
      </c>
      <c r="F793" s="102" t="inlineStr">
        <is>
          <t>建设规模：（1）土地平整0.16万亩；（2）土壤改良0.16万亩</t>
        </is>
      </c>
      <c r="G793" s="260" t="n">
        <v>161</v>
      </c>
      <c r="H793" s="151" t="inlineStr">
        <is>
          <t>增加高产稳产基本农田，有效控制土壤侵蚀，防止水土流失</t>
        </is>
      </c>
      <c r="I793" s="152" t="n">
        <v>1</v>
      </c>
      <c r="J793" s="152" t="n">
        <v>0.006</v>
      </c>
      <c r="K793" s="152" t="n">
        <v>0.0275</v>
      </c>
      <c r="L793" s="152" t="inlineStr">
        <is>
          <t>县农业
农村局</t>
        </is>
      </c>
      <c r="M793" s="152" t="inlineStr">
        <is>
          <t>乡镇、村</t>
        </is>
      </c>
      <c r="N793" s="155" t="n">
        <v>2019.11</v>
      </c>
      <c r="O793" s="55" t="n"/>
    </row>
    <row r="794" ht="73" customFormat="1" customHeight="1" s="10">
      <c r="A794" s="152" t="n">
        <v>25</v>
      </c>
      <c r="B794" s="152" t="inlineStr">
        <is>
          <t>耿湾乡高标准农田建设</t>
        </is>
      </c>
      <c r="C794" s="152" t="inlineStr">
        <is>
          <t>新建</t>
        </is>
      </c>
      <c r="D794" s="152" t="inlineStr">
        <is>
          <t>2020.06
-
2021.05</t>
        </is>
      </c>
      <c r="E794" s="152" t="inlineStr">
        <is>
          <t>耿湾乡韩老庄村</t>
        </is>
      </c>
      <c r="F794" s="102" t="inlineStr">
        <is>
          <t>建设规模：（1）土地平整0.04万亩；（2）土壤改良0.04万亩</t>
        </is>
      </c>
      <c r="G794" s="260" t="n">
        <v>41</v>
      </c>
      <c r="H794" s="151" t="inlineStr">
        <is>
          <t>增加高产稳产基本农田，有效控制土壤侵蚀，防止水土流失</t>
        </is>
      </c>
      <c r="I794" s="152" t="n">
        <v>1</v>
      </c>
      <c r="J794" s="152" t="n">
        <v>0.003</v>
      </c>
      <c r="K794" s="152" t="n">
        <v>0.0123</v>
      </c>
      <c r="L794" s="152" t="inlineStr">
        <is>
          <t>县农业
农村局</t>
        </is>
      </c>
      <c r="M794" s="152" t="inlineStr">
        <is>
          <t>乡镇、村</t>
        </is>
      </c>
      <c r="N794" s="155" t="n">
        <v>2019.11</v>
      </c>
      <c r="O794" s="55" t="n"/>
    </row>
    <row r="795" ht="73" customFormat="1" customHeight="1" s="10">
      <c r="A795" s="152" t="n">
        <v>26</v>
      </c>
      <c r="B795" s="152" t="inlineStr">
        <is>
          <t>耿湾乡高标准农田建设</t>
        </is>
      </c>
      <c r="C795" s="152" t="inlineStr">
        <is>
          <t>新建</t>
        </is>
      </c>
      <c r="D795" s="152" t="inlineStr">
        <is>
          <t>2020.06
-
2021.05</t>
        </is>
      </c>
      <c r="E795" s="152" t="inlineStr">
        <is>
          <t>耿湾乡桃树掌村</t>
        </is>
      </c>
      <c r="F795" s="102" t="inlineStr">
        <is>
          <t>建设规模：（1）土地平整0.06万亩；（2）土壤改良0.06万亩</t>
        </is>
      </c>
      <c r="G795" s="260" t="n">
        <v>61</v>
      </c>
      <c r="H795" s="151" t="inlineStr">
        <is>
          <t>增加高产稳产基本农田，有效控制土壤侵蚀，防止水土流失</t>
        </is>
      </c>
      <c r="I795" s="152" t="n">
        <v>1</v>
      </c>
      <c r="J795" s="152" t="n">
        <v>0.004</v>
      </c>
      <c r="K795" s="152" t="n">
        <v>0.0191</v>
      </c>
      <c r="L795" s="152" t="inlineStr">
        <is>
          <t>县农业
农村局</t>
        </is>
      </c>
      <c r="M795" s="152" t="inlineStr">
        <is>
          <t>乡镇、村</t>
        </is>
      </c>
      <c r="N795" s="155" t="n">
        <v>2019.11</v>
      </c>
      <c r="O795" s="55" t="n"/>
    </row>
    <row r="796" ht="73" customFormat="1" customHeight="1" s="10">
      <c r="A796" s="152" t="n">
        <v>27</v>
      </c>
      <c r="B796" s="152" t="inlineStr">
        <is>
          <t>秦团庄乡高标准农田建设</t>
        </is>
      </c>
      <c r="C796" s="152" t="inlineStr">
        <is>
          <t>新建</t>
        </is>
      </c>
      <c r="D796" s="152" t="inlineStr">
        <is>
          <t>2020.06
-
2021.05</t>
        </is>
      </c>
      <c r="E796" s="152" t="inlineStr">
        <is>
          <t>秦团庄乡南掌堡子村</t>
        </is>
      </c>
      <c r="F796" s="102" t="inlineStr">
        <is>
          <t>建设规模：（1）土地平整0.46万亩；（2）土壤改良0.46万亩；（3）新修田间道路10km，配套新建拱桥、过水路堤、漫水桥；（4）农田防护林0.4万株</t>
        </is>
      </c>
      <c r="G796" s="260" t="n">
        <v>664</v>
      </c>
      <c r="H796" s="151" t="inlineStr">
        <is>
          <t>增加高产稳产基本农田，有效控制土壤侵蚀，防止水土流失</t>
        </is>
      </c>
      <c r="I796" s="152" t="n">
        <v>1</v>
      </c>
      <c r="J796" s="152" t="n">
        <v>0.0061</v>
      </c>
      <c r="K796" s="152" t="n">
        <v>0.0265</v>
      </c>
      <c r="L796" s="152" t="inlineStr">
        <is>
          <t>县农业
农村局</t>
        </is>
      </c>
      <c r="M796" s="152" t="inlineStr">
        <is>
          <t>乡镇、村</t>
        </is>
      </c>
      <c r="N796" s="155" t="n">
        <v>2019.11</v>
      </c>
      <c r="O796" s="55" t="n"/>
    </row>
    <row r="797" ht="73" customFormat="1" customHeight="1" s="10">
      <c r="A797" s="152" t="n">
        <v>28</v>
      </c>
      <c r="B797" s="152" t="inlineStr">
        <is>
          <t>山城乡高标准农田建设</t>
        </is>
      </c>
      <c r="C797" s="152" t="inlineStr">
        <is>
          <t>新建</t>
        </is>
      </c>
      <c r="D797" s="152" t="inlineStr">
        <is>
          <t>2020.06
-
2021.05</t>
        </is>
      </c>
      <c r="E797" s="152" t="inlineStr">
        <is>
          <t>山城乡谢庄村</t>
        </is>
      </c>
      <c r="F797" s="102" t="inlineStr">
        <is>
          <t>建设规模：（1）土地平整0.4万亩；（2）土壤改良0.4亩</t>
        </is>
      </c>
      <c r="G797" s="260" t="n">
        <v>406</v>
      </c>
      <c r="H797" s="151" t="inlineStr">
        <is>
          <t>增加高产稳产基本农田，有效控制土壤侵蚀，防止水土流失</t>
        </is>
      </c>
      <c r="I797" s="152" t="n">
        <v>1</v>
      </c>
      <c r="J797" s="152" t="n">
        <v>0.0113</v>
      </c>
      <c r="K797" s="152" t="n">
        <v>0.0431</v>
      </c>
      <c r="L797" s="152" t="inlineStr">
        <is>
          <t>县农业
农村局</t>
        </is>
      </c>
      <c r="M797" s="152" t="inlineStr">
        <is>
          <t>乡镇、村</t>
        </is>
      </c>
      <c r="N797" s="155" t="n">
        <v>2019.11</v>
      </c>
      <c r="O797" s="55" t="n"/>
    </row>
    <row r="798" ht="73" customFormat="1" customHeight="1" s="10">
      <c r="A798" s="152" t="n">
        <v>29</v>
      </c>
      <c r="B798" s="152" t="inlineStr">
        <is>
          <t>山城乡高标准农田建设</t>
        </is>
      </c>
      <c r="C798" s="152" t="inlineStr">
        <is>
          <t>新建</t>
        </is>
      </c>
      <c r="D798" s="152" t="inlineStr">
        <is>
          <t>2020.06
-
2021.05</t>
        </is>
      </c>
      <c r="E798" s="152" t="inlineStr">
        <is>
          <t>山城乡冯家沟村</t>
        </is>
      </c>
      <c r="F798" s="102" t="inlineStr">
        <is>
          <t>建设规模（1）土地平整0.27万亩；（2）土壤改良0.27万亩；（3）新修田间道路10km，配套新建拱桥、过水路堤、漫水桥；（5）农田防护林0.4万株</t>
        </is>
      </c>
      <c r="G798" s="260" t="n">
        <v>475</v>
      </c>
      <c r="H798" s="151" t="inlineStr">
        <is>
          <t>增加高产稳产基本农田，有效控制土壤侵蚀，防止水土流失</t>
        </is>
      </c>
      <c r="I798" s="152" t="n">
        <v>1</v>
      </c>
      <c r="J798" s="152" t="n">
        <v>0.0062</v>
      </c>
      <c r="K798" s="152" t="n">
        <v>0.024</v>
      </c>
      <c r="L798" s="152" t="inlineStr">
        <is>
          <t>县农业
农村局</t>
        </is>
      </c>
      <c r="M798" s="152" t="inlineStr">
        <is>
          <t>乡镇、村</t>
        </is>
      </c>
      <c r="N798" s="155" t="n">
        <v>2019.11</v>
      </c>
      <c r="O798" s="55" t="n"/>
    </row>
    <row r="799" ht="73" customFormat="1" customHeight="1" s="10">
      <c r="A799" s="152" t="n">
        <v>30</v>
      </c>
      <c r="B799" s="152" t="inlineStr">
        <is>
          <t>山城乡高标准农田建设</t>
        </is>
      </c>
      <c r="C799" s="152" t="inlineStr">
        <is>
          <t>新建</t>
        </is>
      </c>
      <c r="D799" s="152" t="inlineStr">
        <is>
          <t>2020.06
-
2021.05</t>
        </is>
      </c>
      <c r="E799" s="152" t="inlineStr">
        <is>
          <t>山城乡王山口子村</t>
        </is>
      </c>
      <c r="F799" s="102" t="inlineStr">
        <is>
          <t>建设规模：（1）土地平整0.05万亩（2）土壤改良0.05万亩.</t>
        </is>
      </c>
      <c r="G799" s="260" t="n">
        <v>51</v>
      </c>
      <c r="H799" s="151" t="inlineStr">
        <is>
          <t>增加高产稳产基本农田，有效控制土壤侵蚀，防止水土流失</t>
        </is>
      </c>
      <c r="I799" s="152" t="n">
        <v>1</v>
      </c>
      <c r="J799" s="152" t="n">
        <v>0.0069</v>
      </c>
      <c r="K799" s="152" t="n">
        <v>0.0259</v>
      </c>
      <c r="L799" s="152" t="inlineStr">
        <is>
          <t>县农业
农村局</t>
        </is>
      </c>
      <c r="M799" s="152" t="inlineStr">
        <is>
          <t>乡镇、村</t>
        </is>
      </c>
      <c r="N799" s="155" t="n">
        <v>2019.11</v>
      </c>
      <c r="O799" s="55" t="n"/>
    </row>
    <row r="800" ht="73" customFormat="1" customHeight="1" s="10">
      <c r="A800" s="152" t="n">
        <v>31</v>
      </c>
      <c r="B800" s="152" t="inlineStr">
        <is>
          <t>小南沟乡高标准农田建设</t>
        </is>
      </c>
      <c r="C800" s="152" t="inlineStr">
        <is>
          <t>新建</t>
        </is>
      </c>
      <c r="D800" s="152" t="inlineStr">
        <is>
          <t>2020.06
-
2021.05</t>
        </is>
      </c>
      <c r="E800" s="152" t="inlineStr">
        <is>
          <t>小南沟乡杨胡套子村</t>
        </is>
      </c>
      <c r="F800" s="102" t="inlineStr">
        <is>
          <t>建设规模：（1）土地平整0.54万亩；（2）土壤改良1.5万亩</t>
        </is>
      </c>
      <c r="G800" s="260" t="n">
        <v>552</v>
      </c>
      <c r="H800" s="151" t="inlineStr">
        <is>
          <t>增加高产稳产基本农田，有效控制土壤侵蚀，防止水土流失</t>
        </is>
      </c>
      <c r="I800" s="152" t="n">
        <v>1</v>
      </c>
      <c r="J800" s="152" t="n">
        <v>0.0113</v>
      </c>
      <c r="K800" s="152" t="n">
        <v>0.0481</v>
      </c>
      <c r="L800" s="152" t="inlineStr">
        <is>
          <t>县农业
农村局</t>
        </is>
      </c>
      <c r="M800" s="152" t="inlineStr">
        <is>
          <t>乡镇、村</t>
        </is>
      </c>
      <c r="N800" s="155" t="n">
        <v>2019.11</v>
      </c>
      <c r="O800" s="55" t="n"/>
    </row>
    <row r="801" ht="73" customFormat="1" customHeight="1" s="10">
      <c r="A801" s="152" t="n">
        <v>32</v>
      </c>
      <c r="B801" s="152" t="inlineStr">
        <is>
          <t>小南沟乡高标准农田建设</t>
        </is>
      </c>
      <c r="C801" s="152" t="inlineStr">
        <is>
          <t>新建</t>
        </is>
      </c>
      <c r="D801" s="152" t="inlineStr">
        <is>
          <t>2020.06
-
2021.05</t>
        </is>
      </c>
      <c r="E801" s="152" t="inlineStr">
        <is>
          <t>小南沟乡粉子山村</t>
        </is>
      </c>
      <c r="F801" s="102" t="inlineStr">
        <is>
          <t>建设规模：（1）土地平整0.96万亩；（2）土壤改良0.96万亩；（3）新修田间道路15km，配套新建拱桥、过水路堤、漫水桥；（4）农田防护林0.6万株</t>
        </is>
      </c>
      <c r="G801" s="260" t="n">
        <v>1279</v>
      </c>
      <c r="H801" s="151" t="inlineStr">
        <is>
          <t>增加高产稳产基本农田，有效控制土壤侵蚀，防止水土流失</t>
        </is>
      </c>
      <c r="I801" s="152" t="n">
        <v>1</v>
      </c>
      <c r="J801" s="152" t="n">
        <v>0.0101</v>
      </c>
      <c r="K801" s="152" t="n">
        <v>0.0438</v>
      </c>
      <c r="L801" s="152" t="inlineStr">
        <is>
          <t>县农业
农村局</t>
        </is>
      </c>
      <c r="M801" s="152" t="inlineStr">
        <is>
          <t>乡镇、村</t>
        </is>
      </c>
      <c r="N801" s="155" t="n">
        <v>2019.11</v>
      </c>
      <c r="O801" s="55" t="n"/>
    </row>
    <row r="802" ht="73" customFormat="1" customHeight="1" s="10">
      <c r="A802" s="152" t="n">
        <v>33</v>
      </c>
      <c r="B802" s="152" t="inlineStr">
        <is>
          <t>南湫乡高标准农田建设</t>
        </is>
      </c>
      <c r="C802" s="152" t="inlineStr">
        <is>
          <t>新建</t>
        </is>
      </c>
      <c r="D802" s="152" t="inlineStr">
        <is>
          <t>2020.06
-
2021.05</t>
        </is>
      </c>
      <c r="E802" s="152" t="inlineStr">
        <is>
          <t>南湫乡双井子村</t>
        </is>
      </c>
      <c r="F802" s="102" t="inlineStr">
        <is>
          <t>建设规模：（1）土地平整0.2万亩；（2）土壤改良0.2万亩；（3）新修田间道路10km，配套新建拱桥、过水路堤、漫水桥；（4）农田防护林0.4万株</t>
        </is>
      </c>
      <c r="G802" s="260" t="n">
        <v>396</v>
      </c>
      <c r="H802" s="151" t="inlineStr">
        <is>
          <t>增加高产稳产基本农田，有效控制土壤侵蚀，防止水土流失</t>
        </is>
      </c>
      <c r="I802" s="152" t="n">
        <v>1</v>
      </c>
      <c r="J802" s="152" t="n">
        <v>0.0073</v>
      </c>
      <c r="K802" s="152" t="n">
        <v>0.0317</v>
      </c>
      <c r="L802" s="152" t="inlineStr">
        <is>
          <t>县农业
农村局</t>
        </is>
      </c>
      <c r="M802" s="152" t="inlineStr">
        <is>
          <t>乡镇、村</t>
        </is>
      </c>
      <c r="N802" s="155" t="n">
        <v>2019.11</v>
      </c>
      <c r="O802" s="55" t="n"/>
    </row>
    <row r="803" ht="73" customFormat="1" customHeight="1" s="10">
      <c r="A803" s="152" t="n">
        <v>34</v>
      </c>
      <c r="B803" s="152" t="inlineStr">
        <is>
          <t>芦家湾乡高标准农田建设</t>
        </is>
      </c>
      <c r="C803" s="152" t="inlineStr">
        <is>
          <t>新建</t>
        </is>
      </c>
      <c r="D803" s="152" t="inlineStr">
        <is>
          <t>2020.06
-
2021.05</t>
        </is>
      </c>
      <c r="E803" s="152" t="inlineStr">
        <is>
          <t>芦家湾乡王庄村</t>
        </is>
      </c>
      <c r="F803" s="102" t="inlineStr">
        <is>
          <t>建设规模：（1）土地平整0.15万亩；（2）土壤改良0.15万亩；（3）新修田间道路15km，配套新建拱桥、过水路堤、漫水桥；（4）农田防护林0.6万株</t>
        </is>
      </c>
      <c r="G803" s="260" t="n">
        <v>453</v>
      </c>
      <c r="H803" s="151" t="inlineStr">
        <is>
          <t>增加高产稳产基本农田，有效控制土壤侵蚀，防止水土流失</t>
        </is>
      </c>
      <c r="I803" s="152" t="n">
        <v>1</v>
      </c>
      <c r="J803" s="152" t="n">
        <v>0.0026</v>
      </c>
      <c r="K803" s="152" t="n">
        <v>0.0113</v>
      </c>
      <c r="L803" s="152" t="inlineStr">
        <is>
          <t>县农业
农村局</t>
        </is>
      </c>
      <c r="M803" s="152" t="inlineStr">
        <is>
          <t>乡镇、村</t>
        </is>
      </c>
      <c r="N803" s="155" t="n">
        <v>2019.11</v>
      </c>
      <c r="O803" s="55" t="n"/>
    </row>
    <row r="804" ht="73" customFormat="1" customHeight="1" s="10">
      <c r="A804" s="152" t="n">
        <v>35</v>
      </c>
      <c r="B804" s="152" t="inlineStr">
        <is>
          <t>芦家湾乡高标准农田建设</t>
        </is>
      </c>
      <c r="C804" s="152" t="inlineStr">
        <is>
          <t>新建</t>
        </is>
      </c>
      <c r="D804" s="152" t="inlineStr">
        <is>
          <t>2020.06
-
2021.05</t>
        </is>
      </c>
      <c r="E804" s="152" t="inlineStr">
        <is>
          <t>芦家湾乡宋家掌村</t>
        </is>
      </c>
      <c r="F804" s="102" t="inlineStr">
        <is>
          <t>建设规模：（1）土地平整0.1万亩；（2）土壤改良0.1万亩</t>
        </is>
      </c>
      <c r="G804" s="260" t="n">
        <v>102</v>
      </c>
      <c r="H804" s="151" t="inlineStr">
        <is>
          <t>增加高产稳产基本农田，有效控制土壤侵蚀，防止水土流失</t>
        </is>
      </c>
      <c r="I804" s="152" t="n">
        <v>1</v>
      </c>
      <c r="J804" s="152" t="n">
        <v>0.0033</v>
      </c>
      <c r="K804" s="152" t="n">
        <v>0.0144</v>
      </c>
      <c r="L804" s="152" t="inlineStr">
        <is>
          <t>县农业
农村局</t>
        </is>
      </c>
      <c r="M804" s="152" t="inlineStr">
        <is>
          <t>乡镇、村</t>
        </is>
      </c>
      <c r="N804" s="155" t="n">
        <v>2019.11</v>
      </c>
      <c r="O804" s="55" t="n"/>
    </row>
    <row r="805" ht="73" customFormat="1" customHeight="1" s="10">
      <c r="A805" s="152" t="n">
        <v>36</v>
      </c>
      <c r="B805" s="152" t="inlineStr">
        <is>
          <t>芦家湾乡高标准农田建设</t>
        </is>
      </c>
      <c r="C805" s="152" t="inlineStr">
        <is>
          <t>新建</t>
        </is>
      </c>
      <c r="D805" s="152" t="inlineStr">
        <is>
          <t>2020.06
-
2021.05</t>
        </is>
      </c>
      <c r="E805" s="152" t="inlineStr">
        <is>
          <t>芦家湾乡庙儿掌村</t>
        </is>
      </c>
      <c r="F805" s="102" t="inlineStr">
        <is>
          <t>建设规模：（1）土地平整0.2万亩；（2）土壤改良0.2万亩</t>
        </is>
      </c>
      <c r="G805" s="260" t="n">
        <v>204</v>
      </c>
      <c r="H805" s="151" t="inlineStr">
        <is>
          <t>增加高产稳产基本农田，有效控制土壤侵蚀，防止水土流失</t>
        </is>
      </c>
      <c r="I805" s="152" t="n">
        <v>1</v>
      </c>
      <c r="J805" s="152" t="n">
        <v>0.004</v>
      </c>
      <c r="K805" s="152" t="n">
        <v>0.0163</v>
      </c>
      <c r="L805" s="152" t="inlineStr">
        <is>
          <t>县农业
农村局</t>
        </is>
      </c>
      <c r="M805" s="152" t="inlineStr">
        <is>
          <t>乡镇、村</t>
        </is>
      </c>
      <c r="N805" s="155" t="n">
        <v>2019.11</v>
      </c>
      <c r="O805" s="55" t="n"/>
    </row>
    <row r="806" ht="73" customFormat="1" customHeight="1" s="10">
      <c r="A806" s="152" t="n">
        <v>37</v>
      </c>
      <c r="B806" s="152" t="inlineStr">
        <is>
          <t>芦家湾乡高标准农田建设</t>
        </is>
      </c>
      <c r="C806" s="152" t="inlineStr">
        <is>
          <t>新建</t>
        </is>
      </c>
      <c r="D806" s="152" t="inlineStr">
        <is>
          <t>2020.06
-
2021.05</t>
        </is>
      </c>
      <c r="E806" s="152" t="inlineStr">
        <is>
          <t>芦家湾乡杨新庄村</t>
        </is>
      </c>
      <c r="F806" s="102" t="inlineStr">
        <is>
          <t>建设规模：（1）土地平整0.3万亩；（2）土壤改良0.3万亩</t>
        </is>
      </c>
      <c r="G806" s="260" t="n">
        <v>306</v>
      </c>
      <c r="H806" s="151" t="inlineStr">
        <is>
          <t>增加高产稳产基本农田，有效控制土壤侵蚀，防止水土流失</t>
        </is>
      </c>
      <c r="I806" s="152" t="n">
        <v>1</v>
      </c>
      <c r="J806" s="152" t="n">
        <v>0.0029</v>
      </c>
      <c r="K806" s="152" t="n">
        <v>0.0121</v>
      </c>
      <c r="L806" s="152" t="inlineStr">
        <is>
          <t>县农业
农村局</t>
        </is>
      </c>
      <c r="M806" s="152" t="inlineStr">
        <is>
          <t>乡镇、村</t>
        </is>
      </c>
      <c r="N806" s="155" t="n">
        <v>2019.11</v>
      </c>
      <c r="O806" s="55" t="n"/>
    </row>
    <row r="807" ht="73" customFormat="1" customHeight="1" s="10">
      <c r="A807" s="152" t="n">
        <v>38</v>
      </c>
      <c r="B807" s="152" t="inlineStr">
        <is>
          <t>芦家湾乡高标准农田建设</t>
        </is>
      </c>
      <c r="C807" s="152" t="inlineStr">
        <is>
          <t>新建</t>
        </is>
      </c>
      <c r="D807" s="152" t="inlineStr">
        <is>
          <t>2020.06
-
2021.05</t>
        </is>
      </c>
      <c r="E807" s="152" t="inlineStr">
        <is>
          <t>芦家湾乡花儿掌</t>
        </is>
      </c>
      <c r="F807" s="102" t="inlineStr">
        <is>
          <t>建设规模：（1）土地平整0.3万亩；（2）土壤改良0.3万亩</t>
        </is>
      </c>
      <c r="G807" s="260" t="n">
        <v>306</v>
      </c>
      <c r="H807" s="151" t="inlineStr">
        <is>
          <t>增加高产稳产基本农田，有效控制土壤侵蚀，防止水土流失</t>
        </is>
      </c>
      <c r="I807" s="152" t="n">
        <v>1</v>
      </c>
      <c r="J807" s="152" t="n">
        <v>0.0083</v>
      </c>
      <c r="K807" s="152" t="n">
        <v>0.035</v>
      </c>
      <c r="L807" s="152" t="inlineStr">
        <is>
          <t>县农业
农村局</t>
        </is>
      </c>
      <c r="M807" s="152" t="inlineStr">
        <is>
          <t>乡镇、村</t>
        </is>
      </c>
      <c r="N807" s="155" t="n">
        <v>2019.11</v>
      </c>
      <c r="O807" s="55" t="n"/>
    </row>
    <row r="808" ht="73" customFormat="1" customHeight="1" s="10">
      <c r="A808" s="152" t="n">
        <v>39</v>
      </c>
      <c r="B808" s="152" t="inlineStr">
        <is>
          <t>芦家湾乡高标准农田建设</t>
        </is>
      </c>
      <c r="C808" s="152" t="inlineStr">
        <is>
          <t>新建</t>
        </is>
      </c>
      <c r="D808" s="152" t="inlineStr">
        <is>
          <t>2020.06
-
2021.05</t>
        </is>
      </c>
      <c r="E808" s="152" t="inlineStr">
        <is>
          <t>芦家湾乡盘龙村</t>
        </is>
      </c>
      <c r="F808" s="102" t="inlineStr">
        <is>
          <t>建设规模：（1）土地平整0.3万亩；（2）土壤改良0.3万亩</t>
        </is>
      </c>
      <c r="G808" s="260" t="n">
        <v>306</v>
      </c>
      <c r="H808" s="151" t="inlineStr">
        <is>
          <t>增加高产稳产基本农田，有效控制土壤侵蚀，防止水土流失</t>
        </is>
      </c>
      <c r="I808" s="152" t="n">
        <v>1</v>
      </c>
      <c r="J808" s="152" t="n">
        <v>0.009900000000000001</v>
      </c>
      <c r="K808" s="152" t="n">
        <v>0.0426</v>
      </c>
      <c r="L808" s="152" t="inlineStr">
        <is>
          <t>县农业
农村局</t>
        </is>
      </c>
      <c r="M808" s="152" t="inlineStr">
        <is>
          <t>乡镇、村</t>
        </is>
      </c>
      <c r="N808" s="155" t="n">
        <v>2019.11</v>
      </c>
      <c r="O808" s="55" t="n"/>
    </row>
    <row r="809" ht="48" customFormat="1" customHeight="1" s="10">
      <c r="A809" s="233" t="inlineStr">
        <is>
          <t>(四十一)</t>
        </is>
      </c>
      <c r="B809" s="233" t="inlineStr">
        <is>
          <t>土地整理项目</t>
        </is>
      </c>
      <c r="C809" s="233" t="inlineStr">
        <is>
          <t>新建</t>
        </is>
      </c>
      <c r="D809" s="233" t="inlineStr">
        <is>
          <t>2020.01
-
2020.11</t>
        </is>
      </c>
      <c r="E809" s="233" t="inlineStr">
        <is>
          <t>虎洞镇、秦团庄乡</t>
        </is>
      </c>
      <c r="F809" s="124" t="inlineStr">
        <is>
          <t>在2乡镇2个村实施土地整理项目平整5650亩</t>
        </is>
      </c>
      <c r="G809" s="233" t="n">
        <v>1242</v>
      </c>
      <c r="H809" s="124" t="inlineStr">
        <is>
          <t>改变现有地块零星破碎、利用率低的状况、提高土地集约化利用程度</t>
        </is>
      </c>
      <c r="I809" s="233" t="n">
        <v>2</v>
      </c>
      <c r="J809" s="233" t="n">
        <v>0.06519999999999999</v>
      </c>
      <c r="K809" s="233" t="n">
        <v>0.3619</v>
      </c>
      <c r="L809" s="233" t="inlineStr">
        <is>
          <t>县自然
资源局</t>
        </is>
      </c>
      <c r="M809" s="233" t="inlineStr">
        <is>
          <t>县自然
资源局</t>
        </is>
      </c>
      <c r="N809" s="123" t="n">
        <v>2019.11</v>
      </c>
      <c r="O809" s="56" t="n"/>
    </row>
    <row r="810" ht="48" customFormat="1" customHeight="1" s="10">
      <c r="A810" s="152" t="n">
        <v>1</v>
      </c>
      <c r="B810" s="152" t="inlineStr">
        <is>
          <t>土地整理项目</t>
        </is>
      </c>
      <c r="C810" s="152" t="inlineStr">
        <is>
          <t>新建</t>
        </is>
      </c>
      <c r="D810" s="152" t="inlineStr">
        <is>
          <t>2020.01
-
2020.11</t>
        </is>
      </c>
      <c r="E810" s="152" t="inlineStr">
        <is>
          <t>虎洞镇张大掌村</t>
        </is>
      </c>
      <c r="F810" s="151" t="inlineStr">
        <is>
          <t>虎洞镇实施土地整理项目3328亩（包括土地平整和田间道路工程）</t>
        </is>
      </c>
      <c r="G810" s="152" t="n">
        <v>442</v>
      </c>
      <c r="H810" s="151" t="inlineStr">
        <is>
          <t>改变现有地块零星破碎、利用率低的状况、提高土地集约化利用程度</t>
        </is>
      </c>
      <c r="I810" s="152" t="n">
        <v>1</v>
      </c>
      <c r="J810" s="152" t="n">
        <v>0.0552</v>
      </c>
      <c r="K810" s="152" t="n">
        <v>0.3214</v>
      </c>
      <c r="L810" s="152" t="inlineStr">
        <is>
          <t>县自然
资源局</t>
        </is>
      </c>
      <c r="M810" s="152" t="inlineStr">
        <is>
          <t>县自然
资源局</t>
        </is>
      </c>
      <c r="N810" s="152" t="n">
        <v>2019.11</v>
      </c>
      <c r="O810" s="56" t="n"/>
    </row>
    <row r="811" ht="48" customFormat="1" customHeight="1" s="10">
      <c r="A811" s="152" t="n">
        <v>2</v>
      </c>
      <c r="B811" s="152" t="inlineStr">
        <is>
          <t>土地整理项目</t>
        </is>
      </c>
      <c r="C811" s="152" t="inlineStr">
        <is>
          <t>新建</t>
        </is>
      </c>
      <c r="D811" s="152" t="inlineStr">
        <is>
          <t>2020.01
-
2020.11</t>
        </is>
      </c>
      <c r="E811" s="152" t="inlineStr">
        <is>
          <t>秦团庄乡南掌堡子村</t>
        </is>
      </c>
      <c r="F811" s="151" t="inlineStr">
        <is>
          <t>在秦团庄乡南掌堡子村建设规模6470亩（包括土地平整和田间道路工程）</t>
        </is>
      </c>
      <c r="G811" s="152" t="n">
        <v>800</v>
      </c>
      <c r="H811" s="151" t="inlineStr">
        <is>
          <t>改变现有地块零星破碎、利用率低的状况、提高土地集约化利用程度</t>
        </is>
      </c>
      <c r="I811" s="152" t="n">
        <v>1</v>
      </c>
      <c r="J811" s="152" t="n">
        <v>0.01</v>
      </c>
      <c r="K811" s="152" t="n">
        <v>0.0405</v>
      </c>
      <c r="L811" s="152" t="inlineStr">
        <is>
          <t>县自然
资源局</t>
        </is>
      </c>
      <c r="M811" s="152" t="inlineStr">
        <is>
          <t>县自然
资源局</t>
        </is>
      </c>
      <c r="N811" s="152" t="n">
        <v>2019.11</v>
      </c>
      <c r="O811" s="56" t="n"/>
    </row>
    <row r="812" ht="48" customFormat="1" customHeight="1" s="4">
      <c r="A812" s="233" t="inlineStr">
        <is>
          <t>（四十二）</t>
        </is>
      </c>
      <c r="B812" s="232" t="inlineStr">
        <is>
          <t>小型农机具购置（饲草机械）</t>
        </is>
      </c>
      <c r="C812" s="232" t="inlineStr">
        <is>
          <t>新建</t>
        </is>
      </c>
      <c r="D812" s="232" t="inlineStr">
        <is>
          <t>2020.01
-
2020.12</t>
        </is>
      </c>
      <c r="E812" s="233" t="inlineStr">
        <is>
          <t>20个乡镇</t>
        </is>
      </c>
      <c r="F812" s="157" t="inlineStr">
        <is>
          <t>为237个村8447户贫困户和349户可能致贫户投放多功能铡草揉丝一体机及其他到户小型农机具9137台，共需补助资金3052.8137万元</t>
        </is>
      </c>
      <c r="G812" s="276" t="n">
        <v>3052.8137</v>
      </c>
      <c r="H812" s="277" t="inlineStr">
        <is>
          <t>解决8796户贫困户饲草粉碎、机耕机播等机械需求，提升农业机械化服务水平</t>
        </is>
      </c>
      <c r="I812" s="267" t="n">
        <v>237</v>
      </c>
      <c r="J812" s="253" t="n">
        <v>0.8796</v>
      </c>
      <c r="K812" s="253" t="n">
        <v>3.259</v>
      </c>
      <c r="L812" s="232" t="inlineStr">
        <is>
          <t>县农机中心</t>
        </is>
      </c>
      <c r="M812" s="232" t="inlineStr">
        <is>
          <t>乡镇村</t>
        </is>
      </c>
      <c r="N812" s="170" t="inlineStr">
        <is>
          <t>2019.11.</t>
        </is>
      </c>
      <c r="O812" s="52" t="n"/>
    </row>
    <row r="813" ht="54" customFormat="1" customHeight="1" s="10">
      <c r="A813" s="160" t="n">
        <v>1</v>
      </c>
      <c r="B813" s="160" t="inlineStr">
        <is>
          <t>小型农机具购置</t>
        </is>
      </c>
      <c r="C813" s="160" t="inlineStr">
        <is>
          <t>新建</t>
        </is>
      </c>
      <c r="D813" s="160" t="inlineStr">
        <is>
          <t>2020.01
-
2020.12</t>
        </is>
      </c>
      <c r="E813" s="160" t="inlineStr">
        <is>
          <t>八珠乡</t>
        </is>
      </c>
      <c r="F813" s="192" t="inlineStr">
        <is>
          <t>为376户贫困户和34户可能致贫户投放铡草揉丝一体机、旋耕机等小型农机具447台，其中：八珠塬村72台、曹塬村38台、瓦崾岘村65台、杏树沟村20台、塔儿咀村33台、马连掌村29台、冯家湾村20台、苟塬村110台、湫坝沟村12台、白塬村48台</t>
        </is>
      </c>
      <c r="G813" s="278" t="n">
        <v>149.7751</v>
      </c>
      <c r="H813" s="263" t="inlineStr">
        <is>
          <t>项目建成后将解决410户贫困户投放铡草揉丝一体机、旋耕机等机械需求，提升农业机械化服务水平</t>
        </is>
      </c>
      <c r="I813" s="279" t="n">
        <v>10</v>
      </c>
      <c r="J813" s="264" t="n">
        <v>0.041</v>
      </c>
      <c r="K813" s="264" t="n">
        <v>0.2042</v>
      </c>
      <c r="L813" s="160" t="inlineStr">
        <is>
          <t>县农机中心</t>
        </is>
      </c>
      <c r="M813" s="160" t="inlineStr">
        <is>
          <t>乡镇村</t>
        </is>
      </c>
      <c r="N813" s="160" t="n">
        <v>2019.11</v>
      </c>
      <c r="O813" s="56" t="n"/>
    </row>
    <row r="814" ht="84" customFormat="1" customHeight="1" s="10">
      <c r="A814" s="160" t="n">
        <v>2</v>
      </c>
      <c r="B814" s="160" t="inlineStr">
        <is>
          <t>小型农机具购置</t>
        </is>
      </c>
      <c r="C814" s="160" t="inlineStr">
        <is>
          <t>新建</t>
        </is>
      </c>
      <c r="D814" s="160" t="inlineStr">
        <is>
          <t>2020.05
-
2020.12</t>
        </is>
      </c>
      <c r="E814" s="160" t="inlineStr">
        <is>
          <t>车道镇</t>
        </is>
      </c>
      <c r="F814" s="192" t="inlineStr">
        <is>
          <t>为832户贫困户和16户可能致贫户投放背负式收割机、铡草揉丝一体机、旋耕机等小型农机具848台，共需补助资金273.98万元，其中：元峁村53台，苦水掌村73台，双庙村65台，王西掌村76台，吊渠村30台，三角城村35台，杨掌村42台，万安村54台，魏洼村48台，陈掌村42台，红台村45台，樱桃掌村41台，安掌村36台，代掌村32台，刘渠村110台，刘园子村16台</t>
        </is>
      </c>
      <c r="G814" s="278" t="n">
        <v>273.98</v>
      </c>
      <c r="H814" s="263" t="inlineStr">
        <is>
          <t>项目建成后将解决848户贫困户饲草粉碎、机耕机播等机械需求，提升农业机械化服务水平</t>
        </is>
      </c>
      <c r="I814" s="279" t="n">
        <v>16</v>
      </c>
      <c r="J814" s="264" t="n">
        <v>0.0848</v>
      </c>
      <c r="K814" s="264" t="n">
        <v>0.3235</v>
      </c>
      <c r="L814" s="160" t="inlineStr">
        <is>
          <t>县农机中心</t>
        </is>
      </c>
      <c r="M814" s="160" t="inlineStr">
        <is>
          <t>乡镇村</t>
        </is>
      </c>
      <c r="N814" s="160" t="n">
        <v>2019.11</v>
      </c>
      <c r="O814" s="56" t="n"/>
    </row>
    <row r="815" ht="55" customFormat="1" customHeight="1" s="10">
      <c r="A815" s="160" t="n">
        <v>3</v>
      </c>
      <c r="B815" s="160" t="inlineStr">
        <is>
          <t>小型农机具购置</t>
        </is>
      </c>
      <c r="C815" s="160" t="inlineStr">
        <is>
          <t>新建</t>
        </is>
      </c>
      <c r="D815" s="160" t="inlineStr">
        <is>
          <t>2020.01
-
2020.13</t>
        </is>
      </c>
      <c r="E815" s="160" t="inlineStr">
        <is>
          <t>樊家川镇</t>
        </is>
      </c>
      <c r="F815" s="192" t="inlineStr">
        <is>
          <t>为302户贫困户和9户可能致贫户投放背负式收割机、铡草揉丝一体机、旋耕机等小型农机具492台,共需补助资金135.9138万元，其中：慕家河村45台、樊家川村85台、马驿沟村124台、郝集村54台、长城村16台、闫塬村90台、李崾岘77台、马骏滩村3台</t>
        </is>
      </c>
      <c r="G815" s="278" t="n">
        <v>135.9138</v>
      </c>
      <c r="H815" s="263" t="inlineStr">
        <is>
          <t>项目建成后将解决311户贫困户饲草粉碎、机耕机播等机械需求，提升农业机械化服务水平</t>
        </is>
      </c>
      <c r="I815" s="279" t="n">
        <v>8</v>
      </c>
      <c r="J815" s="264" t="n">
        <v>0.0311</v>
      </c>
      <c r="K815" s="264" t="n">
        <v>0.1535</v>
      </c>
      <c r="L815" s="160" t="inlineStr">
        <is>
          <t>县农机中心</t>
        </is>
      </c>
      <c r="M815" s="160" t="inlineStr">
        <is>
          <t>乡镇村</t>
        </is>
      </c>
      <c r="N815" s="160" t="n">
        <v>2019.11</v>
      </c>
      <c r="O815" s="56" t="n"/>
    </row>
    <row r="816" ht="73" customFormat="1" customHeight="1" s="10">
      <c r="A816" s="160" t="n">
        <v>4</v>
      </c>
      <c r="B816" s="160" t="inlineStr">
        <is>
          <t>小型农机具购置</t>
        </is>
      </c>
      <c r="C816" s="160" t="inlineStr">
        <is>
          <t>新建</t>
        </is>
      </c>
      <c r="D816" s="160" t="inlineStr">
        <is>
          <t>2020.01
-
2020.12</t>
        </is>
      </c>
      <c r="E816" s="160" t="inlineStr">
        <is>
          <t>耿湾乡</t>
        </is>
      </c>
      <c r="F816" s="54" t="inlineStr">
        <is>
          <t>为392户贫困户和20户可致贫户投放铡草揉丝一体机412台，共需补助资金133.36万元。其中：张台村40台、黑城岔村8台、郜庄村23台、郝东掌村24台、许家掌村44台、潘掌村103台、万湾村52台、天桥村12台、桃树掌村21台、韩老庄村23台、四合原村14台、耿河村27台、早流渠村21台</t>
        </is>
      </c>
      <c r="G816" s="280" t="n">
        <v>133.36</v>
      </c>
      <c r="H816" s="263" t="inlineStr">
        <is>
          <t>项目建成后将解决412户贫困户饲草粉碎、机耕机播等机械需求，提升农业机械化服务水平</t>
        </is>
      </c>
      <c r="I816" s="251" t="n">
        <v>13</v>
      </c>
      <c r="J816" s="152" t="n">
        <v>0.0412</v>
      </c>
      <c r="K816" s="152" t="n">
        <v>0.2057</v>
      </c>
      <c r="L816" s="152" t="inlineStr">
        <is>
          <t>县农机中心</t>
        </is>
      </c>
      <c r="M816" s="152" t="inlineStr">
        <is>
          <t>乡镇村</t>
        </is>
      </c>
      <c r="N816" s="152" t="n">
        <v>2019.11</v>
      </c>
      <c r="O816" s="56" t="n"/>
    </row>
    <row r="817" ht="76" customFormat="1" customHeight="1" s="10">
      <c r="A817" s="160" t="n">
        <v>5</v>
      </c>
      <c r="B817" s="160" t="inlineStr">
        <is>
          <t>小型农机具购置</t>
        </is>
      </c>
      <c r="C817" s="160" t="inlineStr">
        <is>
          <t>新建</t>
        </is>
      </c>
      <c r="D817" s="160" t="inlineStr">
        <is>
          <t>2020.01
-
2020.12</t>
        </is>
      </c>
      <c r="E817" s="160" t="inlineStr">
        <is>
          <t>合道镇</t>
        </is>
      </c>
      <c r="F817" s="166" t="inlineStr">
        <is>
          <t>为396户贫困户和26户可能致贫户投放铡草揉丝一体机、旋耕机等小型农机具422台，其中：常崾岘村9台、陈旗塬村17台、大路洼村15台、何家坪村38台、红崖洼村16台、梁坪村7台、尚西坪村38台、沈家岭村36台、唐台子村18台、陶洼子村37台、瓦天沟村18台、辛坪村18台、杨坪沟村15台、寨子坪村44台、赵家塬村14台、赵台村50台、朱家塬村32台</t>
        </is>
      </c>
      <c r="G817" s="281" t="n">
        <v>150.4728</v>
      </c>
      <c r="H817" s="166" t="inlineStr">
        <is>
          <t>解决422户贫困户及边缘户饲草粉碎、机耕机播等机械需求，提升农业机械化服务水平</t>
        </is>
      </c>
      <c r="I817" s="282" t="n">
        <v>17</v>
      </c>
      <c r="J817" s="175" t="n">
        <v>0.0422</v>
      </c>
      <c r="K817" s="174" t="inlineStr">
        <is>
          <t>0.01251</t>
        </is>
      </c>
      <c r="L817" s="160" t="inlineStr">
        <is>
          <t>县农机中心</t>
        </is>
      </c>
      <c r="M817" s="175" t="inlineStr">
        <is>
          <t>乡镇村</t>
        </is>
      </c>
      <c r="N817" s="175" t="n">
        <v>2019.11</v>
      </c>
      <c r="O817" s="56" t="n"/>
    </row>
    <row r="818" ht="93" customFormat="1" customHeight="1" s="10">
      <c r="A818" s="160" t="n">
        <v>6</v>
      </c>
      <c r="B818" s="160" t="inlineStr">
        <is>
          <t>小型农机具购置</t>
        </is>
      </c>
      <c r="C818" s="160" t="inlineStr">
        <is>
          <t>新建</t>
        </is>
      </c>
      <c r="D818" s="160" t="inlineStr">
        <is>
          <t>2020.01
-
2020.12</t>
        </is>
      </c>
      <c r="E818" s="160" t="inlineStr">
        <is>
          <t>洪德镇</t>
        </is>
      </c>
      <c r="F818" s="192" t="inlineStr">
        <is>
          <t>为757户贫困户和28户可能致贫户放铡草揉丝一体机、粉碎机、播种机等到户小型农机具793台，共补助资金285.0357万元，其中：大户塬村9台，耿塬畔村53台，河连湾村78台，洪德街村47台，寇河村22台，李塬村72台，梁岔村29台，马塬村22台，苗河村29台，私盐路村38台，苏长沟村50台，肖关村27台，许旗村89台，张崾岘村44台，张塬村100台，赵洼村13台，李达掌村15台，新集子村41台，丁阳渠子村33台</t>
        </is>
      </c>
      <c r="G818" s="278" t="n">
        <v>285.0357</v>
      </c>
      <c r="H818" s="263" t="inlineStr">
        <is>
          <t>项目建成后将解决785户贫困户饲草粉碎、机耕机播等机械需求，提升农业机械化服务水平</t>
        </is>
      </c>
      <c r="I818" s="279" t="n">
        <v>19</v>
      </c>
      <c r="J818" s="264" t="n">
        <v>0.0785</v>
      </c>
      <c r="K818" s="264" t="n">
        <v>0.314</v>
      </c>
      <c r="L818" s="160" t="inlineStr">
        <is>
          <t>县农机中心</t>
        </is>
      </c>
      <c r="M818" s="160" t="inlineStr">
        <is>
          <t>乡镇村</t>
        </is>
      </c>
      <c r="N818" s="160" t="n">
        <v>2019.11</v>
      </c>
      <c r="O818" s="56" t="n"/>
    </row>
    <row r="819" ht="66" customFormat="1" customHeight="1" s="10">
      <c r="A819" s="160" t="n">
        <v>7</v>
      </c>
      <c r="B819" s="160" t="inlineStr">
        <is>
          <t>小型农机具购置</t>
        </is>
      </c>
      <c r="C819" s="160" t="inlineStr">
        <is>
          <t>新建</t>
        </is>
      </c>
      <c r="D819" s="160" t="inlineStr">
        <is>
          <t>2020.01
-
2020.12</t>
        </is>
      </c>
      <c r="E819" s="160" t="inlineStr">
        <is>
          <t>虎洞镇</t>
        </is>
      </c>
      <c r="F819" s="192" t="inlineStr">
        <is>
          <t>为220户贫困户和36户可能致贫户投放铡草揉丝一体机、旋耕机等小型农机具265台，共需资金89.287万元，其中：金庄原村28台、高庙湾村35台、刘解掌村22台、常兆台村41台、贾驿村25台、半个城村23台、张家湾村38台、张大掌村17台、魏家河村20台、砂井子村16台</t>
        </is>
      </c>
      <c r="G819" s="278" t="n">
        <v>89.28700000000001</v>
      </c>
      <c r="H819" s="263" t="inlineStr">
        <is>
          <t>项目建成后将解决256户贫困户饲草粉碎、机耕机播等机械需求，提升农业机械化服务水平</t>
        </is>
      </c>
      <c r="I819" s="279" t="n">
        <v>10</v>
      </c>
      <c r="J819" s="264" t="n">
        <v>0.0256</v>
      </c>
      <c r="K819" s="264" t="n">
        <v>0.0256</v>
      </c>
      <c r="L819" s="160" t="inlineStr">
        <is>
          <t>县农机中心</t>
        </is>
      </c>
      <c r="M819" s="160" t="inlineStr">
        <is>
          <t>虎洞镇</t>
        </is>
      </c>
      <c r="N819" s="160" t="n">
        <v>2019.11</v>
      </c>
      <c r="O819" s="56" t="n"/>
    </row>
    <row r="820" ht="85" customFormat="1" customHeight="1" s="10">
      <c r="A820" s="160" t="n">
        <v>8</v>
      </c>
      <c r="B820" s="160" t="inlineStr">
        <is>
          <t>小型农机具购置</t>
        </is>
      </c>
      <c r="C820" s="160" t="inlineStr">
        <is>
          <t>新建</t>
        </is>
      </c>
      <c r="D820" s="160" t="inlineStr">
        <is>
          <t>2020.01
-
2020.12</t>
        </is>
      </c>
      <c r="E820" s="160" t="inlineStr">
        <is>
          <t>环城镇</t>
        </is>
      </c>
      <c r="F820" s="192" t="inlineStr">
        <is>
          <t>为243户贫困户和7户可能致贫投放多功能型铡草揉丝一体机及小型农机具250台，其中：红星村3台、北郭塬村2台、十五里沟2台、白草塬村4台、城东塬14台、高龚塬25台、宁老庄村10台、耿家沟37台、张淌3台、十八里7台、唐塬6台、周塬7台、龚淌村31台、马坊塬27台、杨庙掌8台、鸳鸯沟村3台、陈汤原村3台、冉旗寨村8台、肖川12台、漫塬5台、西川12台、张滩滩村4台、赵小掌17台</t>
        </is>
      </c>
      <c r="G820" s="278" t="n">
        <v>81.08620000000001</v>
      </c>
      <c r="H820" s="283" t="inlineStr">
        <is>
          <t>解决250户农户饲草粉碎机械需求，提升农业机械化服务水平</t>
        </is>
      </c>
      <c r="I820" s="279" t="n">
        <v>24</v>
      </c>
      <c r="J820" s="264" t="n">
        <v>0.025</v>
      </c>
      <c r="K820" s="160" t="n">
        <v>0.1066</v>
      </c>
      <c r="L820" s="160" t="inlineStr">
        <is>
          <t>县农机中心</t>
        </is>
      </c>
      <c r="M820" s="160" t="inlineStr">
        <is>
          <t>乡镇村</t>
        </is>
      </c>
      <c r="N820" s="160" t="n">
        <v>2019.11</v>
      </c>
      <c r="O820" s="56" t="n"/>
    </row>
    <row r="821" ht="60" customFormat="1" customHeight="1" s="10">
      <c r="A821" s="160" t="n">
        <v>9</v>
      </c>
      <c r="B821" s="160" t="inlineStr">
        <is>
          <t>小型农机具购置</t>
        </is>
      </c>
      <c r="C821" s="160" t="inlineStr">
        <is>
          <t>新建</t>
        </is>
      </c>
      <c r="D821" s="160" t="n">
        <v>2020</v>
      </c>
      <c r="E821" s="160" t="inlineStr">
        <is>
          <t>芦家湾乡</t>
        </is>
      </c>
      <c r="F821" s="168" t="inlineStr">
        <is>
          <t>为330户贫困户和18户可能致贫户投放铡草揉丝一体机348台，共需补助资金102.66万元。其中：杨新庄村58台、花儿掌村19台、庙儿掌村15台、宋家掌村30台、王庄村71台、盘龙村44台、小堡条村38台、桃李湾17台、井川12台，大堡条村37台</t>
        </is>
      </c>
      <c r="G821" s="278" t="n">
        <v>102.66</v>
      </c>
      <c r="H821" s="263" t="inlineStr">
        <is>
          <t>项目建成后将解决348户贫困户饲草粉碎、机耕机播等机械需求，提升农业机械化服务水平</t>
        </is>
      </c>
      <c r="I821" s="279" t="n">
        <v>10</v>
      </c>
      <c r="J821" s="264" t="n">
        <v>0.0348</v>
      </c>
      <c r="K821" s="264" t="n">
        <v>0.1566</v>
      </c>
      <c r="L821" s="160" t="inlineStr">
        <is>
          <t>县农机中心</t>
        </is>
      </c>
      <c r="M821" s="160" t="inlineStr">
        <is>
          <t>乡镇村</t>
        </is>
      </c>
      <c r="N821" s="160" t="n">
        <v>2019.11</v>
      </c>
      <c r="O821" s="56" t="n"/>
    </row>
    <row r="822" ht="59" customFormat="1" customHeight="1" s="10">
      <c r="A822" s="160" t="n">
        <v>10</v>
      </c>
      <c r="B822" s="160" t="inlineStr">
        <is>
          <t>小型农机具购置</t>
        </is>
      </c>
      <c r="C822" s="160" t="inlineStr">
        <is>
          <t>新建</t>
        </is>
      </c>
      <c r="D822" s="160" t="inlineStr">
        <is>
          <t>2020.01
-
2020.12</t>
        </is>
      </c>
      <c r="E822" s="160" t="inlineStr">
        <is>
          <t>罗山川乡</t>
        </is>
      </c>
      <c r="F822" s="192" t="inlineStr">
        <is>
          <t>为324户贫困户和16户可能致贫户投放铡草揉丝一体机、旋耕机等其他到户小型农机具341台，共需补助资金123.1175万元，其中西阳洼43台，苇芝城村50台，龙柏山村36台，兰家掌村35台，大树塬村33台，陈渠子村73台，山水湾村32台，，光明村39台</t>
        </is>
      </c>
      <c r="G822" s="278" t="n">
        <v>123.1175</v>
      </c>
      <c r="H822" s="263" t="inlineStr">
        <is>
          <t>项目建成后将解决340户贫困户饲草粉碎、机耕机播等机械需求，提升农业机械化服务水平</t>
        </is>
      </c>
      <c r="I822" s="279" t="n">
        <v>8</v>
      </c>
      <c r="J822" s="264" t="n">
        <v>0.034</v>
      </c>
      <c r="K822" s="264" t="n">
        <v>0.136</v>
      </c>
      <c r="L822" s="160" t="inlineStr">
        <is>
          <t>县农机中心</t>
        </is>
      </c>
      <c r="M822" s="160" t="inlineStr">
        <is>
          <t>乡镇村</t>
        </is>
      </c>
      <c r="N822" s="160" t="n">
        <v>2019.11</v>
      </c>
      <c r="O822" s="56" t="n"/>
    </row>
    <row r="823" ht="69" customFormat="1" customHeight="1" s="10">
      <c r="A823" s="160" t="n">
        <v>11</v>
      </c>
      <c r="B823" s="160" t="inlineStr">
        <is>
          <t>小型农机具购置</t>
        </is>
      </c>
      <c r="C823" s="160" t="inlineStr">
        <is>
          <t>新建</t>
        </is>
      </c>
      <c r="D823" s="160" t="inlineStr">
        <is>
          <t>2020.01
-
2020.12</t>
        </is>
      </c>
      <c r="E823" s="160" t="inlineStr">
        <is>
          <t>毛井镇</t>
        </is>
      </c>
      <c r="F823" s="192" t="inlineStr">
        <is>
          <t>为452户贫困户和2户可能致贫户投放背负式收割机、铡草揉丝一体机、旋耕机等小型农机具460台，其中：二条俭村80台、砖城子村81台、山西掌村22台、杨东掌村15台、红糜湾村1台、施家滩村43台、乔崾岘村33台、黄寨柯村5台、高家洼村8台、丁连掌村16台、大户掌村63台、红土咀村48台、马趟村45台</t>
        </is>
      </c>
      <c r="G823" s="278" t="n">
        <v>166.0954</v>
      </c>
      <c r="H823" s="263" t="inlineStr">
        <is>
          <t>项目建成后将解决454户贫困户饲草粉碎、机耕机播等机械需求，提升农业机械化服务水平</t>
        </is>
      </c>
      <c r="I823" s="279" t="n">
        <v>13</v>
      </c>
      <c r="J823" s="264" t="n">
        <v>0.0454</v>
      </c>
      <c r="K823" s="264" t="inlineStr">
        <is>
          <t>0.1825</t>
        </is>
      </c>
      <c r="L823" s="160" t="inlineStr">
        <is>
          <t>县农机中心</t>
        </is>
      </c>
      <c r="M823" s="160" t="inlineStr">
        <is>
          <t>乡镇村</t>
        </is>
      </c>
      <c r="N823" s="160" t="n">
        <v>2019.11</v>
      </c>
      <c r="O823" s="56" t="n"/>
    </row>
    <row r="824" ht="81" customFormat="1" customHeight="1" s="10">
      <c r="A824" s="160" t="n">
        <v>12</v>
      </c>
      <c r="B824" s="160" t="inlineStr">
        <is>
          <t>小型农机具购置</t>
        </is>
      </c>
      <c r="C824" s="160" t="inlineStr">
        <is>
          <t>新建</t>
        </is>
      </c>
      <c r="D824" s="160" t="inlineStr">
        <is>
          <t>2020.01
-
2020.12</t>
        </is>
      </c>
      <c r="E824" s="160" t="inlineStr">
        <is>
          <t>木钵镇</t>
        </is>
      </c>
      <c r="F824" s="192" t="inlineStr">
        <is>
          <t>为393户贫困户和18户可能致贫户投放多功能铡草揉丝机和其他小型农机具427台，共需补助资金137.121万元。其中：白家掌村61台，曹旗村29台，邓寨子村20台，二合塬村12台，高楼塬村72台，高寨村26台，关营村3台，郭西掌村30台，韩洼子村43台，井儿岔村29台，刘家塬村14台，罗家沟村2台，木钵街村11台，坪子塬村14台，水坝滩村23台，殷家桥村21台，周湾村17台</t>
        </is>
      </c>
      <c r="G824" s="278" t="n">
        <v>137.12</v>
      </c>
      <c r="H824" s="263" t="inlineStr">
        <is>
          <t>项目建成后将解决411户贫困户饲草粉碎、机耕机播等机械需求，提升农业机械化服务水平</t>
        </is>
      </c>
      <c r="I824" s="279" t="n">
        <v>17</v>
      </c>
      <c r="J824" s="264" t="n">
        <v>0.0411</v>
      </c>
      <c r="K824" s="264" t="n">
        <v>0.19</v>
      </c>
      <c r="L824" s="160" t="inlineStr">
        <is>
          <t>县农机中心</t>
        </is>
      </c>
      <c r="M824" s="160" t="inlineStr">
        <is>
          <t>乡镇村</t>
        </is>
      </c>
      <c r="N824" s="160" t="n">
        <v>2019.11</v>
      </c>
      <c r="O824" s="56" t="n"/>
    </row>
    <row r="825" ht="57" customFormat="1" customHeight="1" s="10">
      <c r="A825" s="160" t="n">
        <v>13</v>
      </c>
      <c r="B825" s="160" t="inlineStr">
        <is>
          <t>小型农机具购置</t>
        </is>
      </c>
      <c r="C825" s="160" t="inlineStr">
        <is>
          <t>新建</t>
        </is>
      </c>
      <c r="D825" s="160" t="inlineStr">
        <is>
          <t>2020.01
-
2020.12</t>
        </is>
      </c>
      <c r="E825" s="160" t="inlineStr">
        <is>
          <t>南湫乡</t>
        </is>
      </c>
      <c r="F825" s="192" t="inlineStr">
        <is>
          <t>为135户贫困户和5户可能致贫户投放多功能铡草揉丝机140台（柴油机型139台，电动机型1台），共需补助资金53.5万元，其中:代家洼村19台，党家洼村44台，洪涝池村37台，杨兴堡村11台，岳后渠村10台，花儿山村17台，双井子村2台</t>
        </is>
      </c>
      <c r="G825" s="278" t="n">
        <v>53.497</v>
      </c>
      <c r="H825" s="263" t="inlineStr">
        <is>
          <t>项目建成后将解决140户贫困户饲草粉碎、机耕机播等机械需求，提升农业机械化服务水平</t>
        </is>
      </c>
      <c r="I825" s="279" t="n">
        <v>7</v>
      </c>
      <c r="J825" s="264" t="n">
        <v>0.014</v>
      </c>
      <c r="K825" s="264" t="n">
        <v>0.06</v>
      </c>
      <c r="L825" s="160" t="inlineStr">
        <is>
          <t>县农机中心</t>
        </is>
      </c>
      <c r="M825" s="160" t="inlineStr">
        <is>
          <t>乡镇村</t>
        </is>
      </c>
      <c r="N825" s="160" t="n">
        <v>2019.11</v>
      </c>
      <c r="O825" s="56" t="n"/>
    </row>
    <row r="826" ht="60" customFormat="1" customHeight="1" s="10">
      <c r="A826" s="160" t="n">
        <v>14</v>
      </c>
      <c r="B826" s="160" t="inlineStr">
        <is>
          <t>小型农机具购置</t>
        </is>
      </c>
      <c r="C826" s="160" t="inlineStr">
        <is>
          <t>新建</t>
        </is>
      </c>
      <c r="D826" s="160" t="inlineStr">
        <is>
          <t>2020.01
-
2020.12</t>
        </is>
      </c>
      <c r="E826" s="160" t="inlineStr">
        <is>
          <t>秦团庄乡</t>
        </is>
      </c>
      <c r="F826" s="192" t="inlineStr">
        <is>
          <t>为385户贫困户和22户可能致贫户投放收割机、铡草揉丝一体机、旋耕机、覆膜机等小型农机具495台，其中：新集子村37台、秦团庄村87台、白塬畔村29台、贾塬村70台、南掌堡子村39台、大天子村57台、王团庄村98台、新峁村78台</t>
        </is>
      </c>
      <c r="G826" s="278" t="n">
        <v>158.36</v>
      </c>
      <c r="H826" s="263" t="inlineStr">
        <is>
          <t>项目建成后将解决407户贫困户饲草粉碎、机耕机播等机械需求，提升农业机械化服务水平</t>
        </is>
      </c>
      <c r="I826" s="279" t="n">
        <v>8</v>
      </c>
      <c r="J826" s="264" t="n">
        <v>0.0407</v>
      </c>
      <c r="K826" s="264" t="n">
        <v>0.1498</v>
      </c>
      <c r="L826" s="160" t="inlineStr">
        <is>
          <t>县农机中心</t>
        </is>
      </c>
      <c r="M826" s="160" t="inlineStr">
        <is>
          <t>乡镇村</t>
        </is>
      </c>
      <c r="N826" s="160" t="n">
        <v>2019.11</v>
      </c>
      <c r="O826" s="56" t="n"/>
    </row>
    <row r="827" ht="66" customFormat="1" customHeight="1" s="10">
      <c r="A827" s="160" t="n">
        <v>15</v>
      </c>
      <c r="B827" s="160" t="inlineStr">
        <is>
          <t>小型农机具购置</t>
        </is>
      </c>
      <c r="C827" s="160" t="inlineStr">
        <is>
          <t>新建</t>
        </is>
      </c>
      <c r="D827" s="160" t="inlineStr">
        <is>
          <t>2020.01
-
2020.12</t>
        </is>
      </c>
      <c r="E827" s="160" t="inlineStr">
        <is>
          <t>曲子镇</t>
        </is>
      </c>
      <c r="F827" s="192" t="inlineStr">
        <is>
          <t>为199户贫困户和8户可能致贫投放铡草揉丝一体机207台，其中五里桥村6台、双城村2台、刘旗村14台、孟家寨村8台、高李湾村1台、楼房子村25台、西沟村4台、宋家塬村17台、许家塬村25台、金村寺村20台、油坊原村15台、金盆掌村28台、小庄子村17台、马家河村19台、董家塬村6台</t>
        </is>
      </c>
      <c r="G827" s="278" t="n">
        <v>65.3399</v>
      </c>
      <c r="H827" s="263" t="inlineStr">
        <is>
          <t>项目建成后将解决207户贫困户饲草粉碎、机耕机播等机械需求，提升农业机械化服务水平</t>
        </is>
      </c>
      <c r="I827" s="279" t="n">
        <v>1</v>
      </c>
      <c r="J827" s="264" t="n">
        <v>0.0207</v>
      </c>
      <c r="K827" s="264" t="n">
        <v>0.08</v>
      </c>
      <c r="L827" s="160" t="inlineStr">
        <is>
          <t>县农机中心</t>
        </is>
      </c>
      <c r="M827" s="160" t="inlineStr">
        <is>
          <t>乡镇村</t>
        </is>
      </c>
      <c r="N827" s="160" t="n">
        <v>2019.11</v>
      </c>
      <c r="O827" s="56" t="n"/>
    </row>
    <row r="828" ht="60" customFormat="1" customHeight="1" s="10">
      <c r="A828" s="160" t="n">
        <v>16</v>
      </c>
      <c r="B828" s="160" t="inlineStr">
        <is>
          <t>小型农机具购置</t>
        </is>
      </c>
      <c r="C828" s="160" t="inlineStr">
        <is>
          <t>新建</t>
        </is>
      </c>
      <c r="D828" s="160" t="inlineStr">
        <is>
          <t>2020.01
-
2020.12</t>
        </is>
      </c>
      <c r="E828" s="160" t="inlineStr">
        <is>
          <t>山城乡</t>
        </is>
      </c>
      <c r="F828" s="192" t="inlineStr">
        <is>
          <t>为235户贫困户和7户可能致贫户投放型铡草揉丝一体机242台，共需补助资金86.3105万元，其中山城堡村41台、八里铺村64台、薛塬村27台、王山口子村21台、寨柯村16台、冯家沟村10台、谢庄村43台、郝掌村8台、赵庄村12台</t>
        </is>
      </c>
      <c r="G828" s="284" t="n">
        <v>86.3105</v>
      </c>
      <c r="H828" s="263" t="inlineStr">
        <is>
          <t>项目建成后将解决242户贫困户饲草粉碎、机耕机播等机械需求，提升农业机械化服务水平</t>
        </is>
      </c>
      <c r="I828" s="279" t="n">
        <v>9</v>
      </c>
      <c r="J828" s="264" t="n">
        <v>0.0242</v>
      </c>
      <c r="K828" s="264" t="n">
        <v>0.0847</v>
      </c>
      <c r="L828" s="160" t="inlineStr">
        <is>
          <t>县农机中心</t>
        </is>
      </c>
      <c r="M828" s="160" t="inlineStr">
        <is>
          <t>乡镇村</t>
        </is>
      </c>
      <c r="N828" s="160" t="n">
        <v>2019.11</v>
      </c>
      <c r="O828" s="56" t="n"/>
    </row>
    <row r="829" ht="78" customFormat="1" customHeight="1" s="10">
      <c r="A829" s="160" t="n">
        <v>17</v>
      </c>
      <c r="B829" s="160" t="inlineStr">
        <is>
          <t>小型农机具购置</t>
        </is>
      </c>
      <c r="C829" s="160" t="inlineStr">
        <is>
          <t>新建</t>
        </is>
      </c>
      <c r="D829" s="160" t="inlineStr">
        <is>
          <t>2020.01
-
2020.12</t>
        </is>
      </c>
      <c r="E829" s="160" t="inlineStr">
        <is>
          <t>天池乡</t>
        </is>
      </c>
      <c r="F829" s="192" t="inlineStr">
        <is>
          <t>为724户贫困户和20户可能致贫户投放铡草揉丝一体机、旋耕机等其他到户小型农机具746台，共补助270.446795万元，其中：天池村41台、张邓塬村29台、梁河村28台、殷屈河村23台、苏北岔86台、潘老庄村69台、大庄台32台、四合掌村52台、老庄湾村52台、井渠淌村41台、鲜岔村27台、碾盘岭村69台、大方山村37台、喜家坪村39台、曹李川村60台、吴城子村61台</t>
        </is>
      </c>
      <c r="G829" s="278" t="n">
        <v>270.446795</v>
      </c>
      <c r="H829" s="263" t="inlineStr">
        <is>
          <t>项目建成后将解决744户贫困户饲草粉碎、机耕机播等机械需求，提升农业机械化服务水平</t>
        </is>
      </c>
      <c r="I829" s="279" t="n">
        <v>16</v>
      </c>
      <c r="J829" s="264" t="n">
        <v>0.07439999999999999</v>
      </c>
      <c r="K829" s="264" t="n">
        <v>0.3858</v>
      </c>
      <c r="L829" s="160" t="inlineStr">
        <is>
          <t>县农机中心</t>
        </is>
      </c>
      <c r="M829" s="160" t="inlineStr">
        <is>
          <t>乡镇村</t>
        </is>
      </c>
      <c r="N829" s="160" t="n">
        <v>2019.11</v>
      </c>
      <c r="O829" s="56" t="n"/>
    </row>
    <row r="830" ht="66" customFormat="1" customHeight="1" s="10">
      <c r="A830" s="160" t="n">
        <v>18</v>
      </c>
      <c r="B830" s="160" t="inlineStr">
        <is>
          <t>小型农机具购置</t>
        </is>
      </c>
      <c r="C830" s="160" t="inlineStr">
        <is>
          <t>新建</t>
        </is>
      </c>
      <c r="D830" s="160" t="inlineStr">
        <is>
          <t>2020.01
-
2020.12</t>
        </is>
      </c>
      <c r="E830" s="160" t="inlineStr">
        <is>
          <t>甜水镇</t>
        </is>
      </c>
      <c r="F830" s="192" t="inlineStr">
        <is>
          <t>为全镇215户贫困户和4户可能致贫户投放自走式割晒机、电动型铡草揉丝一体机、柴油机型铡草揉丝一体机、玉米脱粒机共226台，共82.615万。其中甜水街村10台、张铁村72台、鲁掌村24台、何塬村24台、邱滩村6台、赵掌村45台、高崾岘村12台、狼儿滩村6台、大良洼村22台、七里墩村5台</t>
        </is>
      </c>
      <c r="G830" s="278" t="n">
        <v>82.61499999999999</v>
      </c>
      <c r="H830" s="263" t="inlineStr">
        <is>
          <t>项目建成后将解决219户贫困户饲草粉碎、机耕机播等机械需求，提升农业机械化服务水平</t>
        </is>
      </c>
      <c r="I830" s="279" t="n">
        <v>10</v>
      </c>
      <c r="J830" s="264" t="n">
        <v>0.0219</v>
      </c>
      <c r="K830" s="264" t="n">
        <v>0.0915</v>
      </c>
      <c r="L830" s="160" t="inlineStr">
        <is>
          <t>县农机中心</t>
        </is>
      </c>
      <c r="M830" s="160" t="inlineStr">
        <is>
          <t>乡镇村</t>
        </is>
      </c>
      <c r="N830" s="160" t="n">
        <v>2019.11</v>
      </c>
      <c r="O830" s="56" t="n"/>
    </row>
    <row r="831" ht="74" customFormat="1" customHeight="1" s="10">
      <c r="A831" s="160" t="n">
        <v>19</v>
      </c>
      <c r="B831" s="160" t="inlineStr">
        <is>
          <t>小型农机具购置</t>
        </is>
      </c>
      <c r="C831" s="160" t="inlineStr">
        <is>
          <t>新建</t>
        </is>
      </c>
      <c r="D831" s="160" t="inlineStr">
        <is>
          <t>2020.01
-
2020.12</t>
        </is>
      </c>
      <c r="E831" s="160" t="inlineStr">
        <is>
          <t>小南沟乡</t>
        </is>
      </c>
      <c r="F831" s="192" t="inlineStr">
        <is>
          <t>为950户贫困户和16户可能致贫户投放铡草揉丝一体机等小型农机具972台,所需资金283.651万元，其中：陈掌村68台、丁寨柯村173台、粉子山村88台、李上山村91台、李塬村44台、连川村112台、天子渠村66台、汪天子村43台、小南沟村115台、许掌村47台、燕麦掌村36台、杨胡套子村89台</t>
        </is>
      </c>
      <c r="G831" s="278" t="n">
        <v>283.651</v>
      </c>
      <c r="H831" s="263" t="inlineStr">
        <is>
          <t>项目建成后将解决966户贫困户饲草粉碎、机耕机播等机械需求，提升农业机械化服务水平</t>
        </is>
      </c>
      <c r="I831" s="279" t="n">
        <v>12</v>
      </c>
      <c r="J831" s="264">
        <f>966/10000</f>
        <v/>
      </c>
      <c r="K831" s="264" t="n">
        <v>0.3869</v>
      </c>
      <c r="L831" s="160" t="inlineStr">
        <is>
          <t>县农机中心</t>
        </is>
      </c>
      <c r="M831" s="160" t="inlineStr">
        <is>
          <t>乡镇村</t>
        </is>
      </c>
      <c r="N831" s="160" t="n">
        <v>2019.11</v>
      </c>
      <c r="O831" s="56" t="n"/>
    </row>
    <row r="832" ht="66" customFormat="1" customHeight="1" s="10">
      <c r="A832" s="160" t="n">
        <v>20</v>
      </c>
      <c r="B832" s="160" t="inlineStr">
        <is>
          <t>小型农机具购置</t>
        </is>
      </c>
      <c r="C832" s="160" t="inlineStr">
        <is>
          <t>新建</t>
        </is>
      </c>
      <c r="D832" s="160" t="inlineStr">
        <is>
          <t>2020.01
-
2020.12</t>
        </is>
      </c>
      <c r="E832" s="160" t="inlineStr">
        <is>
          <t>演武乡</t>
        </is>
      </c>
      <c r="F832" s="192" t="inlineStr">
        <is>
          <t>为587户贫困户和17户可能致贫户投放多功能型铡草揉丝一体机604台，共需补助资金224.69万元，其中：佛岔66户66台黑泉河93户93台刘坪48户48台、黄山43户43台、路家塬91户91台吴家塬64户64台、曳郭咀82户82台，走马硷75户75台、杨家洼42户42台</t>
        </is>
      </c>
      <c r="G832" s="278" t="n">
        <v>224.69</v>
      </c>
      <c r="H832" s="263" t="inlineStr">
        <is>
          <t>项目建成后将解决604户贫困户饲草粉碎、机耕机播等机械需求，提升农业机械化服务水平</t>
        </is>
      </c>
      <c r="I832" s="279" t="n">
        <v>9</v>
      </c>
      <c r="J832" s="264" t="n">
        <v>0.0604</v>
      </c>
      <c r="K832" s="264" t="n">
        <v>0.2046</v>
      </c>
      <c r="L832" s="160" t="inlineStr">
        <is>
          <t>县农机中心</t>
        </is>
      </c>
      <c r="M832" s="160" t="inlineStr">
        <is>
          <t>乡镇村</t>
        </is>
      </c>
      <c r="N832" s="160" t="n">
        <v>2019.11</v>
      </c>
      <c r="O832" s="56" t="n"/>
    </row>
    <row r="833" ht="79" customFormat="1" customHeight="1" s="9">
      <c r="A833" s="123" t="inlineStr">
        <is>
          <t>（四十三）</t>
        </is>
      </c>
      <c r="B833" s="123" t="inlineStr">
        <is>
          <t>青贮包裹机械</t>
        </is>
      </c>
      <c r="C833" s="123" t="inlineStr">
        <is>
          <t>新建</t>
        </is>
      </c>
      <c r="D833" s="233" t="inlineStr">
        <is>
          <t>2020.03
-
2020.12</t>
        </is>
      </c>
      <c r="E833" s="123" t="inlineStr">
        <is>
          <t>全县20个乡镇</t>
        </is>
      </c>
      <c r="F833" s="177" t="inlineStr">
        <is>
          <t>为全县除车道镇16个村、毛井镇7个村（丁连掌村、高家洼村、红糜湾村、黄寨柯村、马趟村、乔崾岘村、砖城子村）和环城镇红星村外的227个村购置青贮揉丝机、打捆包膜一体机；为除毛井镇7个村（丁连掌村、高家洼村、红糜湾村、黄寨柯村、马趟村、乔崾岘村、砖城子村）和环城镇红星村外的243个村购置青贮物资</t>
        </is>
      </c>
      <c r="G833" s="233">
        <f>1407+70.5</f>
        <v/>
      </c>
      <c r="H833" s="177" t="inlineStr">
        <is>
          <t>扶持贫困村贫困户发展草畜产业，提高贫困户收入</t>
        </is>
      </c>
      <c r="I833" s="267" t="n">
        <v>194</v>
      </c>
      <c r="J833" s="253" t="n">
        <v>2.2388</v>
      </c>
      <c r="K833" s="253" t="n">
        <v>9.403</v>
      </c>
      <c r="L833" s="233" t="inlineStr">
        <is>
          <t>县畜牧局</t>
        </is>
      </c>
      <c r="M833" s="123" t="inlineStr">
        <is>
          <t>全县20个乡镇</t>
        </is>
      </c>
      <c r="N833" s="233" t="n">
        <v>2019.11</v>
      </c>
      <c r="O833" s="55" t="n"/>
    </row>
    <row r="834" ht="39" customFormat="1" customHeight="1" s="9">
      <c r="A834" s="233" t="inlineStr">
        <is>
          <t>（四十四）</t>
        </is>
      </c>
      <c r="B834" s="233" t="inlineStr">
        <is>
          <t>铡草揉丝粉碎一体机购置</t>
        </is>
      </c>
      <c r="C834" s="233" t="inlineStr">
        <is>
          <t>新建</t>
        </is>
      </c>
      <c r="D834" s="233" t="inlineStr">
        <is>
          <t>2020.01
-
2020.12</t>
        </is>
      </c>
      <c r="E834" s="178" t="inlineStr">
        <is>
          <t>全县20个乡镇</t>
        </is>
      </c>
      <c r="F834" s="124" t="inlineStr">
        <is>
          <t>扶持1546户建档立卡贫困户购置铡草揉丝粉碎一体机1546台，每台补贴580元</t>
        </is>
      </c>
      <c r="G834" s="233" t="n">
        <v>213.26</v>
      </c>
      <c r="H834" s="233" t="inlineStr">
        <is>
          <t>提高贫困群众饲草加工效率</t>
        </is>
      </c>
      <c r="I834" s="233" t="n">
        <v>207</v>
      </c>
      <c r="J834" s="233" t="n">
        <v>0.1546</v>
      </c>
      <c r="K834" s="233" t="n">
        <v>0.6183999999999999</v>
      </c>
      <c r="L834" s="123" t="inlineStr">
        <is>
          <t>县畜牧局</t>
        </is>
      </c>
      <c r="M834" s="181" t="inlineStr">
        <is>
          <t>全县20个乡镇</t>
        </is>
      </c>
      <c r="N834" s="68" t="inlineStr">
        <is>
          <t>2019.11</t>
        </is>
      </c>
      <c r="O834" s="55" t="n"/>
    </row>
    <row r="835" ht="45" customFormat="1" customHeight="1" s="9">
      <c r="A835" s="152" t="n">
        <v>1</v>
      </c>
      <c r="B835" s="152" t="inlineStr">
        <is>
          <t>铡草揉丝粉碎一体机购置</t>
        </is>
      </c>
      <c r="C835" s="152" t="inlineStr">
        <is>
          <t>新建</t>
        </is>
      </c>
      <c r="D835" s="152" t="inlineStr">
        <is>
          <t>2020.01
-
2020.12</t>
        </is>
      </c>
      <c r="E835" s="152" t="inlineStr">
        <is>
          <t>耿湾乡</t>
        </is>
      </c>
      <c r="F835" s="151" t="inlineStr">
        <is>
          <t>扶持贫困户购置揉丝机84台，其中：郜庄村5台、郝东掌村6台、潘掌村16台、万家湾村30台、许掌村9台、张台村2台、早流渠村2台、耿河村5台、四合原村5台、韩老庄村3台、桃树掌村1台</t>
        </is>
      </c>
      <c r="G835" s="152" t="n">
        <v>4.872</v>
      </c>
      <c r="H835" s="152" t="inlineStr">
        <is>
          <t>提高贫困群众饲草加工效率</t>
        </is>
      </c>
      <c r="I835" s="152" t="n">
        <v>11</v>
      </c>
      <c r="J835" s="152" t="n">
        <v>0.008399999999999999</v>
      </c>
      <c r="K835" s="152" t="n">
        <v>0.0336</v>
      </c>
      <c r="L835" s="155" t="inlineStr">
        <is>
          <t>县畜牧局</t>
        </is>
      </c>
      <c r="M835" s="152" t="inlineStr">
        <is>
          <t>耿湾乡</t>
        </is>
      </c>
      <c r="N835" s="191" t="n">
        <v>2019.11</v>
      </c>
      <c r="O835" s="55" t="n"/>
    </row>
    <row r="836" ht="58" customFormat="1" customHeight="1" s="9">
      <c r="A836" s="152" t="n">
        <v>2</v>
      </c>
      <c r="B836" s="152" t="inlineStr">
        <is>
          <t>铡草揉丝粉碎一体机购置</t>
        </is>
      </c>
      <c r="C836" s="152" t="inlineStr">
        <is>
          <t>新建</t>
        </is>
      </c>
      <c r="D836" s="152" t="inlineStr">
        <is>
          <t>2020.01
-
2020.12</t>
        </is>
      </c>
      <c r="E836" s="152" t="inlineStr">
        <is>
          <t>洪德镇</t>
        </is>
      </c>
      <c r="F836" s="151" t="inlineStr">
        <is>
          <t>扶持贫困户购置揉丝机90台，其中：河连湾村3台、洪德街村2台、马塬村19台、私盐路村5台、新集子村11台、丁阳渠子村5台、耿塬畔村10台、寇河村7台、李达掌村5台、李原村5台、苏长沟村6台、张崾岘7台、肖关1台、许旗村3台、张塬村1台</t>
        </is>
      </c>
      <c r="G836" s="152" t="n">
        <v>5.22</v>
      </c>
      <c r="H836" s="152" t="inlineStr">
        <is>
          <t>提高贫困群众饲草加工效率</t>
        </is>
      </c>
      <c r="I836" s="152" t="n">
        <v>15</v>
      </c>
      <c r="J836" s="152" t="n">
        <v>0.008999999999999999</v>
      </c>
      <c r="K836" s="152" t="n">
        <v>0.036</v>
      </c>
      <c r="L836" s="155" t="inlineStr">
        <is>
          <t>县畜牧局</t>
        </is>
      </c>
      <c r="M836" s="152" t="inlineStr">
        <is>
          <t>洪德镇</t>
        </is>
      </c>
      <c r="N836" s="191" t="n">
        <v>2019.11</v>
      </c>
      <c r="O836" s="55" t="n"/>
    </row>
    <row r="837" ht="39" customFormat="1" customHeight="1" s="9">
      <c r="A837" s="152" t="n">
        <v>3</v>
      </c>
      <c r="B837" s="152" t="inlineStr">
        <is>
          <t>铡草揉丝粉碎一体机购置</t>
        </is>
      </c>
      <c r="C837" s="152" t="inlineStr">
        <is>
          <t>新建</t>
        </is>
      </c>
      <c r="D837" s="152" t="inlineStr">
        <is>
          <t>2020.01
-
2020.12</t>
        </is>
      </c>
      <c r="E837" s="152" t="inlineStr">
        <is>
          <t>罗山川乡</t>
        </is>
      </c>
      <c r="F837" s="151" t="inlineStr">
        <is>
          <t>扶持贫困户购置揉丝机52台，其中：陈渠子村7台、大树塬村4台、光明村2台、龙柏山村31台、苇子城村3台、兰家掌村3台、山水湾村2台</t>
        </is>
      </c>
      <c r="G837" s="152" t="n">
        <v>3.016</v>
      </c>
      <c r="H837" s="152" t="inlineStr">
        <is>
          <t>提高贫困群众饲草加工效率</t>
        </is>
      </c>
      <c r="I837" s="152" t="n">
        <v>7</v>
      </c>
      <c r="J837" s="152" t="n">
        <v>0.0052</v>
      </c>
      <c r="K837" s="152" t="n">
        <v>0.0208</v>
      </c>
      <c r="L837" s="155" t="inlineStr">
        <is>
          <t>县畜牧局</t>
        </is>
      </c>
      <c r="M837" s="152" t="inlineStr">
        <is>
          <t>罗山川乡</t>
        </is>
      </c>
      <c r="N837" s="191" t="n">
        <v>2019.11</v>
      </c>
      <c r="O837" s="55" t="n"/>
    </row>
    <row r="838" ht="61" customFormat="1" customHeight="1" s="9">
      <c r="A838" s="152" t="n">
        <v>4</v>
      </c>
      <c r="B838" s="152" t="inlineStr">
        <is>
          <t>铡草揉丝粉碎一体机购置</t>
        </is>
      </c>
      <c r="C838" s="152" t="inlineStr">
        <is>
          <t>新建</t>
        </is>
      </c>
      <c r="D838" s="152" t="inlineStr">
        <is>
          <t>2020.01
-
2020.12</t>
        </is>
      </c>
      <c r="E838" s="152" t="inlineStr">
        <is>
          <t>木钵镇</t>
        </is>
      </c>
      <c r="F838" s="151" t="inlineStr">
        <is>
          <t>扶持贫困户购置揉丝机52台，其中：白家掌村3台、曹旗村6台、邓寨子村2台、二合塬村3台、高楼塬村5台、高寨村2台、郭西掌村2台、韩洼子村5台、井儿岔村3台、刘家塬村2台、罗家沟村3台、坪子塬村8台、水坝滩村2台、殷家桥村2台、周湾村2台、关营村2台</t>
        </is>
      </c>
      <c r="G838" s="152" t="n">
        <v>3.016</v>
      </c>
      <c r="H838" s="152" t="inlineStr">
        <is>
          <t>提高贫困群众饲草加工效率</t>
        </is>
      </c>
      <c r="I838" s="152" t="n">
        <v>16</v>
      </c>
      <c r="J838" s="152" t="n">
        <v>0.0052</v>
      </c>
      <c r="K838" s="152" t="n">
        <v>0.0208</v>
      </c>
      <c r="L838" s="155" t="inlineStr">
        <is>
          <t>县畜牧局</t>
        </is>
      </c>
      <c r="M838" s="152" t="inlineStr">
        <is>
          <t>木钵镇</t>
        </is>
      </c>
      <c r="N838" s="191" t="n">
        <v>2019.11</v>
      </c>
      <c r="O838" s="55" t="n"/>
    </row>
    <row r="839" ht="39" customFormat="1" customHeight="1" s="9">
      <c r="A839" s="152" t="n">
        <v>5</v>
      </c>
      <c r="B839" s="152" t="inlineStr">
        <is>
          <t>铡草揉丝粉碎一体机购置</t>
        </is>
      </c>
      <c r="C839" s="152" t="inlineStr">
        <is>
          <t>新建</t>
        </is>
      </c>
      <c r="D839" s="152" t="inlineStr">
        <is>
          <t>2020.01
-
2020.12</t>
        </is>
      </c>
      <c r="E839" s="152" t="inlineStr">
        <is>
          <t>秦团庄乡</t>
        </is>
      </c>
      <c r="F839" s="151" t="inlineStr">
        <is>
          <t>扶持贫困户购置揉丝机65台，其中：白塬畔村6台、大天子村2台、贾塬村13台、秦团庄村3台、王团庄村6台、新集子村13台、新峁村22台</t>
        </is>
      </c>
      <c r="G839" s="152" t="n">
        <v>3.77</v>
      </c>
      <c r="H839" s="152" t="inlineStr">
        <is>
          <t>提高贫困群众饲草加工效率</t>
        </is>
      </c>
      <c r="I839" s="152" t="n">
        <v>7</v>
      </c>
      <c r="J839" s="152" t="n">
        <v>0.0065</v>
      </c>
      <c r="K839" s="152" t="n">
        <v>0.026</v>
      </c>
      <c r="L839" s="155" t="inlineStr">
        <is>
          <t>县畜牧局</t>
        </is>
      </c>
      <c r="M839" s="152" t="inlineStr">
        <is>
          <t>秦团庄乡</t>
        </is>
      </c>
      <c r="N839" s="191" t="n">
        <v>2019.11</v>
      </c>
      <c r="O839" s="55" t="n"/>
    </row>
    <row r="840" ht="39" customFormat="1" customHeight="1" s="9">
      <c r="A840" s="152" t="n">
        <v>6</v>
      </c>
      <c r="B840" s="152" t="inlineStr">
        <is>
          <t>铡草揉丝粉碎一体机购置</t>
        </is>
      </c>
      <c r="C840" s="152" t="inlineStr">
        <is>
          <t>新建</t>
        </is>
      </c>
      <c r="D840" s="152" t="inlineStr">
        <is>
          <t>2020.01
-
2020.12</t>
        </is>
      </c>
      <c r="E840" s="152" t="inlineStr">
        <is>
          <t>曲子镇</t>
        </is>
      </c>
      <c r="F840" s="151" t="inlineStr">
        <is>
          <t>扶持贫困户购置揉丝机34台，其中：马家河村22台、许家塬村4台、高李湾村3台、五里桥村1台、董家塬村2台、小庄子村1台、刘旗村1台</t>
        </is>
      </c>
      <c r="G840" s="152" t="n">
        <v>1.972</v>
      </c>
      <c r="H840" s="152" t="inlineStr">
        <is>
          <t>提高贫困群众饲草加工效率</t>
        </is>
      </c>
      <c r="I840" s="152" t="n">
        <v>7</v>
      </c>
      <c r="J840" s="152" t="n">
        <v>0.0034</v>
      </c>
      <c r="K840" s="152" t="n">
        <v>0.0136</v>
      </c>
      <c r="L840" s="155" t="inlineStr">
        <is>
          <t>县畜牧局</t>
        </is>
      </c>
      <c r="M840" s="152" t="inlineStr">
        <is>
          <t>曲子镇</t>
        </is>
      </c>
      <c r="N840" s="191" t="n">
        <v>2019.11</v>
      </c>
      <c r="O840" s="55" t="n"/>
    </row>
    <row r="841" ht="39" customFormat="1" customHeight="1" s="9">
      <c r="A841" s="152" t="n">
        <v>7</v>
      </c>
      <c r="B841" s="152" t="inlineStr">
        <is>
          <t>铡草揉丝粉碎一体机购置</t>
        </is>
      </c>
      <c r="C841" s="152" t="inlineStr">
        <is>
          <t>新建</t>
        </is>
      </c>
      <c r="D841" s="152" t="inlineStr">
        <is>
          <t>2020.01
-
2020.12</t>
        </is>
      </c>
      <c r="E841" s="152" t="inlineStr">
        <is>
          <t>虎洞镇</t>
        </is>
      </c>
      <c r="F841" s="151" t="inlineStr">
        <is>
          <t>扶持贫困户购置揉丝机40台，其中：高庙湾村3台、常兆台村1台、贾驿村9台、金庄原村5台、刘解掌村13台、砂井子村1台、张大掌村1台、张湾村5台、半个城村2台</t>
        </is>
      </c>
      <c r="G841" s="152" t="n">
        <v>2.32</v>
      </c>
      <c r="H841" s="152" t="inlineStr">
        <is>
          <t>提高贫困群众饲草加工效率</t>
        </is>
      </c>
      <c r="I841" s="152" t="n">
        <v>9</v>
      </c>
      <c r="J841" s="152" t="n">
        <v>0.004</v>
      </c>
      <c r="K841" s="152" t="n">
        <v>0.016</v>
      </c>
      <c r="L841" s="155" t="inlineStr">
        <is>
          <t>县畜牧局</t>
        </is>
      </c>
      <c r="M841" s="152" t="inlineStr">
        <is>
          <t>虎洞镇</t>
        </is>
      </c>
      <c r="N841" s="191" t="n">
        <v>2019.11</v>
      </c>
      <c r="O841" s="55" t="n"/>
    </row>
    <row r="842" ht="56" customFormat="1" customHeight="1" s="9">
      <c r="A842" s="152" t="n">
        <v>8</v>
      </c>
      <c r="B842" s="152" t="inlineStr">
        <is>
          <t>铡草揉丝粉碎一体机购置</t>
        </is>
      </c>
      <c r="C842" s="152" t="inlineStr">
        <is>
          <t>新建</t>
        </is>
      </c>
      <c r="D842" s="152" t="inlineStr">
        <is>
          <t>2020.01
-
2020.12</t>
        </is>
      </c>
      <c r="E842" s="152" t="inlineStr">
        <is>
          <t>环城镇</t>
        </is>
      </c>
      <c r="F842" s="151" t="inlineStr">
        <is>
          <t>扶持贫困户购置揉丝机59台，其中：杨庙掌村1台、马坊塬村6台、张滩滩村4台、唐塬村3台、耿家沟村17台、赵小掌村4台、红星村1台、张淌村2台、周塬村4台、十五里沟村1台、城东塬村5台、鸳鸯沟村5台、陈汤塬村6台</t>
        </is>
      </c>
      <c r="G842" s="152" t="n">
        <v>3.422</v>
      </c>
      <c r="H842" s="152" t="inlineStr">
        <is>
          <t>提高贫困群众饲草加工效率</t>
        </is>
      </c>
      <c r="I842" s="152" t="n">
        <v>13</v>
      </c>
      <c r="J842" s="152" t="n">
        <v>0.0059</v>
      </c>
      <c r="K842" s="152" t="n">
        <v>0.0236</v>
      </c>
      <c r="L842" s="155" t="inlineStr">
        <is>
          <t>县畜牧局</t>
        </is>
      </c>
      <c r="M842" s="152" t="inlineStr">
        <is>
          <t>环城镇</t>
        </is>
      </c>
      <c r="N842" s="191" t="n">
        <v>2019.11</v>
      </c>
      <c r="O842" s="55" t="n"/>
    </row>
    <row r="843" ht="39" customFormat="1" customHeight="1" s="9">
      <c r="A843" s="152" t="n">
        <v>9</v>
      </c>
      <c r="B843" s="152" t="inlineStr">
        <is>
          <t>铡草揉丝粉碎一体机购置</t>
        </is>
      </c>
      <c r="C843" s="152" t="inlineStr">
        <is>
          <t>新建</t>
        </is>
      </c>
      <c r="D843" s="152" t="inlineStr">
        <is>
          <t>2020.01
-
2020.12</t>
        </is>
      </c>
      <c r="E843" s="152" t="inlineStr">
        <is>
          <t>山城乡</t>
        </is>
      </c>
      <c r="F843" s="151" t="inlineStr">
        <is>
          <t>扶持贫困户购置揉丝机47台，其中：赵庄村17台、八里铺村12台、山城堡村8台、薛塬村5台、冯家沟村2台、王山口子村3台</t>
        </is>
      </c>
      <c r="G843" s="152" t="n">
        <v>2.726</v>
      </c>
      <c r="H843" s="152" t="inlineStr">
        <is>
          <t>提高贫困群众饲草加工效率</t>
        </is>
      </c>
      <c r="I843" s="152" t="n">
        <v>6</v>
      </c>
      <c r="J843" s="152" t="n">
        <v>0.0047</v>
      </c>
      <c r="K843" s="152" t="n">
        <v>0.0188</v>
      </c>
      <c r="L843" s="155" t="inlineStr">
        <is>
          <t>县畜牧局</t>
        </is>
      </c>
      <c r="M843" s="152" t="inlineStr">
        <is>
          <t>山城乡</t>
        </is>
      </c>
      <c r="N843" s="191" t="n">
        <v>2019.11</v>
      </c>
      <c r="O843" s="55" t="n"/>
    </row>
    <row r="844" ht="46" customFormat="1" customHeight="1" s="9">
      <c r="A844" s="152" t="n">
        <v>10</v>
      </c>
      <c r="B844" s="152" t="inlineStr">
        <is>
          <t>铡草揉丝粉碎一体机购置</t>
        </is>
      </c>
      <c r="C844" s="152" t="inlineStr">
        <is>
          <t>新建</t>
        </is>
      </c>
      <c r="D844" s="152" t="inlineStr">
        <is>
          <t>2020.01
-
2020.12</t>
        </is>
      </c>
      <c r="E844" s="152" t="inlineStr">
        <is>
          <t>甜水镇</t>
        </is>
      </c>
      <c r="F844" s="151" t="inlineStr">
        <is>
          <t>扶持贫困户购置揉丝机62台，其中：大良洼村11台、何塬村9台、高崾岘村5台、狼儿滩村7台、鲁掌村3台、邱滩村7台、甜水街村11台、张铁村6台、赵掌村3台</t>
        </is>
      </c>
      <c r="G844" s="152" t="n">
        <v>3.596</v>
      </c>
      <c r="H844" s="152" t="inlineStr">
        <is>
          <t>提高贫困群众饲草加工效率</t>
        </is>
      </c>
      <c r="I844" s="152" t="n">
        <v>9</v>
      </c>
      <c r="J844" s="152" t="n">
        <v>0.0062</v>
      </c>
      <c r="K844" s="152" t="n">
        <v>0.0248</v>
      </c>
      <c r="L844" s="155" t="inlineStr">
        <is>
          <t>县畜牧局</t>
        </is>
      </c>
      <c r="M844" s="152" t="inlineStr">
        <is>
          <t>甜水镇</t>
        </is>
      </c>
      <c r="N844" s="191" t="n">
        <v>2019.11</v>
      </c>
      <c r="O844" s="55" t="n"/>
    </row>
    <row r="845" ht="52" customFormat="1" customHeight="1" s="9">
      <c r="A845" s="152" t="n">
        <v>11</v>
      </c>
      <c r="B845" s="152" t="inlineStr">
        <is>
          <t>铡草揉丝粉碎一体机购置</t>
        </is>
      </c>
      <c r="C845" s="152" t="inlineStr">
        <is>
          <t>新建</t>
        </is>
      </c>
      <c r="D845" s="152" t="inlineStr">
        <is>
          <t>2020.01
-
2020.12</t>
        </is>
      </c>
      <c r="E845" s="152" t="inlineStr">
        <is>
          <t>小南沟乡</t>
        </is>
      </c>
      <c r="F845" s="151" t="inlineStr">
        <is>
          <t>扶持贫困户购置揉丝机84台，其中：陈掌村6台、丁寨柯村12台、粉子山村5台、李上山村7台、李塬村5台、连川村8台、天子渠村5台、汪天子村4台、小南沟村9台、许掌村5台、燕麦掌村8台、杨胡套子村10台</t>
        </is>
      </c>
      <c r="G845" s="152" t="n">
        <v>4.872</v>
      </c>
      <c r="H845" s="152" t="inlineStr">
        <is>
          <t>提高贫困群众饲草加工效率</t>
        </is>
      </c>
      <c r="I845" s="152" t="n">
        <v>12</v>
      </c>
      <c r="J845" s="152" t="n">
        <v>0.008399999999999999</v>
      </c>
      <c r="K845" s="152" t="n">
        <v>0.0336</v>
      </c>
      <c r="L845" s="155" t="inlineStr">
        <is>
          <t>县畜牧局</t>
        </is>
      </c>
      <c r="M845" s="152" t="inlineStr">
        <is>
          <t>小南沟乡</t>
        </is>
      </c>
      <c r="N845" s="191" t="n">
        <v>2019.11</v>
      </c>
      <c r="O845" s="55" t="n"/>
    </row>
    <row r="846" ht="47" customFormat="1" customHeight="1" s="9">
      <c r="A846" s="152" t="n">
        <v>12</v>
      </c>
      <c r="B846" s="152" t="inlineStr">
        <is>
          <t>铡草揉丝粉碎一体机购置</t>
        </is>
      </c>
      <c r="C846" s="152" t="inlineStr">
        <is>
          <t>新建</t>
        </is>
      </c>
      <c r="D846" s="152" t="inlineStr">
        <is>
          <t>2020.01
-
2020.12</t>
        </is>
      </c>
      <c r="E846" s="152" t="inlineStr">
        <is>
          <t>演武乡</t>
        </is>
      </c>
      <c r="F846" s="151" t="inlineStr">
        <is>
          <t>扶持贫困户购置揉丝机66台，其中：佛岔村15台、黑泉河村10台、黄山村7台、刘坪村6台、路家塬村5台、吴家塬村9台、杨家洼村6村、曳郭咀村5台、走马硷村3台</t>
        </is>
      </c>
      <c r="G846" s="152" t="n">
        <v>3.828</v>
      </c>
      <c r="H846" s="152" t="inlineStr">
        <is>
          <t>提高贫困群众饲草加工效率</t>
        </is>
      </c>
      <c r="I846" s="152" t="n">
        <v>9</v>
      </c>
      <c r="J846" s="152" t="n">
        <v>0.0066</v>
      </c>
      <c r="K846" s="152" t="n">
        <v>0.0264</v>
      </c>
      <c r="L846" s="155" t="inlineStr">
        <is>
          <t>县畜牧局</t>
        </is>
      </c>
      <c r="M846" s="152" t="inlineStr">
        <is>
          <t>演武乡</t>
        </is>
      </c>
      <c r="N846" s="191" t="n">
        <v>2019.11</v>
      </c>
      <c r="O846" s="55" t="n"/>
    </row>
    <row r="847" ht="41" customFormat="1" customHeight="1" s="9">
      <c r="A847" s="152" t="n">
        <v>13</v>
      </c>
      <c r="B847" s="152" t="inlineStr">
        <is>
          <t>铡草揉丝粉碎一体机购置</t>
        </is>
      </c>
      <c r="C847" s="152" t="inlineStr">
        <is>
          <t>新建</t>
        </is>
      </c>
      <c r="D847" s="152" t="inlineStr">
        <is>
          <t>2020.01
-
2020.12</t>
        </is>
      </c>
      <c r="E847" s="152" t="inlineStr">
        <is>
          <t>天池乡</t>
        </is>
      </c>
      <c r="F847" s="151" t="inlineStr">
        <is>
          <t>扶持贫困户购置揉丝机96台，其中：曹李川村41台、吴城子村14台、喜家坪村8台、鲜岔村8台、张邓塬村14台、大方山村6台、潘老庄村2台、殷屈河村3台</t>
        </is>
      </c>
      <c r="G847" s="152" t="n">
        <v>5.568</v>
      </c>
      <c r="H847" s="152" t="inlineStr">
        <is>
          <t>提高贫困群众饲草加工效率</t>
        </is>
      </c>
      <c r="I847" s="152" t="n">
        <v>8</v>
      </c>
      <c r="J847" s="152" t="n">
        <v>0.009599999999999999</v>
      </c>
      <c r="K847" s="152" t="n">
        <v>0.0384</v>
      </c>
      <c r="L847" s="155" t="inlineStr">
        <is>
          <t>县畜牧局</t>
        </is>
      </c>
      <c r="M847" s="152" t="inlineStr">
        <is>
          <t>天池乡</t>
        </is>
      </c>
      <c r="N847" s="191" t="n">
        <v>2019.11</v>
      </c>
      <c r="O847" s="55" t="n"/>
    </row>
    <row r="848" ht="41" customFormat="1" customHeight="1" s="9">
      <c r="A848" s="152" t="n">
        <v>14</v>
      </c>
      <c r="B848" s="152" t="inlineStr">
        <is>
          <t>铡草揉丝粉碎一体机购置</t>
        </is>
      </c>
      <c r="C848" s="152" t="inlineStr">
        <is>
          <t>新建</t>
        </is>
      </c>
      <c r="D848" s="152" t="inlineStr">
        <is>
          <t>2020.01
-
2020.12</t>
        </is>
      </c>
      <c r="E848" s="152" t="inlineStr">
        <is>
          <t>南湫乡</t>
        </is>
      </c>
      <c r="F848" s="151" t="inlineStr">
        <is>
          <t>扶持贫困户购置揉丝机58台，其中：党家洼村22台、洪涝池村13台、杨兴堡村7台、双井子村4台、花儿山村4台、岳后渠村4台、代家洼村4台</t>
        </is>
      </c>
      <c r="G848" s="152" t="n">
        <v>3.364</v>
      </c>
      <c r="H848" s="152" t="inlineStr">
        <is>
          <t>提高贫困群众饲草加工效率</t>
        </is>
      </c>
      <c r="I848" s="152" t="n">
        <v>7</v>
      </c>
      <c r="J848" s="152" t="n">
        <v>0.0058</v>
      </c>
      <c r="K848" s="152" t="n">
        <v>0.0232</v>
      </c>
      <c r="L848" s="155" t="inlineStr">
        <is>
          <t>县畜牧局</t>
        </is>
      </c>
      <c r="M848" s="152" t="inlineStr">
        <is>
          <t>南湫乡</t>
        </is>
      </c>
      <c r="N848" s="191" t="n">
        <v>2019.11</v>
      </c>
      <c r="O848" s="55" t="n"/>
    </row>
    <row r="849" ht="41" customFormat="1" customHeight="1" s="9">
      <c r="A849" s="152" t="n">
        <v>15</v>
      </c>
      <c r="B849" s="152" t="inlineStr">
        <is>
          <t>铡草揉丝粉碎一体机购置</t>
        </is>
      </c>
      <c r="C849" s="152" t="inlineStr">
        <is>
          <t>新建</t>
        </is>
      </c>
      <c r="D849" s="152" t="inlineStr">
        <is>
          <t>2020.01
-
2020.12</t>
        </is>
      </c>
      <c r="E849" s="152" t="inlineStr">
        <is>
          <t>樊家川镇</t>
        </is>
      </c>
      <c r="F849" s="151" t="inlineStr">
        <is>
          <t>扶持贫困户购置揉丝机60台，其中：樊家川村6台、郝集村5台、李崾岘村4台、马骏滩村3台、马驿沟村13台、慕家河村13台、闫塬村7台、长城村9台</t>
        </is>
      </c>
      <c r="G849" s="152" t="n">
        <v>3.48</v>
      </c>
      <c r="H849" s="152" t="inlineStr">
        <is>
          <t>提高贫困群众饲草加工效率</t>
        </is>
      </c>
      <c r="I849" s="152" t="n">
        <v>8</v>
      </c>
      <c r="J849" s="152" t="n">
        <v>0.006</v>
      </c>
      <c r="K849" s="152" t="n">
        <v>0.024</v>
      </c>
      <c r="L849" s="155" t="inlineStr">
        <is>
          <t>县畜牧局</t>
        </is>
      </c>
      <c r="M849" s="152" t="inlineStr">
        <is>
          <t>樊家川镇</t>
        </is>
      </c>
      <c r="N849" s="191" t="n">
        <v>2019.11</v>
      </c>
      <c r="O849" s="55" t="n"/>
    </row>
    <row r="850" ht="45" customFormat="1" customHeight="1" s="9">
      <c r="A850" s="152" t="n">
        <v>16</v>
      </c>
      <c r="B850" s="152" t="inlineStr">
        <is>
          <t>铡草揉丝粉碎一体机购置</t>
        </is>
      </c>
      <c r="C850" s="152" t="inlineStr">
        <is>
          <t>新建</t>
        </is>
      </c>
      <c r="D850" s="152" t="inlineStr">
        <is>
          <t>2020.01
-
2020.12</t>
        </is>
      </c>
      <c r="E850" s="152" t="inlineStr">
        <is>
          <t>芦家湾乡</t>
        </is>
      </c>
      <c r="F850" s="151" t="inlineStr">
        <is>
          <t>扶持贫困户购置揉丝机60台，其中：大堡条村5台、井川村6台、庙儿掌村5台、盘龙村9台、宋家掌村7台、桃李湾村7台、王庄村5台、小堡条村5台、杨新庄村5台、花儿掌村6台</t>
        </is>
      </c>
      <c r="G850" s="152" t="n">
        <v>3.48</v>
      </c>
      <c r="H850" s="152" t="inlineStr">
        <is>
          <t>提高贫困群众饲草加工效率</t>
        </is>
      </c>
      <c r="I850" s="152" t="n">
        <v>10</v>
      </c>
      <c r="J850" s="152" t="n">
        <v>0.006</v>
      </c>
      <c r="K850" s="152" t="n">
        <v>0.024</v>
      </c>
      <c r="L850" s="155" t="inlineStr">
        <is>
          <t>县畜牧局</t>
        </is>
      </c>
      <c r="M850" s="152" t="inlineStr">
        <is>
          <t>芦家湾乡</t>
        </is>
      </c>
      <c r="N850" s="191" t="n">
        <v>2019.11</v>
      </c>
      <c r="O850" s="55" t="n"/>
    </row>
    <row r="851" ht="63" customFormat="1" customHeight="1" s="9">
      <c r="A851" s="152" t="n">
        <v>17</v>
      </c>
      <c r="B851" s="152" t="inlineStr">
        <is>
          <t>铡草揉丝粉碎一体机购置</t>
        </is>
      </c>
      <c r="C851" s="152" t="inlineStr">
        <is>
          <t>新建</t>
        </is>
      </c>
      <c r="D851" s="152" t="inlineStr">
        <is>
          <t>2020.01
-
2020.12</t>
        </is>
      </c>
      <c r="E851" s="152" t="inlineStr">
        <is>
          <t>车道镇</t>
        </is>
      </c>
      <c r="F851" s="151" t="inlineStr">
        <is>
          <t>扶持贫困户购置揉丝机505台，其中：安掌村33台、陈掌村22台、代掌村30台、吊渠村32台、红台村13台、苦水掌村52台、刘渠村83台、刘园子村9台、双庙村11台、王西掌村55台、魏洼村42台、杨掌村32台、樱桃掌村16台、元峁村48台、三角城村9台、万安村18台</t>
        </is>
      </c>
      <c r="G851" s="152" t="n">
        <v>132.416</v>
      </c>
      <c r="H851" s="152" t="inlineStr">
        <is>
          <t>提高贫困群众饲草加工效率</t>
        </is>
      </c>
      <c r="I851" s="152" t="n">
        <v>16</v>
      </c>
      <c r="J851" s="152" t="n">
        <v>0.0353</v>
      </c>
      <c r="K851" s="152" t="n">
        <v>0.15</v>
      </c>
      <c r="L851" s="155" t="inlineStr">
        <is>
          <t>县畜牧局</t>
        </is>
      </c>
      <c r="M851" s="152" t="inlineStr">
        <is>
          <t>车道镇</t>
        </is>
      </c>
      <c r="N851" s="191" t="n">
        <v>2019.11</v>
      </c>
      <c r="O851" s="55" t="n"/>
    </row>
    <row r="852" ht="48" customFormat="1" customHeight="1" s="9">
      <c r="A852" s="152" t="n">
        <v>18</v>
      </c>
      <c r="B852" s="152" t="inlineStr">
        <is>
          <t>铡草揉丝粉碎一体机购置</t>
        </is>
      </c>
      <c r="C852" s="152" t="inlineStr">
        <is>
          <t>新建</t>
        </is>
      </c>
      <c r="D852" s="152" t="inlineStr">
        <is>
          <t>2020.01
-
2020.12</t>
        </is>
      </c>
      <c r="E852" s="152" t="inlineStr">
        <is>
          <t>毛井镇</t>
        </is>
      </c>
      <c r="F852" s="151" t="inlineStr">
        <is>
          <t>扶持贫困户购置揉丝机144台，其中：砖城子村24台、黄寨柯村26台、二条俭村25台、高家洼村30台、丁连掌村7台、大户掌村3台、红土咀村19台、乔崾岘村7台、山西掌村1台、施家滩村2台</t>
        </is>
      </c>
      <c r="G852" s="152" t="n">
        <v>8.352</v>
      </c>
      <c r="H852" s="83" t="inlineStr">
        <is>
          <t>提高贫困群众饲草加工效率</t>
        </is>
      </c>
      <c r="I852" s="152" t="n">
        <v>10</v>
      </c>
      <c r="J852" s="152" t="n">
        <v>0.0144</v>
      </c>
      <c r="K852" s="152" t="n">
        <v>0.0576</v>
      </c>
      <c r="L852" s="155" t="inlineStr">
        <is>
          <t>县畜牧局</t>
        </is>
      </c>
      <c r="M852" s="152" t="inlineStr">
        <is>
          <t>毛井镇</t>
        </is>
      </c>
      <c r="N852" s="191" t="n">
        <v>2019.11</v>
      </c>
      <c r="O852" s="55" t="n"/>
    </row>
    <row r="853" ht="70" customFormat="1" customHeight="1" s="9">
      <c r="A853" s="152" t="n">
        <v>19</v>
      </c>
      <c r="B853" s="152" t="inlineStr">
        <is>
          <t>铡草揉丝粉碎一体机购置</t>
        </is>
      </c>
      <c r="C853" s="152" t="inlineStr">
        <is>
          <t>新建</t>
        </is>
      </c>
      <c r="D853" s="152" t="inlineStr">
        <is>
          <t>2020.01
-
2020.12</t>
        </is>
      </c>
      <c r="E853" s="152" t="inlineStr">
        <is>
          <t>合道镇</t>
        </is>
      </c>
      <c r="F853" s="151" t="inlineStr">
        <is>
          <t>扶持贫困户购置揉丝机146台，其中：常崾岘村5台、陈旗塬村14台、大路洼村8台、何坪村1台、红崖洼村9台、梁坪村9台、尚西平村13台、沈家岭村10台、唐台子村7台、陶洼子村6台、瓦天沟村7台、辛坪村7台、杨坪沟村7台、寨子坪村10台、赵家塬12台、赵台村7台、朱家塬村14台</t>
        </is>
      </c>
      <c r="G853" s="152" t="n">
        <v>8.460000000000001</v>
      </c>
      <c r="H853" s="152" t="inlineStr">
        <is>
          <t>提高贫困群众饲草加工效率</t>
        </is>
      </c>
      <c r="I853" s="152" t="n">
        <v>17</v>
      </c>
      <c r="J853" s="152" t="n">
        <v>0.0146</v>
      </c>
      <c r="K853" s="152" t="n">
        <v>0.0584</v>
      </c>
      <c r="L853" s="155" t="inlineStr">
        <is>
          <t>县畜牧局</t>
        </is>
      </c>
      <c r="M853" s="152" t="inlineStr">
        <is>
          <t>合道镇</t>
        </is>
      </c>
      <c r="N853" s="191" t="n">
        <v>2019.11</v>
      </c>
      <c r="O853" s="55" t="n"/>
    </row>
    <row r="854" ht="42" customFormat="1" customHeight="1" s="9">
      <c r="A854" s="152" t="n">
        <v>20</v>
      </c>
      <c r="B854" s="152" t="inlineStr">
        <is>
          <t>铡草揉丝粉碎一体机购置</t>
        </is>
      </c>
      <c r="C854" s="152" t="inlineStr">
        <is>
          <t>新建</t>
        </is>
      </c>
      <c r="D854" s="152" t="inlineStr">
        <is>
          <t>2020.01
-
2020.12</t>
        </is>
      </c>
      <c r="E854" s="152" t="inlineStr">
        <is>
          <t>八珠乡</t>
        </is>
      </c>
      <c r="F854" s="151" t="inlineStr">
        <is>
          <t>扶持贫困户购置揉丝机95台，其中：八珠塬村11台、白塬村7台、曹塬村7台、冯家湾村20台、苟塬村8台、马连掌村9台、湫坝沟村9台、塔尔咀村6台、瓦崾岘村10台、杏树沟村8台</t>
        </is>
      </c>
      <c r="G854" s="152" t="n">
        <v>5.51</v>
      </c>
      <c r="H854" s="152" t="inlineStr">
        <is>
          <t>提高贫困群众饲草加工效率</t>
        </is>
      </c>
      <c r="I854" s="152" t="n">
        <v>10</v>
      </c>
      <c r="J854" s="152" t="n">
        <v>0.0095</v>
      </c>
      <c r="K854" s="152" t="n">
        <v>0.038</v>
      </c>
      <c r="L854" s="155" t="inlineStr">
        <is>
          <t>县畜牧局</t>
        </is>
      </c>
      <c r="M854" s="152" t="inlineStr">
        <is>
          <t>八珠乡</t>
        </is>
      </c>
      <c r="N854" s="191" t="n">
        <v>2019.11</v>
      </c>
      <c r="O854" s="55" t="n"/>
    </row>
    <row r="855" ht="66" customFormat="1" customHeight="1" s="10">
      <c r="A855" s="233" t="inlineStr">
        <is>
          <t>（四十五）</t>
        </is>
      </c>
      <c r="B855" s="233" t="inlineStr">
        <is>
          <t>世行贷款贫困片区产业扶贫试点示范项目</t>
        </is>
      </c>
      <c r="C855" s="233" t="inlineStr">
        <is>
          <t>新建</t>
        </is>
      </c>
      <c r="D855" s="233" t="inlineStr">
        <is>
          <t>2020.01
-
2020.12</t>
        </is>
      </c>
      <c r="E855" s="233" t="inlineStr">
        <is>
          <t>芦家湾等12个乡镇</t>
        </is>
      </c>
      <c r="F855" s="124" t="inlineStr">
        <is>
          <t>购置颗粒饲料机、饲草料搅拌机，调引湖羊基础母羊、湖羊公羊；黑山羊基础母羊、黑山羊公羊，新修砂砾路等项目</t>
        </is>
      </c>
      <c r="G855" s="233" t="n">
        <v>1998.75</v>
      </c>
      <c r="H855" s="124" t="inlineStr">
        <is>
          <t>带动贫困户养羊，增加贫困户收入</t>
        </is>
      </c>
      <c r="I855" s="233" t="n">
        <v>29</v>
      </c>
      <c r="J855" s="233" t="n">
        <v>0.1919</v>
      </c>
      <c r="K855" s="233" t="n">
        <v>0.8167</v>
      </c>
      <c r="L855" s="233" t="inlineStr">
        <is>
          <t>县扶贫办</t>
        </is>
      </c>
      <c r="M855" s="233" t="inlineStr">
        <is>
          <t>合作社</t>
        </is>
      </c>
      <c r="N855" s="123" t="n">
        <v>2019.11</v>
      </c>
      <c r="O855" s="56" t="n"/>
    </row>
    <row r="856" ht="40" customFormat="1" customHeight="1" s="10">
      <c r="A856" s="152" t="n">
        <v>1</v>
      </c>
      <c r="B856" s="152" t="inlineStr">
        <is>
          <t>环县鹏翔养殖专业合作社良种羊调引项目</t>
        </is>
      </c>
      <c r="C856" s="152" t="inlineStr">
        <is>
          <t>新建</t>
        </is>
      </c>
      <c r="D856" s="152" t="inlineStr">
        <is>
          <t>2020.01
-
2020.12</t>
        </is>
      </c>
      <c r="E856" s="152" t="inlineStr">
        <is>
          <t>芦家湾乡</t>
        </is>
      </c>
      <c r="F856" s="151" t="inlineStr">
        <is>
          <t>调引湖羊基础母羊1170只，调引湖羊公羊117只</t>
        </is>
      </c>
      <c r="G856" s="152" t="n">
        <v>210.6</v>
      </c>
      <c r="H856" s="151" t="inlineStr">
        <is>
          <t>带动贫困户养羊，增加贫困户收入</t>
        </is>
      </c>
      <c r="I856" s="152" t="n">
        <v>1</v>
      </c>
      <c r="J856" s="152" t="n">
        <v>0.0095</v>
      </c>
      <c r="K856" s="152" t="n">
        <v>0.0404</v>
      </c>
      <c r="L856" s="152" t="inlineStr">
        <is>
          <t>县扶贫办</t>
        </is>
      </c>
      <c r="M856" s="152" t="inlineStr">
        <is>
          <t>合作社</t>
        </is>
      </c>
      <c r="N856" s="155" t="n">
        <v>2019.11</v>
      </c>
      <c r="O856" s="56" t="n"/>
    </row>
    <row r="857" ht="40" customFormat="1" customHeight="1" s="10">
      <c r="A857" s="152" t="n">
        <v>2</v>
      </c>
      <c r="B857" s="152" t="inlineStr">
        <is>
          <t>环县鹏翔养殖专业合作社颗粒饲料机购置项目</t>
        </is>
      </c>
      <c r="C857" s="152" t="inlineStr">
        <is>
          <t>新建</t>
        </is>
      </c>
      <c r="D857" s="152" t="inlineStr">
        <is>
          <t>2020.01
-
2020.12</t>
        </is>
      </c>
      <c r="E857" s="152" t="inlineStr">
        <is>
          <t>芦家湾乡</t>
        </is>
      </c>
      <c r="F857" s="151" t="inlineStr">
        <is>
          <t>购置颗粒饲料机1台</t>
        </is>
      </c>
      <c r="G857" s="152" t="n">
        <v>10</v>
      </c>
      <c r="H857" s="151" t="inlineStr">
        <is>
          <t>带动贫困户养羊，增加贫困户收入</t>
        </is>
      </c>
      <c r="I857" s="152" t="n">
        <v>2</v>
      </c>
      <c r="J857" s="152" t="n">
        <v>0.013</v>
      </c>
      <c r="K857" s="152" t="n">
        <v>0.0546</v>
      </c>
      <c r="L857" s="152" t="inlineStr">
        <is>
          <t>县扶贫办</t>
        </is>
      </c>
      <c r="M857" s="152" t="inlineStr">
        <is>
          <t>合作社</t>
        </is>
      </c>
      <c r="N857" s="155" t="n">
        <v>2019.11</v>
      </c>
      <c r="O857" s="56" t="n"/>
    </row>
    <row r="858" ht="40" customFormat="1" customHeight="1" s="10">
      <c r="A858" s="152" t="n">
        <v>3</v>
      </c>
      <c r="B858" s="152" t="inlineStr">
        <is>
          <t>环县汇博养殖农民专业合作社良种羊调引项目</t>
        </is>
      </c>
      <c r="C858" s="152" t="inlineStr">
        <is>
          <t>新建</t>
        </is>
      </c>
      <c r="D858" s="152" t="inlineStr">
        <is>
          <t>2020.01
-
2020.12</t>
        </is>
      </c>
      <c r="E858" s="152" t="inlineStr">
        <is>
          <t>八珠乡</t>
        </is>
      </c>
      <c r="F858" s="151" t="inlineStr">
        <is>
          <t>调引黑山羊基础母羊1130只，调引黑山羊公羊105只</t>
        </is>
      </c>
      <c r="G858" s="152" t="n">
        <v>128.75</v>
      </c>
      <c r="H858" s="151" t="inlineStr">
        <is>
          <t>带动贫困户养羊，增加贫困户收入</t>
        </is>
      </c>
      <c r="I858" s="152" t="n">
        <v>1</v>
      </c>
      <c r="J858" s="152" t="n">
        <v>0.0095</v>
      </c>
      <c r="K858" s="152" t="n">
        <v>0.0399</v>
      </c>
      <c r="L858" s="152" t="inlineStr">
        <is>
          <t>县扶贫办</t>
        </is>
      </c>
      <c r="M858" s="152" t="inlineStr">
        <is>
          <t>合作社</t>
        </is>
      </c>
      <c r="N858" s="155" t="n">
        <v>2019.11</v>
      </c>
      <c r="O858" s="56" t="n"/>
    </row>
    <row r="859" ht="40" customFormat="1" customHeight="1" s="10">
      <c r="A859" s="152" t="n">
        <v>4</v>
      </c>
      <c r="B859" s="152" t="inlineStr">
        <is>
          <t>环县生宝养殖农民专业合作社良种羊调引项目</t>
        </is>
      </c>
      <c r="C859" s="152" t="inlineStr">
        <is>
          <t>新建</t>
        </is>
      </c>
      <c r="D859" s="152" t="inlineStr">
        <is>
          <t>2020.01
-
2020.12</t>
        </is>
      </c>
      <c r="E859" s="152" t="inlineStr">
        <is>
          <t>秦团庄乡</t>
        </is>
      </c>
      <c r="F859" s="151" t="inlineStr">
        <is>
          <t>调引湖羊基础母羊700只，调引湖羊公羊70只</t>
        </is>
      </c>
      <c r="G859" s="152" t="n">
        <v>126</v>
      </c>
      <c r="H859" s="151" t="inlineStr">
        <is>
          <t>带动贫困户养羊，增加贫困户收入</t>
        </is>
      </c>
      <c r="I859" s="152" t="n">
        <v>1</v>
      </c>
      <c r="J859" s="152" t="n">
        <v>0.006</v>
      </c>
      <c r="K859" s="152" t="n">
        <v>0.0252</v>
      </c>
      <c r="L859" s="152" t="inlineStr">
        <is>
          <t>县扶贫办</t>
        </is>
      </c>
      <c r="M859" s="152" t="inlineStr">
        <is>
          <t>合作社</t>
        </is>
      </c>
      <c r="N859" s="155" t="n">
        <v>2019.11</v>
      </c>
      <c r="O859" s="56" t="n"/>
    </row>
    <row r="860" ht="40" customFormat="1" customHeight="1" s="10">
      <c r="A860" s="152" t="n">
        <v>5</v>
      </c>
      <c r="B860" s="152" t="inlineStr">
        <is>
          <t>环县志库养殖农民专业合作社良种羊调引项目</t>
        </is>
      </c>
      <c r="C860" s="152" t="inlineStr">
        <is>
          <t>新建</t>
        </is>
      </c>
      <c r="D860" s="152" t="inlineStr">
        <is>
          <t>2020.01
-
2020.12</t>
        </is>
      </c>
      <c r="E860" s="152" t="inlineStr">
        <is>
          <t>车道镇</t>
        </is>
      </c>
      <c r="F860" s="151" t="inlineStr">
        <is>
          <t>调引湖羊基础母羊500只，调引湖羊公羊50只</t>
        </is>
      </c>
      <c r="G860" s="152" t="n">
        <v>90</v>
      </c>
      <c r="H860" s="151" t="inlineStr">
        <is>
          <t>带动贫困户养羊，增加贫困户收入</t>
        </is>
      </c>
      <c r="I860" s="152" t="n">
        <v>1</v>
      </c>
      <c r="J860" s="152" t="n">
        <v>0.005</v>
      </c>
      <c r="K860" s="152" t="n">
        <v>0.0213</v>
      </c>
      <c r="L860" s="152" t="inlineStr">
        <is>
          <t>县扶贫办</t>
        </is>
      </c>
      <c r="M860" s="152" t="inlineStr">
        <is>
          <t>合作社</t>
        </is>
      </c>
      <c r="N860" s="155" t="n">
        <v>2019.11</v>
      </c>
      <c r="O860" s="56" t="n"/>
    </row>
    <row r="861" ht="40" customFormat="1" customHeight="1" s="10">
      <c r="A861" s="152" t="n">
        <v>6</v>
      </c>
      <c r="B861" s="152" t="inlineStr">
        <is>
          <t>环县恒基肉羊养殖农民专业合作社良种羊调引项目</t>
        </is>
      </c>
      <c r="C861" s="152" t="inlineStr">
        <is>
          <t>新建</t>
        </is>
      </c>
      <c r="D861" s="152" t="inlineStr">
        <is>
          <t>2020.01
-
2020.12</t>
        </is>
      </c>
      <c r="E861" s="152" t="inlineStr">
        <is>
          <t>毛井镇</t>
        </is>
      </c>
      <c r="F861" s="151" t="inlineStr">
        <is>
          <t>调引湖羊基础母羊700只，调引湖羊公羊70只</t>
        </is>
      </c>
      <c r="G861" s="152" t="n">
        <v>126</v>
      </c>
      <c r="H861" s="151" t="inlineStr">
        <is>
          <t>带动贫困户养羊，增加贫困户收入</t>
        </is>
      </c>
      <c r="I861" s="152" t="n">
        <v>1</v>
      </c>
      <c r="J861" s="152" t="n">
        <v>0.006</v>
      </c>
      <c r="K861" s="152" t="n">
        <v>0.0252</v>
      </c>
      <c r="L861" s="152" t="inlineStr">
        <is>
          <t>县扶贫办</t>
        </is>
      </c>
      <c r="M861" s="152" t="inlineStr">
        <is>
          <t>合作社</t>
        </is>
      </c>
      <c r="N861" s="155" t="n">
        <v>2019.11</v>
      </c>
      <c r="O861" s="56" t="n"/>
    </row>
    <row r="862" ht="40" customFormat="1" customHeight="1" s="10">
      <c r="A862" s="152" t="n">
        <v>7</v>
      </c>
      <c r="B862" s="152" t="inlineStr">
        <is>
          <t>环县乡味缘种养殖农民专业合作社良种羊调引项目</t>
        </is>
      </c>
      <c r="C862" s="152" t="inlineStr">
        <is>
          <t>新建</t>
        </is>
      </c>
      <c r="D862" s="152" t="inlineStr">
        <is>
          <t>2020.01
-
2020.12</t>
        </is>
      </c>
      <c r="E862" s="152" t="inlineStr">
        <is>
          <t>虎洞镇</t>
        </is>
      </c>
      <c r="F862" s="151" t="inlineStr">
        <is>
          <t>调引湖羊基础母羊450只，调引湖羊公羊45只；黑山羊基础母羊400只，黑山羊公羊40只</t>
        </is>
      </c>
      <c r="G862" s="152" t="n">
        <v>127</v>
      </c>
      <c r="H862" s="151" t="inlineStr">
        <is>
          <t>带动贫困户养羊，增加贫困户收入</t>
        </is>
      </c>
      <c r="I862" s="152" t="n">
        <v>2</v>
      </c>
      <c r="J862" s="152" t="n">
        <v>0.008500000000000001</v>
      </c>
      <c r="K862" s="152" t="n">
        <v>0.0362</v>
      </c>
      <c r="L862" s="152" t="inlineStr">
        <is>
          <t>县扶贫办</t>
        </is>
      </c>
      <c r="M862" s="152" t="inlineStr">
        <is>
          <t>合作社</t>
        </is>
      </c>
      <c r="N862" s="155" t="n">
        <v>2019.11</v>
      </c>
      <c r="O862" s="56" t="n"/>
    </row>
    <row r="863" ht="40" customFormat="1" customHeight="1" s="10">
      <c r="A863" s="152" t="n">
        <v>8</v>
      </c>
      <c r="B863" s="152" t="inlineStr">
        <is>
          <t>环县乡味缘种养殖农民专业合作社饲草料搅拌机采购项目</t>
        </is>
      </c>
      <c r="C863" s="152" t="inlineStr">
        <is>
          <t>新建</t>
        </is>
      </c>
      <c r="D863" s="152" t="inlineStr">
        <is>
          <t>2020.01
-
2020.12</t>
        </is>
      </c>
      <c r="E863" s="152" t="inlineStr">
        <is>
          <t>虎洞镇</t>
        </is>
      </c>
      <c r="F863" s="151" t="inlineStr">
        <is>
          <t>采购饲草料搅拌机1台</t>
        </is>
      </c>
      <c r="G863" s="152" t="n">
        <v>4</v>
      </c>
      <c r="H863" s="151" t="inlineStr">
        <is>
          <t>带动贫困户养羊，增加贫困户收入</t>
        </is>
      </c>
      <c r="I863" s="152" t="n">
        <v>2</v>
      </c>
      <c r="J863" s="152" t="n">
        <v>0.0145</v>
      </c>
      <c r="K863" s="152" t="n">
        <v>0.0609</v>
      </c>
      <c r="L863" s="152" t="inlineStr">
        <is>
          <t>县扶贫办</t>
        </is>
      </c>
      <c r="M863" s="152" t="inlineStr">
        <is>
          <t>合作社</t>
        </is>
      </c>
      <c r="N863" s="155" t="n">
        <v>2019.11</v>
      </c>
      <c r="O863" s="56" t="n"/>
    </row>
    <row r="864" ht="40" customFormat="1" customHeight="1" s="10">
      <c r="A864" s="152" t="n">
        <v>9</v>
      </c>
      <c r="B864" s="152" t="inlineStr">
        <is>
          <t>环县常坪养羊专业合作社良种羊调引项目</t>
        </is>
      </c>
      <c r="C864" s="152" t="inlineStr">
        <is>
          <t>新建</t>
        </is>
      </c>
      <c r="D864" s="152" t="inlineStr">
        <is>
          <t>2020.01
-
2020.12</t>
        </is>
      </c>
      <c r="E864" s="152" t="inlineStr">
        <is>
          <t>车道镇</t>
        </is>
      </c>
      <c r="F864" s="151" t="inlineStr">
        <is>
          <t>调引湖羊基础母羊1170只，调引湖羊公羊117只</t>
        </is>
      </c>
      <c r="G864" s="152" t="n">
        <v>210.6</v>
      </c>
      <c r="H864" s="151" t="inlineStr">
        <is>
          <t>带动贫困户养羊，增加贫困户收入</t>
        </is>
      </c>
      <c r="I864" s="152" t="n">
        <v>2</v>
      </c>
      <c r="J864" s="152" t="n">
        <v>0.011</v>
      </c>
      <c r="K864" s="152" t="n">
        <v>0.0423</v>
      </c>
      <c r="L864" s="152" t="inlineStr">
        <is>
          <t>县扶贫办</t>
        </is>
      </c>
      <c r="M864" s="152" t="inlineStr">
        <is>
          <t>合作社</t>
        </is>
      </c>
      <c r="N864" s="155" t="n">
        <v>2019.11</v>
      </c>
      <c r="O864" s="56" t="n"/>
    </row>
    <row r="865" ht="40" customFormat="1" customHeight="1" s="10">
      <c r="A865" s="152" t="n">
        <v>10</v>
      </c>
      <c r="B865" s="152" t="inlineStr">
        <is>
          <t>环县永顺隆养殖专业合作社良种羊调引项目</t>
        </is>
      </c>
      <c r="C865" s="152" t="inlineStr">
        <is>
          <t>新建</t>
        </is>
      </c>
      <c r="D865" s="152" t="inlineStr">
        <is>
          <t>2020.01
-
2020.12</t>
        </is>
      </c>
      <c r="E865" s="152" t="inlineStr">
        <is>
          <t>虎洞镇</t>
        </is>
      </c>
      <c r="F865" s="151" t="inlineStr">
        <is>
          <t>调引湖羊基础母羊730只，调引湖羊公羊73只</t>
        </is>
      </c>
      <c r="G865" s="152" t="n">
        <v>131.4</v>
      </c>
      <c r="H865" s="151" t="inlineStr">
        <is>
          <t>带动贫困户养羊，增加贫困户收入</t>
        </is>
      </c>
      <c r="I865" s="152" t="n">
        <v>1</v>
      </c>
      <c r="J865" s="152" t="n">
        <v>0.0063</v>
      </c>
      <c r="K865" s="152" t="n">
        <v>0.0265</v>
      </c>
      <c r="L865" s="152" t="inlineStr">
        <is>
          <t>县扶贫办</t>
        </is>
      </c>
      <c r="M865" s="152" t="inlineStr">
        <is>
          <t>合作社</t>
        </is>
      </c>
      <c r="N865" s="155" t="n">
        <v>2019.11</v>
      </c>
      <c r="O865" s="56" t="n"/>
    </row>
    <row r="866" ht="40" customFormat="1" customHeight="1" s="10">
      <c r="A866" s="152" t="n">
        <v>11</v>
      </c>
      <c r="B866" s="152" t="inlineStr">
        <is>
          <t>环县演武宏丰养殖农民专业合作社良种羊调引项目</t>
        </is>
      </c>
      <c r="C866" s="152" t="inlineStr">
        <is>
          <t>新建</t>
        </is>
      </c>
      <c r="D866" s="152" t="inlineStr">
        <is>
          <t>2020.01
-
2020.12</t>
        </is>
      </c>
      <c r="E866" s="152" t="inlineStr">
        <is>
          <t>演武乡</t>
        </is>
      </c>
      <c r="F866" s="151" t="inlineStr">
        <is>
          <t>调引湖羊基础母羊500只，调引湖羊公羊40只；黑山羊基础母羊600只，黑山羊公羊60只</t>
        </is>
      </c>
      <c r="G866" s="152" t="n">
        <v>156</v>
      </c>
      <c r="H866" s="151" t="inlineStr">
        <is>
          <t>带动贫困户养羊，增加贫困户收入</t>
        </is>
      </c>
      <c r="I866" s="152" t="n">
        <v>1</v>
      </c>
      <c r="J866" s="152" t="n">
        <v>0.008999999999999999</v>
      </c>
      <c r="K866" s="152" t="n">
        <v>0.0378</v>
      </c>
      <c r="L866" s="152" t="inlineStr">
        <is>
          <t>县扶贫办</t>
        </is>
      </c>
      <c r="M866" s="152" t="inlineStr">
        <is>
          <t>合作社</t>
        </is>
      </c>
      <c r="N866" s="155" t="n">
        <v>2019.11</v>
      </c>
      <c r="O866" s="56" t="n"/>
    </row>
    <row r="867" ht="40" customFormat="1" customHeight="1" s="10">
      <c r="A867" s="152" t="n">
        <v>12</v>
      </c>
      <c r="B867" s="152" t="inlineStr">
        <is>
          <t>环县演武宏丰养殖农民专业合作社颗粒饲料机采购项目</t>
        </is>
      </c>
      <c r="C867" s="152" t="inlineStr">
        <is>
          <t>新建</t>
        </is>
      </c>
      <c r="D867" s="152" t="inlineStr">
        <is>
          <t>2020.01
-
2020.12</t>
        </is>
      </c>
      <c r="E867" s="152" t="inlineStr">
        <is>
          <t>演武乡</t>
        </is>
      </c>
      <c r="F867" s="151" t="inlineStr">
        <is>
          <t>采购颗粒饲料机1台</t>
        </is>
      </c>
      <c r="G867" s="152" t="n">
        <v>5</v>
      </c>
      <c r="H867" s="151" t="inlineStr">
        <is>
          <t>带动贫困户养羊，增加贫困户收入</t>
        </is>
      </c>
      <c r="I867" s="152" t="n">
        <v>3</v>
      </c>
      <c r="J867" s="152" t="n">
        <v>0.023</v>
      </c>
      <c r="K867" s="152" t="n">
        <v>0.09660000000000001</v>
      </c>
      <c r="L867" s="152" t="inlineStr">
        <is>
          <t>县扶贫办</t>
        </is>
      </c>
      <c r="M867" s="152" t="inlineStr">
        <is>
          <t>合作社</t>
        </is>
      </c>
      <c r="N867" s="155" t="n">
        <v>2019.11</v>
      </c>
      <c r="O867" s="56" t="n"/>
    </row>
    <row r="868" ht="40" customFormat="1" customHeight="1" s="10">
      <c r="A868" s="152" t="n">
        <v>13</v>
      </c>
      <c r="B868" s="152" t="inlineStr">
        <is>
          <t>环县真旺富民养殖专业合作社良种调引项目</t>
        </is>
      </c>
      <c r="C868" s="152" t="inlineStr">
        <is>
          <t>新建</t>
        </is>
      </c>
      <c r="D868" s="152" t="inlineStr">
        <is>
          <t>2020.01
-
2020.12</t>
        </is>
      </c>
      <c r="E868" s="152" t="inlineStr">
        <is>
          <t>耿湾乡</t>
        </is>
      </c>
      <c r="F868" s="151" t="inlineStr">
        <is>
          <t>调引湖羊基础母羊500只，调引湖羊公羊50只</t>
        </is>
      </c>
      <c r="G868" s="152" t="n">
        <v>90</v>
      </c>
      <c r="H868" s="151" t="inlineStr">
        <is>
          <t>带动贫困户养羊，增加贫困户收入</t>
        </is>
      </c>
      <c r="I868" s="152" t="n">
        <v>1</v>
      </c>
      <c r="J868" s="152" t="n">
        <v>0.005</v>
      </c>
      <c r="K868" s="152" t="n">
        <v>0.0213</v>
      </c>
      <c r="L868" s="152" t="inlineStr">
        <is>
          <t>县扶贫办</t>
        </is>
      </c>
      <c r="M868" s="152" t="inlineStr">
        <is>
          <t>合作社</t>
        </is>
      </c>
      <c r="N868" s="155" t="n">
        <v>2019.11</v>
      </c>
      <c r="O868" s="56" t="n"/>
    </row>
    <row r="869" ht="40" customFormat="1" customHeight="1" s="10">
      <c r="A869" s="152" t="n">
        <v>14</v>
      </c>
      <c r="B869" s="152" t="inlineStr">
        <is>
          <t>环县真旺富民养殖专业合作社机械采购项目</t>
        </is>
      </c>
      <c r="C869" s="152" t="inlineStr">
        <is>
          <t>新建</t>
        </is>
      </c>
      <c r="D869" s="152" t="inlineStr">
        <is>
          <t>2020.01
-
2020.12</t>
        </is>
      </c>
      <c r="E869" s="152" t="inlineStr">
        <is>
          <t>耿湾乡</t>
        </is>
      </c>
      <c r="F869" s="151" t="inlineStr">
        <is>
          <t>采购饲料搅拌机1台，颗粒饲料机1台</t>
        </is>
      </c>
      <c r="G869" s="152" t="n">
        <v>9</v>
      </c>
      <c r="H869" s="151" t="inlineStr">
        <is>
          <t>带动贫困户养羊，增加贫困户收入</t>
        </is>
      </c>
      <c r="I869" s="152" t="n">
        <v>3</v>
      </c>
      <c r="J869" s="152" t="n">
        <v>0.018</v>
      </c>
      <c r="K869" s="152" t="n">
        <v>0.0756</v>
      </c>
      <c r="L869" s="152" t="inlineStr">
        <is>
          <t>县扶贫办</t>
        </is>
      </c>
      <c r="M869" s="152" t="inlineStr">
        <is>
          <t>合作社</t>
        </is>
      </c>
      <c r="N869" s="155" t="n">
        <v>2019.11</v>
      </c>
      <c r="O869" s="56" t="n"/>
    </row>
    <row r="870" ht="40" customFormat="1" customHeight="1" s="10">
      <c r="A870" s="152" t="n">
        <v>15</v>
      </c>
      <c r="B870" s="152" t="inlineStr">
        <is>
          <t>环县希望养殖农民专业合作社良种羊调引项目</t>
        </is>
      </c>
      <c r="C870" s="152" t="inlineStr">
        <is>
          <t>新建</t>
        </is>
      </c>
      <c r="D870" s="152" t="inlineStr">
        <is>
          <t>2020.01
-
2020.12</t>
        </is>
      </c>
      <c r="E870" s="152" t="inlineStr">
        <is>
          <t>耿湾乡</t>
        </is>
      </c>
      <c r="F870" s="151" t="inlineStr">
        <is>
          <t>调引湖羊基础母羊750只，调引湖羊公羊75只</t>
        </is>
      </c>
      <c r="G870" s="152" t="n">
        <v>135</v>
      </c>
      <c r="H870" s="151" t="inlineStr">
        <is>
          <t>带动贫困户养羊，增加贫困户收入</t>
        </is>
      </c>
      <c r="I870" s="152" t="n">
        <v>2</v>
      </c>
      <c r="J870" s="152" t="n">
        <v>0.0065</v>
      </c>
      <c r="K870" s="152" t="n">
        <v>0.0273</v>
      </c>
      <c r="L870" s="152" t="inlineStr">
        <is>
          <t>县扶贫办</t>
        </is>
      </c>
      <c r="M870" s="152" t="inlineStr">
        <is>
          <t>合作社</t>
        </is>
      </c>
      <c r="N870" s="155" t="n">
        <v>2019.11</v>
      </c>
      <c r="O870" s="56" t="n"/>
    </row>
    <row r="871" ht="40" customFormat="1" customHeight="1" s="10">
      <c r="A871" s="152" t="n">
        <v>16</v>
      </c>
      <c r="B871" s="152" t="inlineStr">
        <is>
          <t>环县忠诚养殖农民专业合作社良种羊调引项目</t>
        </is>
      </c>
      <c r="C871" s="152" t="inlineStr">
        <is>
          <t>新建</t>
        </is>
      </c>
      <c r="D871" s="152" t="inlineStr">
        <is>
          <t>2020.01
-
2020.12</t>
        </is>
      </c>
      <c r="E871" s="152" t="inlineStr">
        <is>
          <t>甜水镇</t>
        </is>
      </c>
      <c r="F871" s="151" t="inlineStr">
        <is>
          <t>调引绒山羊基础母羊600只，绒山羊公羊60只</t>
        </is>
      </c>
      <c r="G871" s="152" t="n">
        <v>69</v>
      </c>
      <c r="H871" s="151" t="inlineStr">
        <is>
          <t>带动贫困户养羊，增加贫困户收入</t>
        </is>
      </c>
      <c r="I871" s="152" t="n">
        <v>2</v>
      </c>
      <c r="J871" s="152" t="n">
        <v>0.006</v>
      </c>
      <c r="K871" s="152" t="n">
        <v>0.0255</v>
      </c>
      <c r="L871" s="152" t="inlineStr">
        <is>
          <t>县扶贫办</t>
        </is>
      </c>
      <c r="M871" s="152" t="inlineStr">
        <is>
          <t>合作社</t>
        </is>
      </c>
      <c r="N871" s="155" t="n">
        <v>2019.11</v>
      </c>
      <c r="O871" s="56" t="n"/>
    </row>
    <row r="872" ht="40" customFormat="1" customHeight="1" s="10">
      <c r="A872" s="152" t="n">
        <v>17</v>
      </c>
      <c r="B872" s="152" t="inlineStr">
        <is>
          <t>环县民欣养殖专业合作社良种羊调引项目</t>
        </is>
      </c>
      <c r="C872" s="152" t="inlineStr">
        <is>
          <t>新建</t>
        </is>
      </c>
      <c r="D872" s="152" t="inlineStr">
        <is>
          <t>2020.01
-
2020.12</t>
        </is>
      </c>
      <c r="E872" s="152" t="inlineStr">
        <is>
          <t>洪德镇</t>
        </is>
      </c>
      <c r="F872" s="151" t="inlineStr">
        <is>
          <t>调引湖羊基础母羊750只，调引湖羊公羊75只</t>
        </is>
      </c>
      <c r="G872" s="152" t="n">
        <v>135</v>
      </c>
      <c r="H872" s="151" t="inlineStr">
        <is>
          <t>带动贫困户养羊，增加贫困户收入</t>
        </is>
      </c>
      <c r="I872" s="152" t="n">
        <v>1</v>
      </c>
      <c r="J872" s="152" t="n">
        <v>0.0075</v>
      </c>
      <c r="K872" s="152" t="n">
        <v>0.0319</v>
      </c>
      <c r="L872" s="152" t="inlineStr">
        <is>
          <t>县扶贫办</t>
        </is>
      </c>
      <c r="M872" s="152" t="inlineStr">
        <is>
          <t>合作社</t>
        </is>
      </c>
      <c r="N872" s="155" t="n">
        <v>2019.11</v>
      </c>
      <c r="O872" s="56" t="n"/>
    </row>
    <row r="873" ht="45" customFormat="1" customHeight="1" s="10">
      <c r="A873" s="152" t="n">
        <v>18</v>
      </c>
      <c r="B873" s="152" t="inlineStr">
        <is>
          <t>环县全文养殖农民专业合作社</t>
        </is>
      </c>
      <c r="C873" s="152" t="inlineStr">
        <is>
          <t>新建</t>
        </is>
      </c>
      <c r="D873" s="152" t="inlineStr">
        <is>
          <t>2020.01
-
2020.12</t>
        </is>
      </c>
      <c r="E873" s="152" t="inlineStr">
        <is>
          <t>罗山川乡</t>
        </is>
      </c>
      <c r="F873" s="151" t="inlineStr">
        <is>
          <t>调引黑山羊基础母羊300只，调引黑山羊公羊30只</t>
        </is>
      </c>
      <c r="G873" s="152" t="n">
        <v>34.5</v>
      </c>
      <c r="H873" s="151" t="inlineStr">
        <is>
          <t>带动贫困户养羊，增加贫困户收入</t>
        </is>
      </c>
      <c r="I873" s="152" t="n">
        <v>1</v>
      </c>
      <c r="J873" s="152" t="n">
        <v>0.003</v>
      </c>
      <c r="K873" s="152" t="n">
        <v>0.0128</v>
      </c>
      <c r="L873" s="152" t="inlineStr">
        <is>
          <t>县扶贫办</t>
        </is>
      </c>
      <c r="M873" s="152" t="inlineStr">
        <is>
          <t>合作社</t>
        </is>
      </c>
      <c r="N873" s="155" t="n">
        <v>2019.11</v>
      </c>
      <c r="O873" s="56" t="n"/>
    </row>
    <row r="874" ht="51" customFormat="1" customHeight="1" s="10">
      <c r="A874" s="152" t="n">
        <v>19</v>
      </c>
      <c r="B874" s="152" t="inlineStr">
        <is>
          <t>环县祥瑞种养殖农民专业合作社</t>
        </is>
      </c>
      <c r="C874" s="152" t="inlineStr">
        <is>
          <t>新建</t>
        </is>
      </c>
      <c r="D874" s="152" t="inlineStr">
        <is>
          <t>2020.01
-
2020.12</t>
        </is>
      </c>
      <c r="E874" s="152" t="inlineStr">
        <is>
          <t>樊家川乡</t>
        </is>
      </c>
      <c r="F874" s="151" t="inlineStr">
        <is>
          <t>调引湖羊基础母羊500只，调引湖羊公羊50只</t>
        </is>
      </c>
      <c r="G874" s="152" t="n">
        <v>99</v>
      </c>
      <c r="H874" s="151" t="inlineStr">
        <is>
          <t>带动贫困户养羊，增加贫困户收入</t>
        </is>
      </c>
      <c r="I874" s="152" t="n">
        <v>1</v>
      </c>
      <c r="J874" s="152" t="n">
        <v>0.0055</v>
      </c>
      <c r="K874" s="152" t="n">
        <v>0.0234</v>
      </c>
      <c r="L874" s="152" t="inlineStr">
        <is>
          <t>县扶贫办</t>
        </is>
      </c>
      <c r="M874" s="152" t="inlineStr">
        <is>
          <t>合作社</t>
        </is>
      </c>
      <c r="N874" s="155" t="n">
        <v>2019.11</v>
      </c>
      <c r="O874" s="56" t="n"/>
    </row>
    <row r="875" ht="51" customFormat="1" customHeight="1" s="10">
      <c r="A875" s="152" t="n">
        <v>20</v>
      </c>
      <c r="B875" s="152" t="inlineStr">
        <is>
          <t>环县祥瑞良种养殖农民专业棚圈改造、饲料库建设及良种羊采购工程</t>
        </is>
      </c>
      <c r="C875" s="152" t="inlineStr">
        <is>
          <t>续建</t>
        </is>
      </c>
      <c r="D875" s="152" t="inlineStr">
        <is>
          <t>2019.08
-
2020.10</t>
        </is>
      </c>
      <c r="E875" s="152" t="inlineStr">
        <is>
          <t>樊家川镇</t>
        </is>
      </c>
      <c r="F875" s="151" t="inlineStr">
        <is>
          <t>合作社棚圈改造1处，新建饲料库1座，采购湖羊433只</t>
        </is>
      </c>
      <c r="G875" s="152" t="n">
        <v>82.40000000000001</v>
      </c>
      <c r="H875" s="151" t="inlineStr">
        <is>
          <t>带动贫困户养羊，增加贫困户收入</t>
        </is>
      </c>
      <c r="I875" s="152" t="n">
        <v>1</v>
      </c>
      <c r="J875" s="152" t="n">
        <v>0.012</v>
      </c>
      <c r="K875" s="152" t="n">
        <v>0.049</v>
      </c>
      <c r="L875" s="152" t="inlineStr">
        <is>
          <t>县扶贫办</t>
        </is>
      </c>
      <c r="M875" s="152" t="inlineStr">
        <is>
          <t>合作社</t>
        </is>
      </c>
      <c r="N875" s="155" t="n">
        <v>2019.11</v>
      </c>
      <c r="O875" s="56" t="n"/>
    </row>
    <row r="876" ht="51" customFormat="1" customHeight="1" s="10">
      <c r="A876" s="152" t="n">
        <v>21</v>
      </c>
      <c r="B876" s="152" t="inlineStr">
        <is>
          <t>环县常坪养羊专业合作社饲草料搅拌机采购</t>
        </is>
      </c>
      <c r="C876" s="152" t="inlineStr">
        <is>
          <t>新建</t>
        </is>
      </c>
      <c r="D876" s="152" t="inlineStr">
        <is>
          <t>2019.09
-
2019.11</t>
        </is>
      </c>
      <c r="E876" s="152" t="inlineStr">
        <is>
          <t>车道镇</t>
        </is>
      </c>
      <c r="F876" s="151" t="inlineStr">
        <is>
          <t>购置饲草料搅拌机1台</t>
        </is>
      </c>
      <c r="G876" s="152" t="n">
        <v>4.5</v>
      </c>
      <c r="H876" s="151" t="inlineStr">
        <is>
          <t>解决合作社及社员饲草料加工的困难，减少养殖成本</t>
        </is>
      </c>
      <c r="I876" s="152" t="n">
        <v>2</v>
      </c>
      <c r="J876" s="152" t="n">
        <v>0.014</v>
      </c>
      <c r="K876" s="152" t="n">
        <v>0.0588</v>
      </c>
      <c r="L876" s="152" t="inlineStr">
        <is>
          <t>县扶贫办</t>
        </is>
      </c>
      <c r="M876" s="152" t="inlineStr">
        <is>
          <t>合作社</t>
        </is>
      </c>
      <c r="N876" s="155" t="n">
        <v>2019.11</v>
      </c>
      <c r="O876" s="56" t="n"/>
    </row>
    <row r="877" ht="64" customFormat="1" customHeight="1" s="10">
      <c r="A877" s="152" t="n">
        <v>22</v>
      </c>
      <c r="B877" s="152" t="inlineStr">
        <is>
          <t>环县汇博、乡味缘、常坪、民欣、全文、忠诚养殖专业合作社棚圈改造及饲料库建设工程质保金等项目</t>
        </is>
      </c>
      <c r="C877" s="152" t="inlineStr">
        <is>
          <t>新建</t>
        </is>
      </c>
      <c r="D877" s="152" t="inlineStr">
        <is>
          <t>2019.08
-
2020.10</t>
        </is>
      </c>
      <c r="E877" s="152" t="inlineStr">
        <is>
          <t>八珠等6个乡镇</t>
        </is>
      </c>
      <c r="F877" s="151" t="inlineStr">
        <is>
          <t>各合作社棚圈改造1处，新建饲料库1座等</t>
        </is>
      </c>
      <c r="G877" s="152" t="n">
        <v>15</v>
      </c>
      <c r="H877" s="151" t="inlineStr">
        <is>
          <t>带动贫困户养羊，增加贫困户收入</t>
        </is>
      </c>
      <c r="I877" s="152" t="n">
        <v>8</v>
      </c>
      <c r="J877" s="152" t="n">
        <v>0.08500000000000001</v>
      </c>
      <c r="K877" s="152" t="n">
        <v>0.3527</v>
      </c>
      <c r="L877" s="152" t="inlineStr">
        <is>
          <t>县扶贫办</t>
        </is>
      </c>
      <c r="M877" s="152" t="inlineStr">
        <is>
          <t>合作社</t>
        </is>
      </c>
      <c r="N877" s="155" t="n">
        <v>2019.11</v>
      </c>
      <c r="O877" s="56" t="n"/>
    </row>
    <row r="878" ht="73" customFormat="1" customHeight="1" s="10">
      <c r="A878" s="233" t="inlineStr">
        <is>
          <t>（四十六）</t>
        </is>
      </c>
      <c r="B878" s="233" t="inlineStr">
        <is>
          <t>陶洼子村钻洞子组蔬菜基地销售区</t>
        </is>
      </c>
      <c r="C878" s="233" t="inlineStr">
        <is>
          <t>续建</t>
        </is>
      </c>
      <c r="D878" s="233" t="inlineStr">
        <is>
          <t>2018.06
-
2020.06</t>
        </is>
      </c>
      <c r="E878" s="233" t="inlineStr">
        <is>
          <t>合道镇陶洼子村</t>
        </is>
      </c>
      <c r="F878" s="98" t="inlineStr">
        <is>
          <t>主要工程建设内容为：铺装机砖院坪面积为788.80平方米，路沿石维护长度为72.4米，4.2米宽铁艺大门一座，砖围墙长度为153米，填土方为5000方，采取以工代赈的方式实施项目，吸纳贫困家庭劳动力参与工程建设，并及时足额发放劳务报酬，增加贫困群众工资性收入</t>
        </is>
      </c>
      <c r="G878" s="233" t="n">
        <v>63</v>
      </c>
      <c r="H878" s="124" t="inlineStr">
        <is>
          <t>为贫困户的种植蔬菜提供销售、包装、运输场所，更好带动贫困户发展蔬菜种植，增加贫困户收入</t>
        </is>
      </c>
      <c r="I878" s="233" t="n">
        <v>1</v>
      </c>
      <c r="J878" s="233" t="n">
        <v>0.197</v>
      </c>
      <c r="K878" s="233" t="n">
        <v>0.0864</v>
      </c>
      <c r="L878" s="233" t="inlineStr">
        <is>
          <t>县扶贫办</t>
        </is>
      </c>
      <c r="M878" s="233" t="inlineStr">
        <is>
          <t>合道镇</t>
        </is>
      </c>
      <c r="N878" s="233" t="n">
        <v>2019.11</v>
      </c>
      <c r="O878" s="56" t="n"/>
    </row>
    <row r="879" ht="73" customFormat="1" customHeight="1" s="10">
      <c r="A879" s="233" t="inlineStr">
        <is>
          <t>（四十七）</t>
        </is>
      </c>
      <c r="B879" s="233" t="inlineStr">
        <is>
          <t>扶贫小额贷款贴息</t>
        </is>
      </c>
      <c r="C879" s="233" t="inlineStr">
        <is>
          <t>新建</t>
        </is>
      </c>
      <c r="D879" s="233" t="inlineStr">
        <is>
          <t>2020.07
-
2020.12</t>
        </is>
      </c>
      <c r="E879" s="233" t="inlineStr">
        <is>
          <t>全县15个乡镇</t>
        </is>
      </c>
      <c r="F879" s="124" t="inlineStr">
        <is>
          <t>为2494户建档立卡贫困户投放贴息贷款11223.5万元，贴息266万元。</t>
        </is>
      </c>
      <c r="G879" s="233" t="n">
        <v>266</v>
      </c>
      <c r="H879" s="124" t="inlineStr">
        <is>
          <t>解决贫困户发展生产资金短缺问题，促进农民增收，助推产业脱贫。</t>
        </is>
      </c>
      <c r="I879" s="233" t="n">
        <v>115</v>
      </c>
      <c r="J879" s="55" t="n">
        <v>0.2494</v>
      </c>
      <c r="K879" s="55" t="n">
        <v>0.9976</v>
      </c>
      <c r="L879" s="233" t="inlineStr">
        <is>
          <t>县财政综合事务中心</t>
        </is>
      </c>
      <c r="M879" s="55" t="inlineStr">
        <is>
          <t>乡、镇村</t>
        </is>
      </c>
      <c r="N879" s="233" t="n">
        <v>2020.11</v>
      </c>
      <c r="O879" s="55" t="n"/>
    </row>
    <row r="880" ht="73" customFormat="1" customHeight="1" s="10">
      <c r="A880" s="233" t="inlineStr">
        <is>
          <t>（四十八）</t>
        </is>
      </c>
      <c r="B880" s="233" t="inlineStr">
        <is>
          <t>养殖保险小计
（肉羊成本保险）</t>
        </is>
      </c>
      <c r="C880" s="233" t="inlineStr">
        <is>
          <t>新建</t>
        </is>
      </c>
      <c r="D880" s="233" t="inlineStr">
        <is>
          <t>2020.01
-
2020.12</t>
        </is>
      </c>
      <c r="E880" s="233" t="inlineStr">
        <is>
          <t>全县20个乡镇</t>
        </is>
      </c>
      <c r="F880" s="98" t="inlineStr">
        <is>
          <t>全县20个乡镇19051户建档立卡贫困户参保肉羊364842只，每只保费28元，贫困户保费县级财政专项扶贫资金承担50%</t>
        </is>
      </c>
      <c r="G880" s="233" t="n">
        <v>510.7788</v>
      </c>
      <c r="H880" s="124" t="inlineStr">
        <is>
          <t>抵御养殖风险，保障养殖户收益</t>
        </is>
      </c>
      <c r="I880" s="233" t="n">
        <v>230</v>
      </c>
      <c r="J880" s="233" t="n">
        <v>1.9051</v>
      </c>
      <c r="K880" s="233" t="n">
        <v>7.27897</v>
      </c>
      <c r="L880" s="233" t="inlineStr">
        <is>
          <t>县畜牧局</t>
        </is>
      </c>
      <c r="M880" s="233" t="inlineStr">
        <is>
          <t>各乡镇</t>
        </is>
      </c>
      <c r="N880" s="233" t="inlineStr">
        <is>
          <t>2019年11月</t>
        </is>
      </c>
      <c r="O880" s="55" t="n"/>
    </row>
    <row r="881" ht="73" customFormat="1" customHeight="1" s="10">
      <c r="A881" s="152" t="n">
        <v>1</v>
      </c>
      <c r="B881" s="152" t="inlineStr">
        <is>
          <t>肉羊成本保险</t>
        </is>
      </c>
      <c r="C881" s="152" t="inlineStr">
        <is>
          <t>新建</t>
        </is>
      </c>
      <c r="D881" s="152" t="inlineStr">
        <is>
          <t>2020.01
-
2020.12</t>
        </is>
      </c>
      <c r="E881" s="152" t="inlineStr">
        <is>
          <t>罗山川乡</t>
        </is>
      </c>
      <c r="F881" s="102" t="inlineStr">
        <is>
          <t>全乡贫困户参保肉羊16173只，其中西阳洼1000只、苇芝城1500只、龙柏山5000只、兰家掌2000只、大树塬1200只、陈渠子2873只、山水湾1100只、光明1500只</t>
        </is>
      </c>
      <c r="G881" s="152" t="n">
        <v>22.6422</v>
      </c>
      <c r="H881" s="151" t="inlineStr">
        <is>
          <t>抵御养殖风险，保障养殖户收益</t>
        </is>
      </c>
      <c r="I881" s="152" t="n">
        <v>8</v>
      </c>
      <c r="J881" s="152" t="n">
        <v>0.1461</v>
      </c>
      <c r="K881" s="152" t="n">
        <v>0.2665</v>
      </c>
      <c r="L881" s="152" t="inlineStr">
        <is>
          <t>县畜牧局</t>
        </is>
      </c>
      <c r="M881" s="152" t="inlineStr">
        <is>
          <t>罗山川乡</t>
        </is>
      </c>
      <c r="N881" s="152" t="n">
        <v>2019.11</v>
      </c>
      <c r="O881" s="55" t="n"/>
    </row>
    <row r="882" ht="73" customFormat="1" customHeight="1" s="10">
      <c r="A882" s="152" t="n">
        <v>2</v>
      </c>
      <c r="B882" s="152" t="inlineStr">
        <is>
          <t>肉羊成本保险</t>
        </is>
      </c>
      <c r="C882" s="152" t="inlineStr">
        <is>
          <t>新建</t>
        </is>
      </c>
      <c r="D882" s="152" t="inlineStr">
        <is>
          <t>2020.01
-
2020.12</t>
        </is>
      </c>
      <c r="E882" s="152" t="inlineStr">
        <is>
          <t>洪德镇</t>
        </is>
      </c>
      <c r="F882" s="102" t="inlineStr">
        <is>
          <t>全镇贫困户参保肉羊57426只，其中张塬村4880只、新集子村5879只、丁阳渠子村2279只、洪德街村3132只、赵洼村2082只、河连湾村2962只、许旗村2259只、肖关村2329只、苏长沟村2330只、苗河村2654只、耿塬畔村3405只、张崾岘村304只、李塬村3282只、大户塬村1329只、私盐路村4345只、梁岔村3434只、马塬村2874只、寇河村5148只、李达掌村2519只</t>
        </is>
      </c>
      <c r="G882" s="152" t="n">
        <v>80.3964</v>
      </c>
      <c r="H882" s="151" t="inlineStr">
        <is>
          <t>抵御养殖风险，保障养殖户收益</t>
        </is>
      </c>
      <c r="I882" s="152" t="n">
        <v>19</v>
      </c>
      <c r="J882" s="152" t="n">
        <v>0.1832</v>
      </c>
      <c r="K882" s="152" t="n">
        <v>0.3612</v>
      </c>
      <c r="L882" s="152" t="inlineStr">
        <is>
          <t>县畜牧局</t>
        </is>
      </c>
      <c r="M882" s="152" t="inlineStr">
        <is>
          <t>洪德镇</t>
        </is>
      </c>
      <c r="N882" s="152" t="n">
        <v>2019.11</v>
      </c>
      <c r="O882" s="55" t="n"/>
    </row>
    <row r="883" ht="73" customFormat="1" customHeight="1" s="10">
      <c r="A883" s="152" t="n">
        <v>3</v>
      </c>
      <c r="B883" s="152" t="inlineStr">
        <is>
          <t>肉羊成本保险</t>
        </is>
      </c>
      <c r="C883" s="152" t="inlineStr">
        <is>
          <t>新建</t>
        </is>
      </c>
      <c r="D883" s="152" t="inlineStr">
        <is>
          <t>2020.01
-
2020.12</t>
        </is>
      </c>
      <c r="E883" s="152" t="inlineStr">
        <is>
          <t>虎洞镇</t>
        </is>
      </c>
      <c r="F883" s="102" t="inlineStr">
        <is>
          <t>全镇贫困户参保肉羊16655只，其中半个城村1500只、常兆台村1335只、高庙湾村2200只、贾驿村2200只、金庄原村1500只、砂井子村2520只、魏家河村2000只、张大掌村1400只、张家湾村2000只</t>
        </is>
      </c>
      <c r="G883" s="152" t="n">
        <v>23.317</v>
      </c>
      <c r="H883" s="151" t="inlineStr">
        <is>
          <t>抵御养殖风险，保障养殖户收益</t>
        </is>
      </c>
      <c r="I883" s="152" t="n">
        <v>10</v>
      </c>
      <c r="J883" s="152" t="n">
        <v>0.1377</v>
      </c>
      <c r="K883" s="152" t="n">
        <v>0.6057</v>
      </c>
      <c r="L883" s="152" t="inlineStr">
        <is>
          <t>县畜牧局</t>
        </is>
      </c>
      <c r="M883" s="152" t="inlineStr">
        <is>
          <t>虎洞镇</t>
        </is>
      </c>
      <c r="N883" s="152" t="n">
        <v>2019.11</v>
      </c>
      <c r="O883" s="55" t="n"/>
    </row>
    <row r="884" ht="73" customFormat="1" customHeight="1" s="10">
      <c r="A884" s="152" t="n">
        <v>4</v>
      </c>
      <c r="B884" s="152" t="inlineStr">
        <is>
          <t>肉羊成本保险</t>
        </is>
      </c>
      <c r="C884" s="152" t="inlineStr">
        <is>
          <t>新建</t>
        </is>
      </c>
      <c r="D884" s="152" t="inlineStr">
        <is>
          <t>2020.01
-
2020.12</t>
        </is>
      </c>
      <c r="E884" s="152" t="inlineStr">
        <is>
          <t>毛井镇</t>
        </is>
      </c>
      <c r="F884" s="102" t="inlineStr">
        <is>
          <t>全镇贫困户参保肉羊19983只，其中山西掌村600只、杨东掌村3700只、乔崾岘村1860只、黄寨柯村4376只、高家洼村420只、丁连掌村1400只、大户掌2300只、红土咀村3327只、马趟村2000只</t>
        </is>
      </c>
      <c r="G884" s="152" t="n">
        <v>27.9762</v>
      </c>
      <c r="H884" s="151" t="inlineStr">
        <is>
          <t>抵御养殖风险，保障养殖户收益</t>
        </is>
      </c>
      <c r="I884" s="152" t="n">
        <v>11</v>
      </c>
      <c r="J884" s="152" t="n">
        <v>0.0439</v>
      </c>
      <c r="K884" s="152" t="n">
        <v>0.1844</v>
      </c>
      <c r="L884" s="152" t="inlineStr">
        <is>
          <t>县畜牧局</t>
        </is>
      </c>
      <c r="M884" s="152" t="inlineStr">
        <is>
          <t>毛井镇</t>
        </is>
      </c>
      <c r="N884" s="152" t="n">
        <v>2019.11</v>
      </c>
      <c r="O884" s="55" t="n"/>
    </row>
    <row r="885" ht="73" customFormat="1" customHeight="1" s="10">
      <c r="A885" s="152" t="n">
        <v>5</v>
      </c>
      <c r="B885" s="152" t="inlineStr">
        <is>
          <t>肉羊成本保险</t>
        </is>
      </c>
      <c r="C885" s="152" t="inlineStr">
        <is>
          <t>新建</t>
        </is>
      </c>
      <c r="D885" s="152" t="inlineStr">
        <is>
          <t>2020.01
-
2020.12</t>
        </is>
      </c>
      <c r="E885" s="152" t="inlineStr">
        <is>
          <t>芦家湾乡</t>
        </is>
      </c>
      <c r="F885" s="102" t="inlineStr">
        <is>
          <t>全乡贫困户参保肉羊12326只，其中花儿掌村参保肉羊520只、井川965只、王庄3478只，庙儿掌1000只、大堡条1000只、宋家掌600只，盘龙1000只、杨新庄1500只、小堡条1113只、桃李湾村1150只</t>
        </is>
      </c>
      <c r="G885" s="152" t="n">
        <v>17.2564</v>
      </c>
      <c r="H885" s="151" t="inlineStr">
        <is>
          <t>抵御养殖风险，保障养殖户收益</t>
        </is>
      </c>
      <c r="I885" s="152" t="n">
        <v>10</v>
      </c>
      <c r="J885" s="152" t="n">
        <v>0.08599999999999999</v>
      </c>
      <c r="K885" s="152" t="n">
        <v>0.3612</v>
      </c>
      <c r="L885" s="152" t="inlineStr">
        <is>
          <t>县畜牧局</t>
        </is>
      </c>
      <c r="M885" s="152" t="inlineStr">
        <is>
          <t>芦家湾乡</t>
        </is>
      </c>
      <c r="N885" s="152" t="inlineStr">
        <is>
          <t>2019.11</t>
        </is>
      </c>
      <c r="O885" s="55" t="n"/>
    </row>
    <row r="886" ht="73" customFormat="1" customHeight="1" s="10">
      <c r="A886" s="152" t="n">
        <v>6</v>
      </c>
      <c r="B886" s="152" t="inlineStr">
        <is>
          <t>肉羊成本保险</t>
        </is>
      </c>
      <c r="C886" s="152" t="inlineStr">
        <is>
          <t>新建</t>
        </is>
      </c>
      <c r="D886" s="152" t="inlineStr">
        <is>
          <t>2020.01
-
2020.12</t>
        </is>
      </c>
      <c r="E886" s="152" t="inlineStr">
        <is>
          <t>南湫乡</t>
        </is>
      </c>
      <c r="F886" s="102" t="inlineStr">
        <is>
          <t>全乡贫困户参保肉羊33497只，其中代家洼4050只、党家洼5000只、双井子5800只、岳后渠6000只、杨兴堡4060只、洪涝池6000只、花儿山2587只</t>
        </is>
      </c>
      <c r="G886" s="152" t="n">
        <v>46.8958</v>
      </c>
      <c r="H886" s="151" t="inlineStr">
        <is>
          <t>抵御养殖风险，保障养殖户收益</t>
        </is>
      </c>
      <c r="I886" s="152" t="n">
        <v>7</v>
      </c>
      <c r="J886" s="152" t="n">
        <v>0.056</v>
      </c>
      <c r="K886" s="152" t="n">
        <v>0.2352</v>
      </c>
      <c r="L886" s="152" t="inlineStr">
        <is>
          <t>县畜牧局</t>
        </is>
      </c>
      <c r="M886" s="152" t="inlineStr">
        <is>
          <t>南湫乡</t>
        </is>
      </c>
      <c r="N886" s="152" t="inlineStr">
        <is>
          <t>2019.11</t>
        </is>
      </c>
      <c r="O886" s="55" t="n"/>
    </row>
    <row r="887" ht="73" customFormat="1" customHeight="1" s="10">
      <c r="A887" s="152" t="n">
        <v>7</v>
      </c>
      <c r="B887" s="152" t="inlineStr">
        <is>
          <t>肉羊成本保险</t>
        </is>
      </c>
      <c r="C887" s="152" t="inlineStr">
        <is>
          <t>新建</t>
        </is>
      </c>
      <c r="D887" s="152" t="inlineStr">
        <is>
          <t>2020.01
-
2020.12</t>
        </is>
      </c>
      <c r="E887" s="152" t="inlineStr">
        <is>
          <t>天池乡</t>
        </is>
      </c>
      <c r="F887" s="102" t="inlineStr">
        <is>
          <t>全乡贫困户参保肉羊13986只，其中天池村717只、张邓塬村1005只、梁河村1255只、殷屈河875只、苏北岔847只、潘老庄1434只、大庄台835只、四合掌919只、老庄湾1173只、井渠淌819只、鲜岔718只、碾盘岭585只、大方山440只、喜家坪556只、曹李川2065只、吴城子1566只</t>
        </is>
      </c>
      <c r="G887" s="152" t="n">
        <v>19.5804</v>
      </c>
      <c r="H887" s="151" t="inlineStr">
        <is>
          <t>抵御养殖风险，保障养殖户收益</t>
        </is>
      </c>
      <c r="I887" s="152" t="n">
        <v>1</v>
      </c>
      <c r="J887" s="152" t="n">
        <v>0.012</v>
      </c>
      <c r="K887" s="152" t="n">
        <v>0.0502</v>
      </c>
      <c r="L887" s="152" t="inlineStr">
        <is>
          <t>县畜牧局</t>
        </is>
      </c>
      <c r="M887" s="152" t="inlineStr">
        <is>
          <t>天池乡</t>
        </is>
      </c>
      <c r="N887" s="152" t="inlineStr">
        <is>
          <t>2019.11</t>
        </is>
      </c>
      <c r="O887" s="55" t="n"/>
    </row>
    <row r="888" ht="73" customFormat="1" customHeight="1" s="10">
      <c r="A888" s="152" t="n">
        <v>8</v>
      </c>
      <c r="B888" s="152" t="inlineStr">
        <is>
          <t>肉羊成本保险</t>
        </is>
      </c>
      <c r="C888" s="152" t="inlineStr">
        <is>
          <t>新建</t>
        </is>
      </c>
      <c r="D888" s="152" t="inlineStr">
        <is>
          <t>2020.01
-
2020.12</t>
        </is>
      </c>
      <c r="E888" s="152" t="inlineStr">
        <is>
          <t>甜水镇</t>
        </is>
      </c>
      <c r="F888" s="102" t="inlineStr">
        <is>
          <t>全镇贫困户参保肉羊12557只，其中甜水街村600只、张铁村604只、鲁掌村2200只、邱滩村2820只、高崾岘村2800只、狼儿滩村2900只、大良洼村610只、七里墩23只</t>
        </is>
      </c>
      <c r="G888" s="152" t="n">
        <v>17.5798</v>
      </c>
      <c r="H888" s="151" t="inlineStr">
        <is>
          <t>抵御养殖风险，保障养殖户收益</t>
        </is>
      </c>
      <c r="I888" s="152" t="n">
        <v>8</v>
      </c>
      <c r="J888" s="152" t="n">
        <v>0.0386</v>
      </c>
      <c r="K888" s="152" t="n">
        <v>0.149</v>
      </c>
      <c r="L888" s="152" t="inlineStr">
        <is>
          <t>县畜牧局</t>
        </is>
      </c>
      <c r="M888" s="152" t="inlineStr">
        <is>
          <t>甜水镇</t>
        </is>
      </c>
      <c r="N888" s="152" t="inlineStr">
        <is>
          <t>2019.11</t>
        </is>
      </c>
      <c r="O888" s="55" t="n"/>
    </row>
    <row r="889" ht="73" customFormat="1" customHeight="1" s="10">
      <c r="A889" s="152" t="n">
        <v>9</v>
      </c>
      <c r="B889" s="152" t="inlineStr">
        <is>
          <t>肉羊成本保险</t>
        </is>
      </c>
      <c r="C889" s="152" t="inlineStr">
        <is>
          <t>新建</t>
        </is>
      </c>
      <c r="D889" s="152" t="inlineStr">
        <is>
          <t>2020.01
-
2020.12</t>
        </is>
      </c>
      <c r="E889" s="152" t="inlineStr">
        <is>
          <t>木钵镇</t>
        </is>
      </c>
      <c r="F889" s="102" t="inlineStr">
        <is>
          <t>全镇贫困户参保肉羊9965只，其中白家掌村1088只、曹旗村885只、邓寨子村361只、二合塬村635只、高楼塬村726只、高寨村1050只、韩洼子村831只、井儿岔村252只、刘家塬村642只、木钵街村290只、坪子塬村707只、水坝滩村111只、周湾村229只</t>
        </is>
      </c>
      <c r="G889" s="152" t="n">
        <v>13.951</v>
      </c>
      <c r="H889" s="151" t="inlineStr">
        <is>
          <t>抵御养殖风险，保障养殖户收益</t>
        </is>
      </c>
      <c r="I889" s="152" t="n">
        <v>17</v>
      </c>
      <c r="J889" s="152" t="n">
        <v>0.0747</v>
      </c>
      <c r="K889" s="152" t="n">
        <v>0.295</v>
      </c>
      <c r="L889" s="152" t="inlineStr">
        <is>
          <t>县畜牧局</t>
        </is>
      </c>
      <c r="M889" s="152" t="inlineStr">
        <is>
          <t>木钵镇</t>
        </is>
      </c>
      <c r="N889" s="152" t="inlineStr">
        <is>
          <t>2019.11</t>
        </is>
      </c>
      <c r="O889" s="55" t="n"/>
    </row>
    <row r="890" ht="73" customFormat="1" customHeight="1" s="10">
      <c r="A890" s="152" t="n">
        <v>10</v>
      </c>
      <c r="B890" s="152" t="inlineStr">
        <is>
          <t>肉羊成本保险</t>
        </is>
      </c>
      <c r="C890" s="152" t="inlineStr">
        <is>
          <t>新建</t>
        </is>
      </c>
      <c r="D890" s="152" t="inlineStr">
        <is>
          <t>2020.01
-
2020.12</t>
        </is>
      </c>
      <c r="E890" s="152" t="inlineStr">
        <is>
          <t>合道镇</t>
        </is>
      </c>
      <c r="F890" s="102" t="inlineStr">
        <is>
          <t>全镇贫困户参保肉羊20607只，其中常崾岘村960只、陈旗塬村2726只、大路洼村1294只、何家坪村188只、红崖洼村598只、梁坪村2400只、尚西坪村415只、沈家岭村848只、唐台子村2303只、陶洼子村2921只、瓦天沟村1861只、辛坪村863只、杨坪沟村1500只、寨子坪村600只、赵家塬村300只、赵台村330只、朱家塬村500只</t>
        </is>
      </c>
      <c r="G890" s="152" t="n">
        <v>28.8498</v>
      </c>
      <c r="H890" s="151" t="inlineStr">
        <is>
          <t>抵御养殖风险，保障养殖户收益</t>
        </is>
      </c>
      <c r="I890" s="152" t="n">
        <v>17</v>
      </c>
      <c r="J890" s="152" t="n">
        <v>0.3135</v>
      </c>
      <c r="K890" s="152" t="n">
        <v>1.3934</v>
      </c>
      <c r="L890" s="152" t="inlineStr">
        <is>
          <t>县畜牧局</t>
        </is>
      </c>
      <c r="M890" s="152" t="inlineStr">
        <is>
          <t>合道镇</t>
        </is>
      </c>
      <c r="N890" s="152" t="inlineStr">
        <is>
          <t>2019.11</t>
        </is>
      </c>
      <c r="O890" s="55" t="n"/>
    </row>
    <row r="891" ht="73" customFormat="1" customHeight="1" s="10">
      <c r="A891" s="152" t="n">
        <v>11</v>
      </c>
      <c r="B891" s="152" t="inlineStr">
        <is>
          <t>肉羊成本保险</t>
        </is>
      </c>
      <c r="C891" s="152" t="inlineStr">
        <is>
          <t>新建</t>
        </is>
      </c>
      <c r="D891" s="152" t="inlineStr">
        <is>
          <t>2020.01
-
2020.12</t>
        </is>
      </c>
      <c r="E891" s="152" t="inlineStr">
        <is>
          <t>小南沟乡</t>
        </is>
      </c>
      <c r="F891" s="102" t="inlineStr">
        <is>
          <t>全乡贫困户参保肉羊22539只，其中小南沟村1600只、陈掌村1000只、许掌1200只、李塬村2240只、汪天子村1499只、李上山村2700只、粉子山村2100只、燕麦掌村2700只、丁寨柯村2900只、杨胡套子村2000只、连川村1700只、天子渠村900只</t>
        </is>
      </c>
      <c r="G891" s="152" t="n">
        <v>31.5546</v>
      </c>
      <c r="H891" s="151" t="inlineStr">
        <is>
          <t>抵御养殖风险，保障养殖户收益</t>
        </is>
      </c>
      <c r="I891" s="152" t="n">
        <v>12</v>
      </c>
      <c r="J891" s="152" t="n">
        <v>0.1574</v>
      </c>
      <c r="K891" s="152" t="n">
        <v>0.6763</v>
      </c>
      <c r="L891" s="152" t="inlineStr">
        <is>
          <t>县畜牧局</t>
        </is>
      </c>
      <c r="M891" s="152" t="inlineStr">
        <is>
          <t>小南沟乡</t>
        </is>
      </c>
      <c r="N891" s="152" t="inlineStr">
        <is>
          <t>2019.11</t>
        </is>
      </c>
      <c r="O891" s="55" t="n"/>
    </row>
    <row r="892" ht="73" customFormat="1" customHeight="1" s="10">
      <c r="A892" s="152" t="n">
        <v>12</v>
      </c>
      <c r="B892" s="152" t="inlineStr">
        <is>
          <t>肉羊成本保险</t>
        </is>
      </c>
      <c r="C892" s="152" t="inlineStr">
        <is>
          <t>新建</t>
        </is>
      </c>
      <c r="D892" s="152" t="inlineStr">
        <is>
          <t>2020.01
-
2020.12</t>
        </is>
      </c>
      <c r="E892" s="152" t="inlineStr">
        <is>
          <t>山城乡</t>
        </is>
      </c>
      <c r="F892" s="102" t="inlineStr">
        <is>
          <t>全乡贫困户参保肉羊23732只，其中山城堡村4533只、八里铺村1667只、薛塬村2462只、王山口子村3831只、寨柯村2569只、冯家沟村3752只、郝掌村2141只，赵庄村1285只、谢庄村1482只</t>
        </is>
      </c>
      <c r="G892" s="152" t="n">
        <v>33.2248</v>
      </c>
      <c r="H892" s="151" t="inlineStr">
        <is>
          <t>抵御养殖风险，保障养殖户收益</t>
        </is>
      </c>
      <c r="I892" s="152" t="n">
        <v>9</v>
      </c>
      <c r="J892" s="152" t="n">
        <v>0.0697</v>
      </c>
      <c r="K892" s="152" t="n">
        <v>0.3056</v>
      </c>
      <c r="L892" s="152" t="inlineStr">
        <is>
          <t>县畜牧局</t>
        </is>
      </c>
      <c r="M892" s="152" t="inlineStr">
        <is>
          <t>山城乡</t>
        </is>
      </c>
      <c r="N892" s="152" t="inlineStr">
        <is>
          <t>2019.11</t>
        </is>
      </c>
      <c r="O892" s="55" t="n"/>
    </row>
    <row r="893" ht="73" customFormat="1" customHeight="1" s="10">
      <c r="A893" s="152" t="n">
        <v>13</v>
      </c>
      <c r="B893" s="152" t="inlineStr">
        <is>
          <t>肉羊成本保险</t>
        </is>
      </c>
      <c r="C893" s="152" t="inlineStr">
        <is>
          <t>新建</t>
        </is>
      </c>
      <c r="D893" s="152" t="inlineStr">
        <is>
          <t>2020.01
-
2020.12</t>
        </is>
      </c>
      <c r="E893" s="152" t="inlineStr">
        <is>
          <t>秦团庄乡</t>
        </is>
      </c>
      <c r="F893" s="102" t="inlineStr">
        <is>
          <t>全乡贫困户参保肉羊2万只，其中白塬畔村2148只、大天子村2444只、贾塬村2882只、南掌堡子村1446只、秦团庄村1781只、王团庄村3366只、新集子村2630只、新峁村2656只</t>
        </is>
      </c>
      <c r="G893" s="152" t="n">
        <v>28</v>
      </c>
      <c r="H893" s="151" t="inlineStr">
        <is>
          <t>抵御养殖风险，保障养殖户收益</t>
        </is>
      </c>
      <c r="I893" s="152" t="n">
        <v>8</v>
      </c>
      <c r="J893" s="152" t="n">
        <v>0.046</v>
      </c>
      <c r="K893" s="152" t="n">
        <v>0.1932</v>
      </c>
      <c r="L893" s="152" t="inlineStr">
        <is>
          <t>县畜牧局</t>
        </is>
      </c>
      <c r="M893" s="152" t="inlineStr">
        <is>
          <t>秦团庄乡</t>
        </is>
      </c>
      <c r="N893" s="152" t="n">
        <v>2019.11</v>
      </c>
      <c r="O893" s="55" t="n"/>
    </row>
    <row r="894" ht="73" customFormat="1" customHeight="1" s="10">
      <c r="A894" s="152" t="n">
        <v>14</v>
      </c>
      <c r="B894" s="152" t="inlineStr">
        <is>
          <t>肉羊成本保险</t>
        </is>
      </c>
      <c r="C894" s="152" t="inlineStr">
        <is>
          <t>新建</t>
        </is>
      </c>
      <c r="D894" s="152" t="inlineStr">
        <is>
          <t>2020.01
-
2020.12</t>
        </is>
      </c>
      <c r="E894" s="152" t="inlineStr">
        <is>
          <t>八珠乡</t>
        </is>
      </c>
      <c r="F894" s="102" t="inlineStr">
        <is>
          <t>全乡贫困户参保肉羊8773只，其中八珠塬村2000只、曹塬村1100只、瓦崾岘村384只、杏树沟村235只、塔尔咀村107只、马连掌村50只、冯家湾村2000只、苟塬村2000只、湫坝沟村197只、白塬村700只</t>
        </is>
      </c>
      <c r="G894" s="152" t="n">
        <v>12.2822</v>
      </c>
      <c r="H894" s="151" t="inlineStr">
        <is>
          <t>抵御养殖风险，保障养殖户收益</t>
        </is>
      </c>
      <c r="I894" s="152" t="n">
        <v>10</v>
      </c>
      <c r="J894" s="152" t="n">
        <v>0.06850000000000001</v>
      </c>
      <c r="K894" s="152" t="n">
        <v>0.2877</v>
      </c>
      <c r="L894" s="152" t="inlineStr">
        <is>
          <t>县畜牧局</t>
        </is>
      </c>
      <c r="M894" s="152" t="inlineStr">
        <is>
          <t>八珠乡</t>
        </is>
      </c>
      <c r="N894" s="152" t="n">
        <v>2019.11</v>
      </c>
      <c r="O894" s="55" t="n"/>
    </row>
    <row r="895" ht="73" customFormat="1" customHeight="1" s="10">
      <c r="A895" s="152" t="n">
        <v>15</v>
      </c>
      <c r="B895" s="152" t="inlineStr">
        <is>
          <t>肉羊成本保险</t>
        </is>
      </c>
      <c r="C895" s="152" t="inlineStr">
        <is>
          <t>新建</t>
        </is>
      </c>
      <c r="D895" s="152" t="inlineStr">
        <is>
          <t>2020.01
-
2020.12</t>
        </is>
      </c>
      <c r="E895" s="152" t="inlineStr">
        <is>
          <t>耿湾乡</t>
        </is>
      </c>
      <c r="F895" s="102" t="inlineStr">
        <is>
          <t>全乡贫困户参保肉羊1456只，其中张台村115只、万湾村277只、郜庄村220只、许掌村588只、郝东掌村79只、四合原村57只、天桥村120只</t>
        </is>
      </c>
      <c r="G895" s="152" t="n">
        <v>2.0384</v>
      </c>
      <c r="H895" s="151" t="inlineStr">
        <is>
          <t>抵御养殖风险，保障养殖户收益</t>
        </is>
      </c>
      <c r="I895" s="152" t="n">
        <v>7</v>
      </c>
      <c r="J895" s="152" t="n">
        <v>0.0186</v>
      </c>
      <c r="K895" s="152" t="n">
        <v>0.07811999999999999</v>
      </c>
      <c r="L895" s="152" t="inlineStr">
        <is>
          <t>县畜牧局</t>
        </is>
      </c>
      <c r="M895" s="152" t="inlineStr">
        <is>
          <t>耿湾乡</t>
        </is>
      </c>
      <c r="N895" s="152" t="n">
        <v>2019.11</v>
      </c>
      <c r="O895" s="55" t="n"/>
    </row>
    <row r="896" ht="73" customFormat="1" customHeight="1" s="10">
      <c r="A896" s="152" t="n">
        <v>16</v>
      </c>
      <c r="B896" s="152" t="inlineStr">
        <is>
          <t>肉羊成本保险</t>
        </is>
      </c>
      <c r="C896" s="152" t="inlineStr">
        <is>
          <t>新建</t>
        </is>
      </c>
      <c r="D896" s="152" t="inlineStr">
        <is>
          <t>2020.01
-
2020.12</t>
        </is>
      </c>
      <c r="E896" s="152" t="inlineStr">
        <is>
          <t>车道镇</t>
        </is>
      </c>
      <c r="F896" s="102" t="inlineStr">
        <is>
          <t>全乡贫困户参保羊畜5.42万只，其中元峁村0.43万只、苦水掌村0.48万只、双庙村0.58万只、王西掌村0.28万只、吊渠村0.28万只、三角城村0.24万只、杨掌村0.36万只、万安村0.45万只、魏洼村0.28万只、陈掌村0.28万只、红台村0.28万只、樱桃掌村0.28万只、安掌村0.28万只、代掌村0.28万只、刘渠村0.36万只、刘园子村0.28万只</t>
        </is>
      </c>
      <c r="G896" s="152" t="n">
        <v>75.88</v>
      </c>
      <c r="H896" s="151" t="inlineStr">
        <is>
          <t>抵御养殖风险，保障养殖户收益</t>
        </is>
      </c>
      <c r="I896" s="152" t="n">
        <v>16</v>
      </c>
      <c r="J896" s="152" t="n">
        <v>0.2681</v>
      </c>
      <c r="K896" s="152" t="n">
        <v>1.1223</v>
      </c>
      <c r="L896" s="152" t="inlineStr">
        <is>
          <t>县畜牧局</t>
        </is>
      </c>
      <c r="M896" s="152" t="inlineStr">
        <is>
          <t>车道镇</t>
        </is>
      </c>
      <c r="N896" s="152" t="n">
        <v>2019.11</v>
      </c>
      <c r="O896" s="55" t="n"/>
    </row>
    <row r="897" ht="73" customFormat="1" customHeight="1" s="10">
      <c r="A897" s="152" t="n">
        <v>17</v>
      </c>
      <c r="B897" s="152" t="inlineStr">
        <is>
          <t>肉羊成本保险</t>
        </is>
      </c>
      <c r="C897" s="152" t="inlineStr">
        <is>
          <t>新建</t>
        </is>
      </c>
      <c r="D897" s="152" t="inlineStr">
        <is>
          <t>2020.01
-
2020.12</t>
        </is>
      </c>
      <c r="E897" s="152" t="inlineStr">
        <is>
          <t>樊家川镇</t>
        </is>
      </c>
      <c r="F897" s="102" t="inlineStr">
        <is>
          <t>全镇贫困户参保羊畜8240只，其中慕家河村1320只、樊家川村1200只、马驿沟村1600只、郝集村1000只、长城村1500只、闫塬村300只、李崾岘村1170只、马骏滩村1150只</t>
        </is>
      </c>
      <c r="G897" s="152" t="n">
        <v>11.536</v>
      </c>
      <c r="H897" s="151" t="inlineStr">
        <is>
          <t>抵御养殖风险，保障养殖户收益</t>
        </is>
      </c>
      <c r="I897" s="152" t="n">
        <v>8</v>
      </c>
      <c r="J897" s="152" t="n">
        <v>0.0548</v>
      </c>
      <c r="K897" s="152" t="n">
        <v>0.23</v>
      </c>
      <c r="L897" s="152" t="inlineStr">
        <is>
          <t>县畜牧局</t>
        </is>
      </c>
      <c r="M897" s="152" t="inlineStr">
        <is>
          <t>樊家川镇</t>
        </is>
      </c>
      <c r="N897" s="152" t="n">
        <v>2019.11</v>
      </c>
      <c r="O897" s="55" t="n"/>
    </row>
    <row r="898" ht="73" customFormat="1" customHeight="1" s="10">
      <c r="A898" s="152" t="n">
        <v>18</v>
      </c>
      <c r="B898" s="152" t="inlineStr">
        <is>
          <t>肉羊成本保险</t>
        </is>
      </c>
      <c r="C898" s="152" t="inlineStr">
        <is>
          <t>新建</t>
        </is>
      </c>
      <c r="D898" s="152" t="inlineStr">
        <is>
          <t>2020.01
-
2020.12</t>
        </is>
      </c>
      <c r="E898" s="152" t="inlineStr">
        <is>
          <t>演武乡</t>
        </is>
      </c>
      <c r="F898" s="102" t="inlineStr">
        <is>
          <t>全乡贫困户参保肉羊2667只，其中佛岔村337只、刘坪村150只、黄山村120只、走马硷村130只、吴家塬村350只、曳郭咀村400只、杨家洼380只、路家塬410只、黑泉河390只</t>
        </is>
      </c>
      <c r="G898" s="152" t="n">
        <v>3.7338</v>
      </c>
      <c r="H898" s="151" t="inlineStr">
        <is>
          <t>抵御养殖风险，保障养殖户收益</t>
        </is>
      </c>
      <c r="I898" s="152" t="n">
        <v>9</v>
      </c>
      <c r="J898" s="152" t="n">
        <v>0.07000000000000001</v>
      </c>
      <c r="K898" s="152" t="n">
        <v>0.2315</v>
      </c>
      <c r="L898" s="152" t="inlineStr">
        <is>
          <t>县畜牧局</t>
        </is>
      </c>
      <c r="M898" s="152" t="inlineStr">
        <is>
          <t>演武乡</t>
        </is>
      </c>
      <c r="N898" s="152" t="n">
        <v>2019.11</v>
      </c>
      <c r="O898" s="55" t="n"/>
    </row>
    <row r="899" ht="73" customFormat="1" customHeight="1" s="10">
      <c r="A899" s="152" t="n">
        <v>19</v>
      </c>
      <c r="B899" s="152" t="inlineStr">
        <is>
          <t>肉羊成本保险</t>
        </is>
      </c>
      <c r="C899" s="152" t="inlineStr">
        <is>
          <t>新建</t>
        </is>
      </c>
      <c r="D899" s="152" t="inlineStr">
        <is>
          <t>2020.01
-
2020.12</t>
        </is>
      </c>
      <c r="E899" s="152" t="inlineStr">
        <is>
          <t>曲子镇</t>
        </is>
      </c>
      <c r="F899" s="102" t="inlineStr">
        <is>
          <t>全镇贫困户参保羊畜6210只，其中五里桥村90只、双城村60只、刘旗村315只、孟家寨村120只、高李湾村90只、楼房子村00只、西沟村3075只、宋家塬村360只、许家塬村180只、金村寺村120只、油坊塬村120只、金盆掌村90只、小庄子村300只、马家河村345只、董家塬村645只</t>
        </is>
      </c>
      <c r="G899" s="152" t="n">
        <v>8.694000000000001</v>
      </c>
      <c r="H899" s="151" t="inlineStr">
        <is>
          <t>抵御养殖风险，保障养殖户收益</t>
        </is>
      </c>
      <c r="I899" s="152" t="n">
        <v>15</v>
      </c>
      <c r="J899" s="152" t="n">
        <v>0.0414</v>
      </c>
      <c r="K899" s="152" t="n">
        <v>0.1738</v>
      </c>
      <c r="L899" s="152" t="inlineStr">
        <is>
          <t>县畜牧局</t>
        </is>
      </c>
      <c r="M899" s="152" t="inlineStr">
        <is>
          <t>曲子镇</t>
        </is>
      </c>
      <c r="N899" s="152" t="n">
        <v>2019.11</v>
      </c>
      <c r="O899" s="55" t="n"/>
    </row>
    <row r="900" ht="73" customFormat="1" customHeight="1" s="10">
      <c r="A900" s="152" t="n">
        <v>20</v>
      </c>
      <c r="B900" s="152" t="inlineStr">
        <is>
          <t>肉羊成本保险</t>
        </is>
      </c>
      <c r="C900" s="152" t="inlineStr">
        <is>
          <t>新建</t>
        </is>
      </c>
      <c r="D900" s="152" t="inlineStr">
        <is>
          <t>2020.01
-
2020.12</t>
        </is>
      </c>
      <c r="E900" s="152" t="inlineStr">
        <is>
          <t>环城镇</t>
        </is>
      </c>
      <c r="F900" s="102" t="inlineStr">
        <is>
          <t>全镇贫困户参保湖羊3850只，其中十五里沟村140只、北郭塬村150只、赵小掌村220只、宁老庄村170只、漫塬村150只、城东塬村160只、冉旗寨村400只、陈汤塬村130只、鸳鸯沟村130只、张淌村150只、白草塬村150只、张滩滩村150只、西川村170只、肖川村150只、马坊塬村170只、周塬村150只、龚淌村180只、唐塬村130只、高龚塬村300只、杨庙掌村150只、耿家沟村350只</t>
        </is>
      </c>
      <c r="G900" s="152" t="n">
        <v>5.39</v>
      </c>
      <c r="H900" s="151" t="inlineStr">
        <is>
          <t>抵御养殖风险，保障养殖户收益</t>
        </is>
      </c>
      <c r="I900" s="152" t="n">
        <v>20</v>
      </c>
      <c r="J900" s="152" t="n">
        <v>0.0189</v>
      </c>
      <c r="K900" s="152" t="n">
        <v>0.0786</v>
      </c>
      <c r="L900" s="152" t="inlineStr">
        <is>
          <t>县畜牧局</t>
        </is>
      </c>
      <c r="M900" s="152" t="inlineStr">
        <is>
          <t>环城镇</t>
        </is>
      </c>
      <c r="N900" s="152" t="n">
        <v>2019.11</v>
      </c>
      <c r="O900" s="55" t="n"/>
    </row>
    <row r="901" ht="73" customFormat="1" customHeight="1" s="10">
      <c r="A901" s="233" t="inlineStr">
        <is>
          <t>（四十九）</t>
        </is>
      </c>
      <c r="B901" s="233" t="inlineStr">
        <is>
          <t>养殖保险
湖羊基础母羊保险小计</t>
        </is>
      </c>
      <c r="C901" s="233" t="inlineStr">
        <is>
          <t>新建</t>
        </is>
      </c>
      <c r="D901" s="233" t="inlineStr">
        <is>
          <t>2020.01
-
2020.12</t>
        </is>
      </c>
      <c r="E901" s="233" t="inlineStr">
        <is>
          <t>全县20个乡镇</t>
        </is>
      </c>
      <c r="F901" s="98" t="inlineStr">
        <is>
          <t>计划全县10017户建档立卡户参保湖羊基础母羊115475只，每只保费50元</t>
        </is>
      </c>
      <c r="G901" s="233" t="n">
        <v>557.375</v>
      </c>
      <c r="H901" s="124" t="inlineStr">
        <is>
          <t>抵御养殖风险，保障养殖户收益</t>
        </is>
      </c>
      <c r="I901" s="233" t="n">
        <v>207</v>
      </c>
      <c r="J901" s="233" t="n">
        <v>1.0017</v>
      </c>
      <c r="K901" s="233" t="n">
        <v>5.4917</v>
      </c>
      <c r="L901" s="233" t="inlineStr">
        <is>
          <t>县畜牧局</t>
        </is>
      </c>
      <c r="M901" s="233" t="inlineStr">
        <is>
          <t>各乡镇</t>
        </is>
      </c>
      <c r="N901" s="233" t="n">
        <v>2019.11</v>
      </c>
      <c r="O901" s="55" t="n"/>
    </row>
    <row r="902" ht="73" customFormat="1" customHeight="1" s="10">
      <c r="A902" s="152" t="n">
        <v>1</v>
      </c>
      <c r="B902" s="152" t="inlineStr">
        <is>
          <t>湖羊基础母羊保险</t>
        </is>
      </c>
      <c r="C902" s="152" t="inlineStr">
        <is>
          <t>新建</t>
        </is>
      </c>
      <c r="D902" s="152" t="inlineStr">
        <is>
          <t>2020.01
-
2020.12</t>
        </is>
      </c>
      <c r="E902" s="152" t="inlineStr">
        <is>
          <t>罗山川乡</t>
        </is>
      </c>
      <c r="F902" s="102" t="inlineStr">
        <is>
          <t>全乡建档立卡贫困户491户湖羊基础母羊保险投保5491只，其中西阳洼589只、苇芝城742只、龙柏山639只、兰家掌767只、大树塬721只、陈渠子774只、山水湾683只、光明576只；合作社投保1910只，其中西阳洼400只、苇芝城260只、龙柏山450只、陈渠子400只、山水湾400只总共7401只</t>
        </is>
      </c>
      <c r="G902" s="152" t="n">
        <v>64.45999999999999</v>
      </c>
      <c r="H902" s="151" t="inlineStr">
        <is>
          <t>抵御养殖风险，保障养殖户收益</t>
        </is>
      </c>
      <c r="I902" s="152" t="n">
        <v>8</v>
      </c>
      <c r="J902" s="152" t="n">
        <v>0.0491</v>
      </c>
      <c r="K902" s="152" t="n">
        <v>0.1874</v>
      </c>
      <c r="L902" s="152" t="inlineStr">
        <is>
          <t>县畜牧局</t>
        </is>
      </c>
      <c r="M902" s="152" t="inlineStr">
        <is>
          <t>罗山川乡</t>
        </is>
      </c>
      <c r="N902" s="152" t="n">
        <v>2019.11</v>
      </c>
      <c r="O902" s="55" t="n"/>
    </row>
    <row r="903" ht="73" customFormat="1" customHeight="1" s="10">
      <c r="A903" s="152" t="n">
        <v>2</v>
      </c>
      <c r="B903" s="152" t="inlineStr">
        <is>
          <t>湖羊基础母羊保险</t>
        </is>
      </c>
      <c r="C903" s="152" t="inlineStr">
        <is>
          <t>新建</t>
        </is>
      </c>
      <c r="D903" s="152" t="inlineStr">
        <is>
          <t>2020.01
-
2020.12</t>
        </is>
      </c>
      <c r="E903" s="152" t="inlineStr">
        <is>
          <t>洪德镇</t>
        </is>
      </c>
      <c r="F903" s="102" t="inlineStr">
        <is>
          <t>全镇贫困户参保湖羊基础母羊7500只，其中张塬村696只、新集子村405只、丁阳渠子村312只、洪德街村577只、赵洼村262只、河连湾村414只、许旗村251只、肖关村202只、苏长沟村404只、苗河村522只、耿塬畔村379只、张崾岘村213只、李塬村364只、大户塬村237只、私盐路村536只、梁岔村425只、马塬村356只、寇河村657只、李达掌村285只</t>
        </is>
      </c>
      <c r="G903" s="152" t="n">
        <v>37.5</v>
      </c>
      <c r="H903" s="151" t="inlineStr">
        <is>
          <t>抵御养殖风险，保障养殖户收益</t>
        </is>
      </c>
      <c r="I903" s="152" t="n">
        <v>19</v>
      </c>
      <c r="J903" s="152" t="n">
        <v>0.0183</v>
      </c>
      <c r="K903" s="152" t="n">
        <v>0.5679999999999999</v>
      </c>
      <c r="L903" s="152" t="inlineStr">
        <is>
          <t>县畜牧局</t>
        </is>
      </c>
      <c r="M903" s="152" t="inlineStr">
        <is>
          <t>洪德镇</t>
        </is>
      </c>
      <c r="N903" s="152" t="n">
        <v>2019.11</v>
      </c>
      <c r="O903" s="55" t="n"/>
    </row>
    <row r="904" ht="73" customFormat="1" customHeight="1" s="10">
      <c r="A904" s="152" t="n">
        <v>3</v>
      </c>
      <c r="B904" s="152" t="inlineStr">
        <is>
          <t>湖羊基础母羊保险</t>
        </is>
      </c>
      <c r="C904" s="152" t="inlineStr">
        <is>
          <t>新建</t>
        </is>
      </c>
      <c r="D904" s="152" t="inlineStr">
        <is>
          <t>2020.01
-
2020.12</t>
        </is>
      </c>
      <c r="E904" s="152" t="inlineStr">
        <is>
          <t>毛井镇</t>
        </is>
      </c>
      <c r="F904" s="102" t="inlineStr">
        <is>
          <t>全镇贫困户参保湖羊基础母羊5628只，其中砖城子村3000只、山西掌村280只、杨东掌村190只、红糜湾村44只、乔崾岘村190只、黄寨柯村24只、丁连掌村260只、大户掌740只、红土咀村680只、马趟村220只</t>
        </is>
      </c>
      <c r="G904" s="152" t="n">
        <v>28.14</v>
      </c>
      <c r="H904" s="151" t="inlineStr">
        <is>
          <t>抵御养殖风险，保障养殖户收益</t>
        </is>
      </c>
      <c r="I904" s="152" t="n">
        <v>11</v>
      </c>
      <c r="J904" s="152" t="n">
        <v>0.0124</v>
      </c>
      <c r="K904" s="152" t="n">
        <v>0.052</v>
      </c>
      <c r="L904" s="152" t="inlineStr">
        <is>
          <t>县畜牧局</t>
        </is>
      </c>
      <c r="M904" s="152" t="inlineStr">
        <is>
          <t>毛井镇</t>
        </is>
      </c>
      <c r="N904" s="152" t="n">
        <v>2019.11</v>
      </c>
      <c r="O904" s="55" t="n"/>
    </row>
    <row r="905" ht="73" customFormat="1" customHeight="1" s="10">
      <c r="A905" s="152" t="n">
        <v>4</v>
      </c>
      <c r="B905" s="152" t="inlineStr">
        <is>
          <t>湖羊基础母羊保险</t>
        </is>
      </c>
      <c r="C905" s="152" t="inlineStr">
        <is>
          <t>新建</t>
        </is>
      </c>
      <c r="D905" s="152" t="inlineStr">
        <is>
          <t>2020.01
-
2020.12</t>
        </is>
      </c>
      <c r="E905" s="152" t="inlineStr">
        <is>
          <t>芦家湾乡</t>
        </is>
      </c>
      <c r="F905" s="102" t="inlineStr">
        <is>
          <t>全乡贫困户参保湖羊基础母羊3078只，其中杨新庄村150只、花儿掌村350只、庙儿掌村170只、井川村100只、大堡条村110只、小堡条村198只 、王庄村2000只</t>
        </is>
      </c>
      <c r="G905" s="152" t="n">
        <v>15.39</v>
      </c>
      <c r="H905" s="151" t="inlineStr">
        <is>
          <t>抵御养殖风险，保障养殖户收益</t>
        </is>
      </c>
      <c r="I905" s="152" t="n">
        <v>7</v>
      </c>
      <c r="J905" s="152" t="n">
        <v>0.011</v>
      </c>
      <c r="K905" s="152" t="n">
        <v>0.0325</v>
      </c>
      <c r="L905" s="152" t="inlineStr">
        <is>
          <t>县畜牧局</t>
        </is>
      </c>
      <c r="M905" s="152" t="inlineStr">
        <is>
          <t>芦家湾乡</t>
        </is>
      </c>
      <c r="N905" s="152" t="n">
        <v>2019.11</v>
      </c>
      <c r="O905" s="55" t="n"/>
    </row>
    <row r="906" ht="73" customFormat="1" customHeight="1" s="10">
      <c r="A906" s="152" t="n">
        <v>5</v>
      </c>
      <c r="B906" s="152" t="inlineStr">
        <is>
          <t>湖羊基础母羊保险</t>
        </is>
      </c>
      <c r="C906" s="152" t="inlineStr">
        <is>
          <t>新建</t>
        </is>
      </c>
      <c r="D906" s="152" t="inlineStr">
        <is>
          <t>2020.01
-
2020.12</t>
        </is>
      </c>
      <c r="E906" s="152" t="inlineStr">
        <is>
          <t>南湫乡</t>
        </is>
      </c>
      <c r="F906" s="102" t="inlineStr">
        <is>
          <t>全乡贫困户参保湖羊基础母羊6180只，其中代家洼1720只、党家洼500只、双井子800只、岳后渠1040只、杨兴堡560只、洪涝池2000只、花儿山560只</t>
        </is>
      </c>
      <c r="G906" s="152" t="n">
        <v>30.9</v>
      </c>
      <c r="H906" s="151" t="inlineStr">
        <is>
          <t>抵御养殖风险，保障养殖户收益</t>
        </is>
      </c>
      <c r="I906" s="152" t="n">
        <v>7</v>
      </c>
      <c r="J906" s="152" t="n">
        <v>0.0173</v>
      </c>
      <c r="K906" s="152" t="n">
        <v>0.07099999999999999</v>
      </c>
      <c r="L906" s="152" t="inlineStr">
        <is>
          <t>县畜牧局</t>
        </is>
      </c>
      <c r="M906" s="152" t="inlineStr">
        <is>
          <t>南湫乡</t>
        </is>
      </c>
      <c r="N906" s="152" t="n">
        <v>2019.11</v>
      </c>
      <c r="O906" s="55" t="n"/>
    </row>
    <row r="907" ht="73" customFormat="1" customHeight="1" s="10">
      <c r="A907" s="152" t="n">
        <v>6</v>
      </c>
      <c r="B907" s="152" t="inlineStr">
        <is>
          <t>湖羊基础母羊保险</t>
        </is>
      </c>
      <c r="C907" s="152" t="inlineStr">
        <is>
          <t>新建</t>
        </is>
      </c>
      <c r="D907" s="152" t="inlineStr">
        <is>
          <t>2020.01
-
2020.12</t>
        </is>
      </c>
      <c r="E907" s="152" t="inlineStr">
        <is>
          <t>天池乡</t>
        </is>
      </c>
      <c r="F907" s="102" t="inlineStr">
        <is>
          <t>全乡贫困户参保湖羊基础母羊3006只，其中张邓塬村260只、梁河村190只、殷屈河村160只、苏北岔村254只、潘老庄村302只、大庄台198只、四合掌村203只、老庄湾村210只、井渠淌村200只、鲜岔村168只、碾盘岭村180只、曹李川村360只、吴城子村321只</t>
        </is>
      </c>
      <c r="G907" s="152" t="n">
        <v>15.03</v>
      </c>
      <c r="H907" s="151" t="inlineStr">
        <is>
          <t>抵御养殖风险，保障养殖户收益</t>
        </is>
      </c>
      <c r="I907" s="152" t="n">
        <v>16</v>
      </c>
      <c r="J907" s="152" t="n">
        <v>0.2237</v>
      </c>
      <c r="K907" s="152" t="n">
        <v>0.9568</v>
      </c>
      <c r="L907" s="152" t="inlineStr">
        <is>
          <t>县畜牧局</t>
        </is>
      </c>
      <c r="M907" s="152" t="inlineStr">
        <is>
          <t>天池乡</t>
        </is>
      </c>
      <c r="N907" s="152" t="n">
        <v>2019.11</v>
      </c>
      <c r="O907" s="55" t="n"/>
    </row>
    <row r="908" ht="73" customFormat="1" customHeight="1" s="10">
      <c r="A908" s="152" t="n">
        <v>7</v>
      </c>
      <c r="B908" s="152" t="inlineStr">
        <is>
          <t>湖羊基础母羊保险</t>
        </is>
      </c>
      <c r="C908" s="152" t="inlineStr">
        <is>
          <t>新建</t>
        </is>
      </c>
      <c r="D908" s="152" t="inlineStr">
        <is>
          <t>2020.01
-
2020.12</t>
        </is>
      </c>
      <c r="E908" s="152" t="inlineStr">
        <is>
          <t>甜水镇</t>
        </is>
      </c>
      <c r="F908" s="102" t="inlineStr">
        <is>
          <t>全镇贫困户参保湖羊基础母羊2370只，其中甜水街村290只、张铁村30只、鲁掌村700只、何塬村500只、邱滩村500只、狼儿滩村200只、大良洼村600只</t>
        </is>
      </c>
      <c r="G908" s="152" t="n">
        <v>11.85</v>
      </c>
      <c r="H908" s="151" t="inlineStr">
        <is>
          <t>抵御养殖风险，保障养殖户收益</t>
        </is>
      </c>
      <c r="I908" s="152" t="n">
        <v>7</v>
      </c>
      <c r="J908" s="152" t="n">
        <v>0.0105</v>
      </c>
      <c r="K908" s="152" t="n">
        <v>0.0442</v>
      </c>
      <c r="L908" s="152" t="inlineStr">
        <is>
          <t>县畜牧局</t>
        </is>
      </c>
      <c r="M908" s="152" t="inlineStr">
        <is>
          <t>甜水镇</t>
        </is>
      </c>
      <c r="N908" s="152" t="n">
        <v>2019.11</v>
      </c>
      <c r="O908" s="55" t="n"/>
    </row>
    <row r="909" ht="73" customFormat="1" customHeight="1" s="10">
      <c r="A909" s="152" t="n">
        <v>8</v>
      </c>
      <c r="B909" s="152" t="inlineStr">
        <is>
          <t>湖羊基础母羊保险</t>
        </is>
      </c>
      <c r="C909" s="152" t="inlineStr">
        <is>
          <t>新建</t>
        </is>
      </c>
      <c r="D909" s="152" t="inlineStr">
        <is>
          <t>2020.01
-
2020.12</t>
        </is>
      </c>
      <c r="E909" s="152" t="inlineStr">
        <is>
          <t>木钵镇</t>
        </is>
      </c>
      <c r="F909" s="102" t="inlineStr">
        <is>
          <t>全镇贫困户参保湖羊基础母羊695只，其中白家掌村67只、曹旗村30只、邓寨子村41只、二合塬村40只、高楼塬村25只、高寨村88只、韩洼子村64只、井儿岔村13只、刘家塬村72只、木钵街村10只、坪子塬村20只、水坝滩村31只、周湾村28只、殷家桥村42只、关营村22只、郭西掌村57只、罗家沟村45只</t>
        </is>
      </c>
      <c r="G909" s="152" t="n">
        <v>3.475</v>
      </c>
      <c r="H909" s="151" t="inlineStr">
        <is>
          <t>抵御养殖风险，保障养殖户收益</t>
        </is>
      </c>
      <c r="I909" s="152" t="n">
        <v>10</v>
      </c>
      <c r="J909" s="152" t="n">
        <v>0.0047</v>
      </c>
      <c r="K909" s="152" t="n">
        <v>0.0199</v>
      </c>
      <c r="L909" s="152" t="inlineStr">
        <is>
          <t>县畜牧局</t>
        </is>
      </c>
      <c r="M909" s="152" t="inlineStr">
        <is>
          <t>木钵镇</t>
        </is>
      </c>
      <c r="N909" s="152" t="n">
        <v>2019.11</v>
      </c>
      <c r="O909" s="55" t="n"/>
    </row>
    <row r="910" ht="73" customFormat="1" customHeight="1" s="10">
      <c r="A910" s="152" t="n">
        <v>9</v>
      </c>
      <c r="B910" s="152" t="inlineStr">
        <is>
          <t>湖羊基础母羊保险</t>
        </is>
      </c>
      <c r="C910" s="152" t="inlineStr">
        <is>
          <t>新建</t>
        </is>
      </c>
      <c r="D910" s="152" t="inlineStr">
        <is>
          <t>2020.01
-
2020.12</t>
        </is>
      </c>
      <c r="E910" s="152" t="inlineStr">
        <is>
          <t>合道镇</t>
        </is>
      </c>
      <c r="F910" s="102" t="inlineStr">
        <is>
          <t>全镇贫困户参保湖羊基础母羊13877只，其中常崾岘村866只、陈旗塬村708只、大路洼村654只、何家坪村638只、红崖洼村954只、梁坪村728只、尚西坪村984只、沈家岭村883只、唐台子村713只、陶洼子村913只、瓦天沟村833只、辛坪村688只、杨坪沟村811只、寨子坪村797只、赵家塬村1007只、赵台村913只、朱家塬村787只</t>
        </is>
      </c>
      <c r="G910" s="152" t="n">
        <v>69.38500000000001</v>
      </c>
      <c r="H910" s="151" t="inlineStr">
        <is>
          <t>抵御养殖风险，保障养殖户收益</t>
        </is>
      </c>
      <c r="I910" s="152" t="n">
        <v>17</v>
      </c>
      <c r="J910" s="152" t="n">
        <v>0.0431</v>
      </c>
      <c r="K910" s="152" t="n">
        <v>0.1939</v>
      </c>
      <c r="L910" s="152" t="inlineStr">
        <is>
          <t>县畜牧局</t>
        </is>
      </c>
      <c r="M910" s="152" t="inlineStr">
        <is>
          <t>合道镇</t>
        </is>
      </c>
      <c r="N910" s="152" t="n">
        <v>2019.11</v>
      </c>
      <c r="O910" s="55" t="n"/>
    </row>
    <row r="911" ht="73" customFormat="1" customHeight="1" s="10">
      <c r="A911" s="152" t="n">
        <v>10</v>
      </c>
      <c r="B911" s="152" t="inlineStr">
        <is>
          <t>湖羊基础母羊保险</t>
        </is>
      </c>
      <c r="C911" s="152" t="inlineStr">
        <is>
          <t>新建</t>
        </is>
      </c>
      <c r="D911" s="152" t="inlineStr">
        <is>
          <t>2020.01
-
2020.12</t>
        </is>
      </c>
      <c r="E911" s="152" t="inlineStr">
        <is>
          <t>小南沟乡</t>
        </is>
      </c>
      <c r="F911" s="102" t="inlineStr">
        <is>
          <t>全乡贫困户参保湖羊基础母羊990只，其中小南沟村11只、陈掌村55只、许掌22只、李塬村220只、汪天子村286只、李上山村187只、粉子山村66只、丁寨柯村44只、连川村55只、天子渠村44只</t>
        </is>
      </c>
      <c r="G911" s="152" t="n">
        <v>4.95</v>
      </c>
      <c r="H911" s="151" t="inlineStr">
        <is>
          <t>抵御养殖风险，保障养殖户收益</t>
        </is>
      </c>
      <c r="I911" s="152" t="n">
        <v>10</v>
      </c>
      <c r="J911" s="152" t="n">
        <v>0.1236</v>
      </c>
      <c r="K911" s="152" t="n">
        <v>0.5026</v>
      </c>
      <c r="L911" s="152" t="inlineStr">
        <is>
          <t>县畜牧局</t>
        </is>
      </c>
      <c r="M911" s="152" t="inlineStr">
        <is>
          <t>小南沟乡</t>
        </is>
      </c>
      <c r="N911" s="152" t="n">
        <v>2019.11</v>
      </c>
      <c r="O911" s="55" t="n"/>
    </row>
    <row r="912" ht="73" customFormat="1" customHeight="1" s="10">
      <c r="A912" s="152" t="n">
        <v>11</v>
      </c>
      <c r="B912" s="152" t="inlineStr">
        <is>
          <t>湖羊基础母羊保险</t>
        </is>
      </c>
      <c r="C912" s="152" t="inlineStr">
        <is>
          <t>新建</t>
        </is>
      </c>
      <c r="D912" s="152" t="inlineStr">
        <is>
          <t>2020.01
-
2020.12</t>
        </is>
      </c>
      <c r="E912" s="152" t="inlineStr">
        <is>
          <t>山城乡</t>
        </is>
      </c>
      <c r="F912" s="102" t="inlineStr">
        <is>
          <t>全乡参保湖羊基础母羊1845只，其中山城堡村210只、八里铺村210只、薛塬村200只、王山口子村200只、寨柯村195只、冯家沟村215只、郝掌村215只、赵庄村200只、谢庄村200只</t>
        </is>
      </c>
      <c r="G912" s="152" t="n">
        <v>9.225</v>
      </c>
      <c r="H912" s="151" t="inlineStr">
        <is>
          <t>抵御养殖风险，保障养殖户收益</t>
        </is>
      </c>
      <c r="I912" s="152" t="n">
        <v>9</v>
      </c>
      <c r="J912" s="152" t="n">
        <v>0.0697</v>
      </c>
      <c r="K912" s="152" t="n">
        <v>0.3056</v>
      </c>
      <c r="L912" s="152" t="inlineStr">
        <is>
          <t>县畜牧局</t>
        </is>
      </c>
      <c r="M912" s="152" t="inlineStr">
        <is>
          <t>山城乡</t>
        </is>
      </c>
      <c r="N912" s="152" t="n">
        <v>2019.11</v>
      </c>
      <c r="O912" s="55" t="n"/>
    </row>
    <row r="913" ht="73" customFormat="1" customHeight="1" s="10">
      <c r="A913" s="152" t="n">
        <v>12</v>
      </c>
      <c r="B913" s="152" t="inlineStr">
        <is>
          <t>湖羊基础母羊保险</t>
        </is>
      </c>
      <c r="C913" s="152" t="inlineStr">
        <is>
          <t>新建</t>
        </is>
      </c>
      <c r="D913" s="152" t="inlineStr">
        <is>
          <t>2020.01
-
2020.12</t>
        </is>
      </c>
      <c r="E913" s="152" t="inlineStr">
        <is>
          <t>耿湾乡</t>
        </is>
      </c>
      <c r="F913" s="102" t="inlineStr">
        <is>
          <t>全乡参保湖羊基础母羊1861只，其中张台村460只、万湾村482只、潘掌村257只、四合原村87只、桃树掌村59只、早流渠村96只、韩老庄村420只</t>
        </is>
      </c>
      <c r="G913" s="152" t="n">
        <v>9.305</v>
      </c>
      <c r="H913" s="151" t="inlineStr">
        <is>
          <t>抵御养殖风险，保障养殖户收益</t>
        </is>
      </c>
      <c r="I913" s="152" t="n">
        <v>7</v>
      </c>
      <c r="J913" s="152" t="n">
        <v>0.0196</v>
      </c>
      <c r="K913" s="152" t="n">
        <v>0.08232</v>
      </c>
      <c r="L913" s="152" t="inlineStr">
        <is>
          <t>县畜牧局</t>
        </is>
      </c>
      <c r="M913" s="152" t="inlineStr">
        <is>
          <t>耿湾乡</t>
        </is>
      </c>
      <c r="N913" s="152" t="n">
        <v>2019.11</v>
      </c>
      <c r="O913" s="55" t="n"/>
    </row>
    <row r="914" ht="73" customFormat="1" customHeight="1" s="10">
      <c r="A914" s="152" t="n">
        <v>13</v>
      </c>
      <c r="B914" s="152" t="inlineStr">
        <is>
          <t>湖羊基础母羊保险</t>
        </is>
      </c>
      <c r="C914" s="152" t="inlineStr">
        <is>
          <t>新建</t>
        </is>
      </c>
      <c r="D914" s="152" t="inlineStr">
        <is>
          <t>2020.01
-
2020.12</t>
        </is>
      </c>
      <c r="E914" s="152" t="inlineStr">
        <is>
          <t>虎洞镇</t>
        </is>
      </c>
      <c r="F914" s="102" t="inlineStr">
        <is>
          <t>全镇贫困户参保湖羊12800只，其中半个城村500只、常兆台村1200只、高庙湾村2500只、贾驿村1200只、金庄原村700只、砂井子村2000只、魏家河村500只、张大掌村1200只、张家湾村2500只、刘解掌村500只</t>
        </is>
      </c>
      <c r="G914" s="152" t="n">
        <v>64</v>
      </c>
      <c r="H914" s="151" t="inlineStr">
        <is>
          <t>抵御养殖风险，保障养殖户收益</t>
        </is>
      </c>
      <c r="I914" s="152" t="n">
        <v>10</v>
      </c>
      <c r="J914" s="152" t="n">
        <v>0.1377</v>
      </c>
      <c r="K914" s="152" t="n">
        <v>0.6057</v>
      </c>
      <c r="L914" s="152" t="inlineStr">
        <is>
          <t>县畜牧局</t>
        </is>
      </c>
      <c r="M914" s="152" t="inlineStr">
        <is>
          <t>虎洞镇</t>
        </is>
      </c>
      <c r="N914" s="152" t="n">
        <v>2019.11</v>
      </c>
      <c r="O914" s="55" t="n"/>
    </row>
    <row r="915" ht="73" customFormat="1" customHeight="1" s="10">
      <c r="A915" s="152" t="n">
        <v>14</v>
      </c>
      <c r="B915" s="152" t="inlineStr">
        <is>
          <t>湖羊基础母羊保险</t>
        </is>
      </c>
      <c r="C915" s="152" t="inlineStr">
        <is>
          <t>新建</t>
        </is>
      </c>
      <c r="D915" s="152" t="inlineStr">
        <is>
          <t>2020.01
-
2020.12</t>
        </is>
      </c>
      <c r="E915" s="152" t="inlineStr">
        <is>
          <t>八珠乡</t>
        </is>
      </c>
      <c r="F915" s="102" t="inlineStr">
        <is>
          <t>全乡参保湖羊基础母羊863只，其中曹塬村500只、八珠塬村50只、瓦崾岘村42只、杏树沟村25只、塔尔咀村22只、马连掌村20只、冯家湾村50只、苟塬村80只、湫坝沟村30只、白塬村40只</t>
        </is>
      </c>
      <c r="G915" s="152" t="n">
        <v>4.315</v>
      </c>
      <c r="H915" s="151" t="inlineStr">
        <is>
          <t>抵御养殖风险，保障养殖户收益</t>
        </is>
      </c>
      <c r="I915" s="152" t="n">
        <v>10</v>
      </c>
      <c r="J915" s="152" t="n">
        <v>0.0076</v>
      </c>
      <c r="K915" s="152" t="n">
        <v>0.0315</v>
      </c>
      <c r="L915" s="152" t="inlineStr">
        <is>
          <t>县畜牧局</t>
        </is>
      </c>
      <c r="M915" s="152" t="inlineStr">
        <is>
          <t>八珠乡</t>
        </is>
      </c>
      <c r="N915" s="152" t="n">
        <v>2019.11</v>
      </c>
      <c r="O915" s="55" t="n"/>
    </row>
    <row r="916" ht="73" customFormat="1" customHeight="1" s="10">
      <c r="A916" s="152" t="n">
        <v>15</v>
      </c>
      <c r="B916" s="152" t="inlineStr">
        <is>
          <t>湖羊基础母羊保险</t>
        </is>
      </c>
      <c r="C916" s="152" t="inlineStr">
        <is>
          <t>新建</t>
        </is>
      </c>
      <c r="D916" s="152" t="inlineStr">
        <is>
          <t>2020.01
-
2020.12</t>
        </is>
      </c>
      <c r="E916" s="152" t="inlineStr">
        <is>
          <t>樊家川镇</t>
        </is>
      </c>
      <c r="F916" s="102" t="inlineStr">
        <is>
          <t>全镇参保湖羊基础母羊1007只，其中慕家河村80只、樊家川村200只、马驿沟村120只、长城村107只、闫塬村300只、李崾岘村30只、马骏滩村170只</t>
        </is>
      </c>
      <c r="G916" s="152" t="n">
        <v>5.035</v>
      </c>
      <c r="H916" s="151" t="inlineStr">
        <is>
          <t>抵御养殖风险，保障养殖户收益</t>
        </is>
      </c>
      <c r="I916" s="152" t="n">
        <v>7</v>
      </c>
      <c r="J916" s="152" t="n">
        <v>0.0098</v>
      </c>
      <c r="K916" s="152" t="n">
        <v>0.0368</v>
      </c>
      <c r="L916" s="152" t="inlineStr">
        <is>
          <t>县畜牧局</t>
        </is>
      </c>
      <c r="M916" s="152" t="inlineStr">
        <is>
          <t>樊家川镇</t>
        </is>
      </c>
      <c r="N916" s="152" t="n">
        <v>2019.11</v>
      </c>
      <c r="O916" s="55" t="n"/>
    </row>
    <row r="917" ht="73" customFormat="1" customHeight="1" s="10">
      <c r="A917" s="152" t="n">
        <v>16</v>
      </c>
      <c r="B917" s="152" t="inlineStr">
        <is>
          <t>湖羊基础母羊保险</t>
        </is>
      </c>
      <c r="C917" s="152" t="inlineStr">
        <is>
          <t>新建</t>
        </is>
      </c>
      <c r="D917" s="152" t="inlineStr">
        <is>
          <t>2020.01
-
2020.12</t>
        </is>
      </c>
      <c r="E917" s="152" t="inlineStr">
        <is>
          <t>演武乡</t>
        </is>
      </c>
      <c r="F917" s="102" t="inlineStr">
        <is>
          <t>全乡参保湖羊基础母羊18000只，其中佛岔村200只、刘坪村200只   黄山村200只、走马硷村200只、吴家塬村200只、曳郭咀村200只、杨家洼200只、路家塬200只、黑泉河200只</t>
        </is>
      </c>
      <c r="G917" s="152" t="n">
        <v>90</v>
      </c>
      <c r="H917" s="151" t="inlineStr">
        <is>
          <t>抵御养殖风险，保障养殖户收益</t>
        </is>
      </c>
      <c r="I917" s="152" t="n">
        <v>9</v>
      </c>
      <c r="J917" s="152" t="n">
        <v>0.06</v>
      </c>
      <c r="K917" s="152" t="n">
        <v>0.02168</v>
      </c>
      <c r="L917" s="152" t="inlineStr">
        <is>
          <t>县畜牧局</t>
        </is>
      </c>
      <c r="M917" s="152" t="inlineStr">
        <is>
          <t>演武乡</t>
        </is>
      </c>
      <c r="N917" s="152" t="n">
        <v>2019.11</v>
      </c>
      <c r="O917" s="55" t="n"/>
    </row>
    <row r="918" ht="73" customFormat="1" customHeight="1" s="10">
      <c r="A918" s="152" t="n">
        <v>17</v>
      </c>
      <c r="B918" s="152" t="inlineStr">
        <is>
          <t>湖羊基础母羊保险</t>
        </is>
      </c>
      <c r="C918" s="152" t="inlineStr">
        <is>
          <t>新建</t>
        </is>
      </c>
      <c r="D918" s="152" t="inlineStr">
        <is>
          <t>2020.01
-
2020.12</t>
        </is>
      </c>
      <c r="E918" s="152" t="inlineStr">
        <is>
          <t>曲子镇</t>
        </is>
      </c>
      <c r="F918" s="102" t="inlineStr">
        <is>
          <t>全镇参保湖羊基础母羊11913只，其中五里桥村740只、双城村30只、刘旗村650只、孟家寨村60只、高李湾村40只、楼房子村800只、西沟村6500只、宋家塬村750只、许家塬村800只、金村寺村45只、油坊塬村38只、金盆掌村20只、小庄子村40只、马家河村950只、董家塬村450只</t>
        </is>
      </c>
      <c r="G918" s="152" t="n">
        <v>59.565</v>
      </c>
      <c r="H918" s="151" t="inlineStr">
        <is>
          <t>抵御养殖风险，保障养殖户收益</t>
        </is>
      </c>
      <c r="I918" s="152" t="n">
        <v>16</v>
      </c>
      <c r="J918" s="152" t="n">
        <v>0.1191</v>
      </c>
      <c r="K918" s="152" t="n">
        <v>0.5002</v>
      </c>
      <c r="L918" s="152" t="inlineStr">
        <is>
          <t>县畜牧局</t>
        </is>
      </c>
      <c r="M918" s="152" t="inlineStr">
        <is>
          <t>曲子镇</t>
        </is>
      </c>
      <c r="N918" s="152" t="n">
        <v>2019.11</v>
      </c>
      <c r="O918" s="55" t="n"/>
    </row>
    <row r="919" ht="73" customFormat="1" customHeight="1" s="10">
      <c r="A919" s="152" t="n">
        <v>18</v>
      </c>
      <c r="B919" s="152" t="inlineStr">
        <is>
          <t>湖羊基础母羊保险</t>
        </is>
      </c>
      <c r="C919" s="152" t="inlineStr">
        <is>
          <t>新建</t>
        </is>
      </c>
      <c r="D919" s="152" t="inlineStr">
        <is>
          <t>2020.01
-
2020.12</t>
        </is>
      </c>
      <c r="E919" s="152" t="inlineStr">
        <is>
          <t>秦团庄乡</t>
        </is>
      </c>
      <c r="F919" s="102" t="inlineStr">
        <is>
          <t>全乡参保湖羊基础母羊2270只，其中白原畔400只、大天子260只、贾塬100只、秦团庄380只、王团庄250只、新集子村300只、新峁250只、南掌堡子330只</t>
        </is>
      </c>
      <c r="G919" s="152" t="n">
        <v>11.35</v>
      </c>
      <c r="H919" s="151" t="inlineStr">
        <is>
          <t>抵御养殖风险，保障养殖户收益</t>
        </is>
      </c>
      <c r="I919" s="152" t="n">
        <v>8</v>
      </c>
      <c r="J919" s="152" t="n">
        <v>0.0227</v>
      </c>
      <c r="K919" s="152" t="n">
        <v>0.0948</v>
      </c>
      <c r="L919" s="152" t="inlineStr">
        <is>
          <t>县畜牧局</t>
        </is>
      </c>
      <c r="M919" s="152" t="inlineStr">
        <is>
          <t>秦团庄乡</t>
        </is>
      </c>
      <c r="N919" s="152" t="n">
        <v>2019.11</v>
      </c>
      <c r="O919" s="55" t="n"/>
    </row>
    <row r="920" ht="73" customFormat="1" customHeight="1" s="10">
      <c r="A920" s="152" t="n">
        <v>19</v>
      </c>
      <c r="B920" s="152" t="inlineStr">
        <is>
          <t>湖羊基础母羊保险</t>
        </is>
      </c>
      <c r="C920" s="152" t="inlineStr">
        <is>
          <t>新建</t>
        </is>
      </c>
      <c r="D920" s="152" t="inlineStr">
        <is>
          <t>2020.01
-
2020.12</t>
        </is>
      </c>
      <c r="E920" s="152" t="inlineStr">
        <is>
          <t>车道镇</t>
        </is>
      </c>
      <c r="F920" s="102" t="inlineStr">
        <is>
          <t>全镇参保湖羊基础母羊3200只，其中元峁村200只、苦水掌村200只、双庙村220只、王西掌村180只、吊渠村200只、三角城村200只、杨掌村200只、万安村180只、魏洼村220只、陈掌村200万只、红台村200只、樱桃掌村200只、安掌村200只、代掌村200只、刘渠村200只、刘园子村200只</t>
        </is>
      </c>
      <c r="G920" s="152" t="n">
        <v>16</v>
      </c>
      <c r="H920" s="151" t="inlineStr">
        <is>
          <t>抵御养殖风险，保障养殖户收益</t>
        </is>
      </c>
      <c r="I920" s="152" t="n">
        <v>16</v>
      </c>
      <c r="J920" s="152" t="n">
        <v>0.0268</v>
      </c>
      <c r="K920" s="152" t="n">
        <v>1.1223</v>
      </c>
      <c r="L920" s="152" t="inlineStr">
        <is>
          <t>县畜牧局</t>
        </is>
      </c>
      <c r="M920" s="152" t="inlineStr">
        <is>
          <t>车道镇</t>
        </is>
      </c>
      <c r="N920" s="152" t="n">
        <v>2019.11</v>
      </c>
      <c r="O920" s="55" t="n"/>
    </row>
    <row r="921" ht="73" customFormat="1" customHeight="1" s="10">
      <c r="A921" s="152" t="n">
        <v>20</v>
      </c>
      <c r="B921" s="152" t="inlineStr">
        <is>
          <t>湖羊基础母羊保险</t>
        </is>
      </c>
      <c r="C921" s="152" t="inlineStr">
        <is>
          <t>新建</t>
        </is>
      </c>
      <c r="D921" s="152" t="inlineStr">
        <is>
          <t>2020.01
-
2020.12</t>
        </is>
      </c>
      <c r="E921" s="152" t="inlineStr">
        <is>
          <t>环城镇</t>
        </is>
      </c>
      <c r="F921" s="102" t="inlineStr">
        <is>
          <t>全镇计划参保湖羊1500只，其中十五里沟村40只、北郭塬村50只、赵小掌村120只、宁老庄村70只、漫塬村50只、城东塬村60只、冉旗寨村200只、陈汤塬村30只、鸳鸯沟村30只、张淌村50只、白草塬村50只、张滩滩村50只、西川村70只、肖川村50只、马坊塬村70只、周塬村50只、龚淌村80只、唐塬村30只、高龚塬村150只、杨庙掌村50只、耿家沟村150只</t>
        </is>
      </c>
      <c r="G921" s="152" t="n">
        <v>7.5</v>
      </c>
      <c r="H921" s="151" t="inlineStr">
        <is>
          <t>抵御养殖风险，保障养殖户收益</t>
        </is>
      </c>
      <c r="I921" s="152" t="n">
        <v>20</v>
      </c>
      <c r="J921" s="152" t="n">
        <v>0.015</v>
      </c>
      <c r="K921" s="152" t="n">
        <v>0.0625</v>
      </c>
      <c r="L921" s="152" t="inlineStr">
        <is>
          <t>县畜牧局</t>
        </is>
      </c>
      <c r="M921" s="152" t="inlineStr">
        <is>
          <t>环城镇</t>
        </is>
      </c>
      <c r="N921" s="152" t="n">
        <v>2019.11</v>
      </c>
      <c r="O921" s="55" t="n"/>
    </row>
    <row r="922" ht="73" customFormat="1" customHeight="1" s="10">
      <c r="A922" s="233" t="inlineStr">
        <is>
          <t>（五十）</t>
        </is>
      </c>
      <c r="B922" s="233" t="inlineStr">
        <is>
          <t>养殖保险
肉牛成本保险</t>
        </is>
      </c>
      <c r="C922" s="233" t="inlineStr">
        <is>
          <t>新建</t>
        </is>
      </c>
      <c r="D922" s="233" t="inlineStr">
        <is>
          <t>2020.01
-
2020.12</t>
        </is>
      </c>
      <c r="E922" s="233" t="inlineStr">
        <is>
          <t>罗山川等12个乡镇</t>
        </is>
      </c>
      <c r="F922" s="98" t="inlineStr">
        <is>
          <t>计划为全县6879户贫困户参保肉牛11518头，每头保费280元，贫困户保费县级财政专项扶贫资金承担50%</t>
        </is>
      </c>
      <c r="G922" s="233" t="n">
        <v>161.252</v>
      </c>
      <c r="H922" s="124" t="inlineStr">
        <is>
          <t>抵御养殖风险，保障养殖户收益</t>
        </is>
      </c>
      <c r="I922" s="233" t="n">
        <v>125</v>
      </c>
      <c r="J922" s="233" t="n">
        <v>0.6879</v>
      </c>
      <c r="K922" s="233" t="n">
        <v>2.68255</v>
      </c>
      <c r="L922" s="233" t="inlineStr">
        <is>
          <t>县畜牧局</t>
        </is>
      </c>
      <c r="M922" s="233" t="inlineStr">
        <is>
          <t>相关乡镇</t>
        </is>
      </c>
      <c r="N922" s="233" t="n">
        <v>2019.11</v>
      </c>
      <c r="O922" s="55" t="n"/>
    </row>
    <row r="923" ht="73" customFormat="1" customHeight="1" s="10">
      <c r="A923" s="152" t="n">
        <v>1</v>
      </c>
      <c r="B923" s="152" t="inlineStr">
        <is>
          <t>肉牛成本保险</t>
        </is>
      </c>
      <c r="C923" s="152" t="inlineStr">
        <is>
          <t>新建</t>
        </is>
      </c>
      <c r="D923" s="152" t="inlineStr">
        <is>
          <t>2020.01
-
2020.12</t>
        </is>
      </c>
      <c r="E923" s="152" t="inlineStr">
        <is>
          <t>罗山川乡</t>
        </is>
      </c>
      <c r="F923" s="102" t="inlineStr">
        <is>
          <t>全乡建档立卡贫困户162户参保肉牛700头，其中西阳洼20头、苇芝城10头、龙柏山35头、兰家掌5头、大树塬村300头、陈渠子村30头、山水湾100头、光明200头</t>
        </is>
      </c>
      <c r="G923" s="152" t="n">
        <v>9.800000000000001</v>
      </c>
      <c r="H923" s="151" t="inlineStr">
        <is>
          <t>抵御养殖风险，保障养殖户收益</t>
        </is>
      </c>
      <c r="I923" s="152" t="n">
        <v>8</v>
      </c>
      <c r="J923" s="152" t="n">
        <v>0.0162</v>
      </c>
      <c r="K923" s="152" t="n">
        <v>0.059</v>
      </c>
      <c r="L923" s="152" t="inlineStr">
        <is>
          <t>县畜牧局</t>
        </is>
      </c>
      <c r="M923" s="152" t="inlineStr">
        <is>
          <t>罗山川乡</t>
        </is>
      </c>
      <c r="N923" s="152" t="n">
        <v>2019.11</v>
      </c>
      <c r="O923" s="55" t="n"/>
    </row>
    <row r="924" ht="73" customFormat="1" customHeight="1" s="10">
      <c r="A924" s="152" t="n">
        <v>2</v>
      </c>
      <c r="B924" s="152" t="inlineStr">
        <is>
          <t>肉牛成本保险</t>
        </is>
      </c>
      <c r="C924" s="152" t="inlineStr">
        <is>
          <t>新建</t>
        </is>
      </c>
      <c r="D924" s="152" t="inlineStr">
        <is>
          <t>2020.01
-
2020.12</t>
        </is>
      </c>
      <c r="E924" s="152" t="inlineStr">
        <is>
          <t>洪德镇</t>
        </is>
      </c>
      <c r="F924" s="102" t="inlineStr">
        <is>
          <t>全镇贫困户参保肉牛3100头，其中张塬村375只、新集子村107只、丁阳渠子村109只、洪德街村179只、赵洼村101只、河连湾村138只、许旗村25只、肖关村143只、苏长沟村83只、苗河村168只、耿塬畔村233只、张崾岘村112只、李塬村87只、大户塬村110只、私盐路村203只、梁岔村273只、马塬村246只、寇河村210只、李达掌村197只</t>
        </is>
      </c>
      <c r="G924" s="152" t="n">
        <v>43.4</v>
      </c>
      <c r="H924" s="151" t="inlineStr">
        <is>
          <t>抵御养殖风险，保障养殖户收益</t>
        </is>
      </c>
      <c r="I924" s="152" t="n">
        <v>19</v>
      </c>
      <c r="J924" s="152" t="n">
        <v>0.1182</v>
      </c>
      <c r="K924" s="152" t="n">
        <v>0.2478</v>
      </c>
      <c r="L924" s="152" t="inlineStr">
        <is>
          <t>县畜牧局</t>
        </is>
      </c>
      <c r="M924" s="152" t="inlineStr">
        <is>
          <t>洪德镇</t>
        </is>
      </c>
      <c r="N924" s="152" t="n">
        <v>2019.11</v>
      </c>
      <c r="O924" s="55" t="n"/>
    </row>
    <row r="925" ht="73" customFormat="1" customHeight="1" s="10">
      <c r="A925" s="152" t="n">
        <v>3</v>
      </c>
      <c r="B925" s="152" t="inlineStr">
        <is>
          <t>肉牛成本保险</t>
        </is>
      </c>
      <c r="C925" s="152" t="inlineStr">
        <is>
          <t>新建</t>
        </is>
      </c>
      <c r="D925" s="152" t="inlineStr">
        <is>
          <t>2020.01
-
2020.12</t>
        </is>
      </c>
      <c r="E925" s="152" t="inlineStr">
        <is>
          <t>虎洞镇</t>
        </is>
      </c>
      <c r="F925" s="102" t="inlineStr">
        <is>
          <t>全镇贫困户参保肉牛1102头，其中半个城村120头、常兆台村115头、高庙湾村150头、贾驿村140头、金庄原村130头、砂井子村132头、魏家河村100头、张大掌村115头、张家湾村100头</t>
        </is>
      </c>
      <c r="G925" s="152" t="n">
        <v>15.428</v>
      </c>
      <c r="H925" s="151" t="inlineStr">
        <is>
          <t>抵御养殖风险，保障养殖户收益</t>
        </is>
      </c>
      <c r="I925" s="152" t="n">
        <v>10</v>
      </c>
      <c r="J925" s="152" t="n">
        <v>0.1377</v>
      </c>
      <c r="K925" s="152" t="n">
        <v>0.6057</v>
      </c>
      <c r="L925" s="152" t="inlineStr">
        <is>
          <t>县畜牧局</t>
        </is>
      </c>
      <c r="M925" s="152" t="inlineStr">
        <is>
          <t>虎洞镇</t>
        </is>
      </c>
      <c r="N925" s="152" t="n">
        <v>2019.11</v>
      </c>
      <c r="O925" s="55" t="n"/>
    </row>
    <row r="926" ht="73" customFormat="1" customHeight="1" s="10">
      <c r="A926" s="152" t="n">
        <v>4</v>
      </c>
      <c r="B926" s="152" t="inlineStr">
        <is>
          <t>肉牛成本保险</t>
        </is>
      </c>
      <c r="C926" s="152" t="inlineStr">
        <is>
          <t>新建</t>
        </is>
      </c>
      <c r="D926" s="152" t="inlineStr">
        <is>
          <t>2020.01
-
2020.12</t>
        </is>
      </c>
      <c r="E926" s="152" t="inlineStr">
        <is>
          <t>毛井镇</t>
        </is>
      </c>
      <c r="F926" s="102" t="inlineStr">
        <is>
          <t>全镇贫困户参保肉牛71头，其中乔崾岘村66头、黄寨柯村5头</t>
        </is>
      </c>
      <c r="G926" s="152" t="n">
        <v>0.994</v>
      </c>
      <c r="H926" s="151" t="inlineStr">
        <is>
          <t>抵御养殖风险，保障养殖户收益</t>
        </is>
      </c>
      <c r="I926" s="152" t="n">
        <v>2</v>
      </c>
      <c r="J926" s="152" t="n">
        <v>0.0028</v>
      </c>
      <c r="K926" s="152" t="n">
        <v>0.0117</v>
      </c>
      <c r="L926" s="152" t="inlineStr">
        <is>
          <t>县畜牧局</t>
        </is>
      </c>
      <c r="M926" s="152" t="inlineStr">
        <is>
          <t>毛井镇</t>
        </is>
      </c>
      <c r="N926" s="152" t="n">
        <v>2019.11</v>
      </c>
      <c r="O926" s="55" t="n"/>
    </row>
    <row r="927" ht="73" customFormat="1" customHeight="1" s="10">
      <c r="A927" s="152" t="n">
        <v>5</v>
      </c>
      <c r="B927" s="152" t="inlineStr">
        <is>
          <t>肉牛成本保险</t>
        </is>
      </c>
      <c r="C927" s="152" t="inlineStr">
        <is>
          <t>新建</t>
        </is>
      </c>
      <c r="D927" s="152" t="inlineStr">
        <is>
          <t>2020.01
-
2020.12</t>
        </is>
      </c>
      <c r="E927" s="152" t="inlineStr">
        <is>
          <t>芦家湾乡</t>
        </is>
      </c>
      <c r="F927" s="102" t="inlineStr">
        <is>
          <t>全乡贫困户参保肉牛314头，其中花儿掌村30头、井川48头、庙儿掌40头、大堡条13头 、杨新庄100头、小堡条5头、王庄4头、桃李湾村24头、宋家掌村50头</t>
        </is>
      </c>
      <c r="G927" s="152" t="n">
        <v>4.396</v>
      </c>
      <c r="H927" s="151" t="inlineStr">
        <is>
          <t>抵御养殖风险，保障养殖户收益</t>
        </is>
      </c>
      <c r="I927" s="152" t="n">
        <v>9</v>
      </c>
      <c r="J927" s="152" t="n">
        <v>0.0273</v>
      </c>
      <c r="K927" s="152" t="n">
        <v>0.1092</v>
      </c>
      <c r="L927" s="152" t="inlineStr">
        <is>
          <t>县畜牧局</t>
        </is>
      </c>
      <c r="M927" s="152" t="inlineStr">
        <is>
          <t>芦家湾乡</t>
        </is>
      </c>
      <c r="N927" s="152" t="n">
        <v>2019.11</v>
      </c>
      <c r="O927" s="55" t="n"/>
    </row>
    <row r="928" ht="73" customFormat="1" customHeight="1" s="10">
      <c r="A928" s="152" t="n">
        <v>6</v>
      </c>
      <c r="B928" s="152" t="inlineStr">
        <is>
          <t>肉牛成本保险</t>
        </is>
      </c>
      <c r="C928" s="152" t="inlineStr">
        <is>
          <t>新建</t>
        </is>
      </c>
      <c r="D928" s="152" t="inlineStr">
        <is>
          <t>2020.01
-
2020.12</t>
        </is>
      </c>
      <c r="E928" s="152" t="inlineStr">
        <is>
          <t>南湫乡</t>
        </is>
      </c>
      <c r="F928" s="102" t="inlineStr">
        <is>
          <t>全乡贫困户参保肉牛42头，其中双井子8头、岳后渠20头、杨兴堡8头、洪涝池5头、花儿山1头</t>
        </is>
      </c>
      <c r="G928" s="152" t="n">
        <v>0.588</v>
      </c>
      <c r="H928" s="151" t="inlineStr">
        <is>
          <t>抵御养殖风险，保障养殖户收益</t>
        </is>
      </c>
      <c r="I928" s="152" t="n">
        <v>4</v>
      </c>
      <c r="J928" s="152" t="n">
        <v>0.003</v>
      </c>
      <c r="K928" s="152" t="n">
        <v>0.0132</v>
      </c>
      <c r="L928" s="152" t="inlineStr">
        <is>
          <t>县畜牧局</t>
        </is>
      </c>
      <c r="M928" s="152" t="inlineStr">
        <is>
          <t>南湫乡</t>
        </is>
      </c>
      <c r="N928" s="152" t="n">
        <v>2019.11</v>
      </c>
      <c r="O928" s="55" t="n"/>
    </row>
    <row r="929" ht="73" customFormat="1" customHeight="1" s="10">
      <c r="A929" s="152" t="n">
        <v>7</v>
      </c>
      <c r="B929" s="152" t="inlineStr">
        <is>
          <t>肉牛成本保险</t>
        </is>
      </c>
      <c r="C929" s="152" t="inlineStr">
        <is>
          <t>新建</t>
        </is>
      </c>
      <c r="D929" s="152" t="inlineStr">
        <is>
          <t>2020.01
-
2020.12</t>
        </is>
      </c>
      <c r="E929" s="152" t="inlineStr">
        <is>
          <t>天池乡</t>
        </is>
      </c>
      <c r="F929" s="102" t="inlineStr">
        <is>
          <t>全乡贫困户参保肉牛1362头，其中天池村64头、张邓塬村50头、梁河村128头、殷屈河175头、苏北岔132头、潘老庄99头、大庄台84头、四合掌48头、老庄湾94头、井渠淌86头、鲜岔88头、碾盘岭51头、大方山39头、喜家坪55头、曹李川84头、吴城子85头</t>
        </is>
      </c>
      <c r="G929" s="152" t="n">
        <v>19.068</v>
      </c>
      <c r="H929" s="151" t="inlineStr">
        <is>
          <t>抵御养殖风险，保障养殖户收益</t>
        </is>
      </c>
      <c r="I929" s="152" t="n">
        <v>16</v>
      </c>
      <c r="J929" s="152" t="n">
        <v>0.012</v>
      </c>
      <c r="K929" s="152" t="n">
        <v>0.0502</v>
      </c>
      <c r="L929" s="152" t="inlineStr">
        <is>
          <t>县畜牧局</t>
        </is>
      </c>
      <c r="M929" s="152" t="inlineStr">
        <is>
          <t>天池乡</t>
        </is>
      </c>
      <c r="N929" s="152" t="n">
        <v>2019.11</v>
      </c>
      <c r="O929" s="55" t="n"/>
    </row>
    <row r="930" ht="73" customFormat="1" customHeight="1" s="10">
      <c r="A930" s="152" t="n">
        <v>8</v>
      </c>
      <c r="B930" s="152" t="inlineStr">
        <is>
          <t>肉牛成本保险</t>
        </is>
      </c>
      <c r="C930" s="152" t="inlineStr">
        <is>
          <t>新建</t>
        </is>
      </c>
      <c r="D930" s="152" t="inlineStr">
        <is>
          <t>2020.01
-
2020.12</t>
        </is>
      </c>
      <c r="E930" s="152" t="inlineStr">
        <is>
          <t>甜水镇</t>
        </is>
      </c>
      <c r="F930" s="102" t="inlineStr">
        <is>
          <t>全镇贫困户参保肉牛36头，其中鲁掌村20头、大良洼村12头、七里墩村4头</t>
        </is>
      </c>
      <c r="G930" s="152" t="n">
        <v>0.504</v>
      </c>
      <c r="H930" s="151" t="inlineStr">
        <is>
          <t>抵御养殖风险，保障养殖户收益</t>
        </is>
      </c>
      <c r="I930" s="152" t="n">
        <v>3</v>
      </c>
      <c r="J930" s="152" t="n">
        <v>0.0065</v>
      </c>
      <c r="K930" s="152" t="n">
        <v>0.019</v>
      </c>
      <c r="L930" s="152" t="inlineStr">
        <is>
          <t>县畜牧局</t>
        </is>
      </c>
      <c r="M930" s="152" t="inlineStr">
        <is>
          <t>甜水镇</t>
        </is>
      </c>
      <c r="N930" s="152" t="n">
        <v>2019.11</v>
      </c>
      <c r="O930" s="55" t="n"/>
    </row>
    <row r="931" ht="73" customFormat="1" customHeight="1" s="10">
      <c r="A931" s="152" t="n">
        <v>9</v>
      </c>
      <c r="B931" s="152" t="inlineStr">
        <is>
          <t>肉牛成本保险</t>
        </is>
      </c>
      <c r="C931" s="152" t="inlineStr">
        <is>
          <t>新建</t>
        </is>
      </c>
      <c r="D931" s="152" t="inlineStr">
        <is>
          <t>2020.01
-
2020.12</t>
        </is>
      </c>
      <c r="E931" s="152" t="inlineStr">
        <is>
          <t>木钵镇</t>
        </is>
      </c>
      <c r="F931" s="102" t="inlineStr">
        <is>
          <t>全镇贫困户参保肉牛1236头，其中白家掌村124头、曹旗村103头、邓寨子村104头、二合塬村65头、高楼塬村111头、高寨村65头、韩洼子村87头、井儿岔村37头、刘家塬村73头、木钵街村19头、坪子塬村176头、水坝滩村16头、周湾村19头、殷家桥村56头、关营村19头、郭西掌村67头、罗家沟村95头</t>
        </is>
      </c>
      <c r="G931" s="152" t="n">
        <v>17.304</v>
      </c>
      <c r="H931" s="151" t="inlineStr">
        <is>
          <t>抵御养殖风险，保障养殖户收益</t>
        </is>
      </c>
      <c r="I931" s="152" t="n">
        <v>17</v>
      </c>
      <c r="J931" s="152" t="n">
        <v>0.0532</v>
      </c>
      <c r="K931" s="152" t="n">
        <v>0.2136</v>
      </c>
      <c r="L931" s="152" t="inlineStr">
        <is>
          <t>县畜牧局</t>
        </is>
      </c>
      <c r="M931" s="152" t="inlineStr">
        <is>
          <t>木钵镇</t>
        </is>
      </c>
      <c r="N931" s="152" t="n">
        <v>2019.11</v>
      </c>
      <c r="O931" s="55" t="n"/>
    </row>
    <row r="932" ht="73" customFormat="1" customHeight="1" s="10">
      <c r="A932" s="152" t="n">
        <v>10</v>
      </c>
      <c r="B932" s="152" t="inlineStr">
        <is>
          <t>肉牛成本保险</t>
        </is>
      </c>
      <c r="C932" s="152" t="inlineStr">
        <is>
          <t>新建</t>
        </is>
      </c>
      <c r="D932" s="152" t="inlineStr">
        <is>
          <t>2020.01
-
2020.12</t>
        </is>
      </c>
      <c r="E932" s="152" t="inlineStr">
        <is>
          <t>合道镇</t>
        </is>
      </c>
      <c r="F932" s="102" t="inlineStr">
        <is>
          <t>全镇贫困户参保肉牛2669头，其中常崾岘村100头、陈旗塬村360头、大路洼村30头、何家坪村120头、红崖洼村50头、梁坪村251头、尚西坪村108头、沈家岭村100头、唐台子村205头、陶洼子村280头、瓦天沟村198头、辛坪村134头、杨坪沟村300头、寨子坪村200头、赵家塬村50头、赵台村63头、朱家塬村120头</t>
        </is>
      </c>
      <c r="G932" s="152" t="n">
        <v>37.366</v>
      </c>
      <c r="H932" s="151" t="inlineStr">
        <is>
          <t>抵御养殖风险，保障养殖户收益</t>
        </is>
      </c>
      <c r="I932" s="152" t="n">
        <v>17</v>
      </c>
      <c r="J932" s="152" t="n">
        <v>0.124</v>
      </c>
      <c r="K932" s="152" t="n">
        <v>0.55265</v>
      </c>
      <c r="L932" s="152" t="inlineStr">
        <is>
          <t>县畜牧局</t>
        </is>
      </c>
      <c r="M932" s="152" t="inlineStr">
        <is>
          <t>合道镇</t>
        </is>
      </c>
      <c r="N932" s="152" t="n">
        <v>2019.11</v>
      </c>
      <c r="O932" s="55" t="n"/>
    </row>
    <row r="933" ht="73" customFormat="1" customHeight="1" s="10">
      <c r="A933" s="152" t="n">
        <v>11</v>
      </c>
      <c r="B933" s="152" t="inlineStr">
        <is>
          <t>肉牛成本保险</t>
        </is>
      </c>
      <c r="C933" s="152" t="inlineStr">
        <is>
          <t>新建</t>
        </is>
      </c>
      <c r="D933" s="152" t="inlineStr">
        <is>
          <t>2020.01
-
2020.12</t>
        </is>
      </c>
      <c r="E933" s="152" t="inlineStr">
        <is>
          <t>小南沟乡</t>
        </is>
      </c>
      <c r="F933" s="102" t="inlineStr">
        <is>
          <t>全乡贫困户参保肉牛590头，其中小南沟村86头、陈掌村47头、许掌50头、李塬村41头、汪天子村36头、李上山村51头、粉子山村65头、燕麦掌村32头、丁寨柯村75头、杨胡套子村55头、连川村52头、天子渠村30头</t>
        </is>
      </c>
      <c r="G933" s="152" t="n">
        <v>8.26</v>
      </c>
      <c r="H933" s="151" t="inlineStr">
        <is>
          <t>抵御养殖风险，保障养殖户收益</t>
        </is>
      </c>
      <c r="I933" s="152" t="n">
        <v>12</v>
      </c>
      <c r="J933" s="152" t="n">
        <v>0.1574</v>
      </c>
      <c r="K933" s="152" t="n">
        <v>0.6763</v>
      </c>
      <c r="L933" s="152" t="inlineStr">
        <is>
          <t>县畜牧局</t>
        </is>
      </c>
      <c r="M933" s="152" t="inlineStr">
        <is>
          <t>小南沟乡</t>
        </is>
      </c>
      <c r="N933" s="152" t="n">
        <v>2019.11</v>
      </c>
      <c r="O933" s="55" t="n"/>
    </row>
    <row r="934" ht="73" customFormat="1" customHeight="1" s="10">
      <c r="A934" s="152" t="n">
        <v>12</v>
      </c>
      <c r="B934" s="152" t="inlineStr">
        <is>
          <t>肉牛成本保险</t>
        </is>
      </c>
      <c r="C934" s="152" t="inlineStr">
        <is>
          <t>新建</t>
        </is>
      </c>
      <c r="D934" s="152" t="inlineStr">
        <is>
          <t>2020.01
-
2020.12</t>
        </is>
      </c>
      <c r="E934" s="152" t="inlineStr">
        <is>
          <t>樊家川镇</t>
        </is>
      </c>
      <c r="F934" s="102" t="inlineStr">
        <is>
          <t>全乡贫困户参保肉牛296头，其中慕家河村10头、樊家川村80头、马驿沟村90头、郝集村6头、长城村40头、闫塬村20头、李崾岘村3头、马骏滩村20头</t>
        </is>
      </c>
      <c r="G934" s="152" t="n">
        <v>4.144</v>
      </c>
      <c r="H934" s="151" t="inlineStr">
        <is>
          <t>抵御养殖风险，保障养殖户收益</t>
        </is>
      </c>
      <c r="I934" s="152" t="n">
        <v>8</v>
      </c>
      <c r="J934" s="152" t="n">
        <v>0.0296</v>
      </c>
      <c r="K934" s="152" t="n">
        <v>0.1242</v>
      </c>
      <c r="L934" s="152" t="inlineStr">
        <is>
          <t>县畜牧局</t>
        </is>
      </c>
      <c r="M934" s="152" t="inlineStr">
        <is>
          <t>樊家川镇</t>
        </is>
      </c>
      <c r="N934" s="152" t="n">
        <v>2019.11</v>
      </c>
      <c r="O934" s="55" t="n"/>
    </row>
    <row r="935" ht="37" customFormat="1" customHeight="1" s="12">
      <c r="A935" s="34" t="inlineStr">
        <is>
          <t>二</t>
        </is>
      </c>
      <c r="B935" s="233" t="inlineStr">
        <is>
          <t>就业扶贫</t>
        </is>
      </c>
      <c r="C935" s="34" t="n"/>
      <c r="D935" s="233" t="n"/>
      <c r="E935" s="52" t="n"/>
      <c r="F935" s="52" t="n"/>
      <c r="G935" s="233">
        <f>G936+G937+G945+G950+G951+G952+G953+G954+G955+G956+G957+G958+G959+G960+G961+G1010+G1031+G1052</f>
        <v/>
      </c>
      <c r="H935" s="36" t="n"/>
      <c r="I935" s="233" t="n"/>
      <c r="J935" s="233" t="n"/>
      <c r="K935" s="233" t="n"/>
      <c r="L935" s="34" t="n"/>
      <c r="M935" s="233" t="n"/>
      <c r="N935" s="34" t="n"/>
      <c r="O935" s="52" t="n"/>
    </row>
    <row r="936" ht="65" customFormat="1" customHeight="1" s="12">
      <c r="A936" s="233" t="inlineStr">
        <is>
          <t>（一）</t>
        </is>
      </c>
      <c r="B936" s="233" t="inlineStr">
        <is>
          <t>“两后生”培训
（雨露计划）</t>
        </is>
      </c>
      <c r="C936" s="233" t="inlineStr">
        <is>
          <t>新建</t>
        </is>
      </c>
      <c r="D936" s="233" t="inlineStr">
        <is>
          <t>2020.03-
2020.11</t>
        </is>
      </c>
      <c r="E936" s="233" t="inlineStr">
        <is>
          <t>全县20个乡镇</t>
        </is>
      </c>
      <c r="F936" s="285" t="inlineStr">
        <is>
          <t>为全县建档立卡贫困家庭中接受中等职业教育、高等职业教育的13112人（次）“两后生”进行补助，共补助资金1966.8万元。</t>
        </is>
      </c>
      <c r="G936" s="233" t="n">
        <v>1966.8</v>
      </c>
      <c r="H936" s="285" t="inlineStr">
        <is>
          <t>促进贫困家庭两后生稳定就业，达到培训1人、输转1人、稳定就业1人</t>
        </is>
      </c>
      <c r="I936" s="233" t="n">
        <v>71</v>
      </c>
      <c r="J936" s="233" t="n">
        <v>0.0195</v>
      </c>
      <c r="K936" s="233" t="n">
        <v>0.08260000000000001</v>
      </c>
      <c r="L936" s="233" t="inlineStr">
        <is>
          <t>县扶贫办</t>
        </is>
      </c>
      <c r="M936" s="233" t="inlineStr">
        <is>
          <t>各乡镇</t>
        </is>
      </c>
      <c r="N936" s="233" t="n">
        <v>2019.11</v>
      </c>
      <c r="O936" s="34" t="n"/>
    </row>
    <row r="937" ht="45" customFormat="1" customHeight="1" s="12">
      <c r="A937" s="34" t="inlineStr">
        <is>
          <t>（二）</t>
        </is>
      </c>
      <c r="B937" s="233" t="inlineStr">
        <is>
          <t>农业实用技术及职业技能培训</t>
        </is>
      </c>
      <c r="C937" s="233" t="inlineStr">
        <is>
          <t>新建</t>
        </is>
      </c>
      <c r="D937" s="233" t="inlineStr">
        <is>
          <t>2020.01
-
2020.12</t>
        </is>
      </c>
      <c r="E937" s="233" t="inlineStr">
        <is>
          <t>全县20个乡镇</t>
        </is>
      </c>
      <c r="F937" s="52" t="inlineStr">
        <is>
          <t>扶持有需求的贫困劳动力开展职业技能培训和农业实用技术培训</t>
        </is>
      </c>
      <c r="G937" s="233">
        <f>SUM(G938:G944)</f>
        <v/>
      </c>
      <c r="H937" s="233" t="inlineStr">
        <is>
          <t>接受培训的贫困人口熟练掌握一门技术，加快脱贫步伐</t>
        </is>
      </c>
      <c r="I937" s="233" t="n">
        <v>251</v>
      </c>
      <c r="J937" s="233">
        <f>SUM(J938:J943)</f>
        <v/>
      </c>
      <c r="K937" s="233">
        <f>SUM(K938:K943)</f>
        <v/>
      </c>
      <c r="L937" s="233" t="inlineStr">
        <is>
          <t>县人社局</t>
        </is>
      </c>
      <c r="M937" s="233" t="inlineStr">
        <is>
          <t>乡镇、培训学校</t>
        </is>
      </c>
      <c r="N937" s="34" t="n"/>
      <c r="O937" s="52" t="n"/>
    </row>
    <row r="938" ht="84" customFormat="1" customHeight="1" s="7">
      <c r="A938" s="152" t="n">
        <v>1</v>
      </c>
      <c r="B938" s="152" t="inlineStr">
        <is>
          <t>职业技能培训</t>
        </is>
      </c>
      <c r="C938" s="152" t="inlineStr">
        <is>
          <t>新建</t>
        </is>
      </c>
      <c r="D938" s="152" t="inlineStr">
        <is>
          <t>2020.01
-
2020.12</t>
        </is>
      </c>
      <c r="E938" s="152" t="inlineStr">
        <is>
          <t>全县20个乡镇</t>
        </is>
      </c>
      <c r="F938" s="151" t="inlineStr">
        <is>
          <t>扶持有需求的1300名贫困劳动力开展车工、电工、焊工、中式烹调师、中式面点师、牛肉面制作、挖掘机驾驶员、装载机驾驶员、汽车驾驶员C照以上（含C照，以就业为导向）、汽车维修工（汽车修理工）、机械设备维修等工种职业技能培训。补助标准为3300元/人</t>
        </is>
      </c>
      <c r="G938" s="152" t="n">
        <v>429</v>
      </c>
      <c r="H938" s="151" t="inlineStr">
        <is>
          <t>接受培训的贫困人口熟练掌握一门技术，加快脱贫步伐</t>
        </is>
      </c>
      <c r="I938" s="152" t="n">
        <v>251</v>
      </c>
      <c r="J938" s="152" t="n">
        <v>0.13</v>
      </c>
      <c r="K938" s="152" t="n">
        <v>0.13</v>
      </c>
      <c r="L938" s="152" t="inlineStr">
        <is>
          <t>县人社局</t>
        </is>
      </c>
      <c r="M938" s="152" t="inlineStr">
        <is>
          <t xml:space="preserve">县职专、县妇联
县就业培训中心
省内外民办职业培训学校       </t>
        </is>
      </c>
      <c r="N938" s="152" t="inlineStr">
        <is>
          <t>2019.11</t>
        </is>
      </c>
      <c r="O938" s="152" t="n"/>
    </row>
    <row r="939" ht="89" customHeight="1" s="13">
      <c r="A939" s="152" t="n">
        <v>2</v>
      </c>
      <c r="B939" s="152" t="inlineStr">
        <is>
          <t>职业技能培训</t>
        </is>
      </c>
      <c r="C939" s="152" t="inlineStr">
        <is>
          <t>新建</t>
        </is>
      </c>
      <c r="D939" s="152" t="inlineStr">
        <is>
          <t>2020.01
-
2020.12</t>
        </is>
      </c>
      <c r="E939" s="152" t="inlineStr">
        <is>
          <t>全县20个乡镇</t>
        </is>
      </c>
      <c r="F939" s="151" t="inlineStr">
        <is>
          <t>扶持有需求的700名贫困劳动力开展美容师、美发师、保健按摩师、农艺工、养老护理员、育婴员（月嫂）、民间手工艺品制作、模板工、钢筋工、防水工、架子工、瓦工、砌筑工等工种职业技能培训。补助标准为2200元/人</t>
        </is>
      </c>
      <c r="G939" s="286" t="n">
        <v>154</v>
      </c>
      <c r="H939" s="287" t="inlineStr">
        <is>
          <t>接受培训的贫困人口熟练掌握一门技术，加快脱贫步伐</t>
        </is>
      </c>
      <c r="I939" s="152" t="n">
        <v>251</v>
      </c>
      <c r="J939" s="152" t="n">
        <v>0.07000000000000001</v>
      </c>
      <c r="K939" s="152" t="n">
        <v>0.07000000000000001</v>
      </c>
      <c r="L939" s="152" t="inlineStr">
        <is>
          <t>县人社局</t>
        </is>
      </c>
      <c r="M939" s="152" t="inlineStr">
        <is>
          <t xml:space="preserve">县职专、县妇联
县就业培训中心
省内外民办职业培训学校       </t>
        </is>
      </c>
      <c r="N939" s="152" t="inlineStr">
        <is>
          <t>2019.11</t>
        </is>
      </c>
      <c r="O939" s="54" t="n"/>
    </row>
    <row r="940" ht="88" customHeight="1" s="13">
      <c r="A940" s="152" t="n">
        <v>3</v>
      </c>
      <c r="B940" s="152" t="inlineStr">
        <is>
          <t>职业技能培训</t>
        </is>
      </c>
      <c r="C940" s="152" t="inlineStr">
        <is>
          <t>新建</t>
        </is>
      </c>
      <c r="D940" s="152" t="inlineStr">
        <is>
          <t>2020.01
-
2020.12</t>
        </is>
      </c>
      <c r="E940" s="152" t="inlineStr">
        <is>
          <t>全县20个乡镇</t>
        </is>
      </c>
      <c r="F940" s="151" t="inlineStr">
        <is>
          <t>扶持有需求的871名贫困劳动力开展农村实用技术、家政服务员、餐厅服务员、客房服务员、抹灰工、包装工、服装加工、手工编织、保安员、电子商务、计算机应用等工种技能培训。补助标准为1100元/人</t>
        </is>
      </c>
      <c r="G940" s="286" t="n">
        <v>95.81</v>
      </c>
      <c r="H940" s="287" t="inlineStr">
        <is>
          <t>接受培训的贫困人口熟练掌握一门技术，加快脱贫步伐</t>
        </is>
      </c>
      <c r="I940" s="152" t="n">
        <v>251</v>
      </c>
      <c r="J940" s="152" t="n">
        <v>0.0871</v>
      </c>
      <c r="K940" s="152" t="n">
        <v>0.0871</v>
      </c>
      <c r="L940" s="152" t="inlineStr">
        <is>
          <t>县人社局</t>
        </is>
      </c>
      <c r="M940" s="152" t="inlineStr">
        <is>
          <t>县职专、县妇联
县就业培训中心
省内外民办职业培训学校</t>
        </is>
      </c>
      <c r="N940" s="152" t="inlineStr">
        <is>
          <t>2019.11</t>
        </is>
      </c>
      <c r="O940" s="54" t="n"/>
    </row>
    <row r="941" ht="60" customHeight="1" s="13">
      <c r="A941" s="152" t="n">
        <v>4</v>
      </c>
      <c r="B941" s="152" t="inlineStr">
        <is>
          <t>职业技能培训</t>
        </is>
      </c>
      <c r="C941" s="152" t="inlineStr">
        <is>
          <t>新建</t>
        </is>
      </c>
      <c r="D941" s="152" t="inlineStr">
        <is>
          <t>2020.5-2020.12</t>
        </is>
      </c>
      <c r="E941" s="152" t="inlineStr">
        <is>
          <t>全县20个乡镇</t>
        </is>
      </c>
      <c r="F941" s="151" t="inlineStr">
        <is>
          <t>持有需求的1000名贫困劳动力开展A、B、C三类工种培训，补助标准为1100元/人-3300元/人</t>
        </is>
      </c>
      <c r="G941" s="286" t="n">
        <v>264</v>
      </c>
      <c r="H941" s="287" t="inlineStr">
        <is>
          <t>接受培训的贫困人口熟练掌握一门技术，加快脱贫步伐</t>
        </is>
      </c>
      <c r="I941" s="152" t="n">
        <v>251</v>
      </c>
      <c r="J941" s="152" t="n">
        <v>0.1</v>
      </c>
      <c r="K941" s="152" t="n">
        <v>0.1</v>
      </c>
      <c r="L941" s="152" t="inlineStr">
        <is>
          <t>县人社局</t>
        </is>
      </c>
      <c r="M941" s="152" t="inlineStr">
        <is>
          <t>省内外民办职业培训学校及公办培训机构</t>
        </is>
      </c>
      <c r="N941" s="152" t="n">
        <v>2020.05</v>
      </c>
      <c r="O941" s="54" t="n"/>
    </row>
    <row r="942" ht="60" customHeight="1" s="13">
      <c r="A942" s="152" t="n">
        <v>5</v>
      </c>
      <c r="B942" s="152" t="inlineStr">
        <is>
          <t>职业技能培训</t>
        </is>
      </c>
      <c r="C942" s="152" t="inlineStr">
        <is>
          <t>新建</t>
        </is>
      </c>
      <c r="D942" s="152" t="inlineStr">
        <is>
          <t>2020.5-2020.12</t>
        </is>
      </c>
      <c r="E942" s="152" t="inlineStr">
        <is>
          <t>全县20个乡镇</t>
        </is>
      </c>
      <c r="F942" s="151" t="inlineStr">
        <is>
          <t>扶持有需求的贫困劳动力开展电工、焊工、中式烹调师、中式面点师、牛肉面制作、挖掘机驾驶员、装载机驾驶员、汽车驾驶员C照以上（含C照，以就业为导向）、汽车维修工（汽车修理工）等工种职业技能培训就业技能培训50人，补助标准为1100元/人-3300元/人</t>
        </is>
      </c>
      <c r="G942" s="286" t="n">
        <v>16.5</v>
      </c>
      <c r="H942" s="287" t="inlineStr">
        <is>
          <t>接受培训的贫困人口熟练掌握一门技术，加快脱贫步伐</t>
        </is>
      </c>
      <c r="I942" s="152" t="n">
        <v>251</v>
      </c>
      <c r="J942" s="152" t="n">
        <v>0.005</v>
      </c>
      <c r="K942" s="152" t="n">
        <v>0.005</v>
      </c>
      <c r="L942" s="152" t="inlineStr">
        <is>
          <t>县人社局</t>
        </is>
      </c>
      <c r="M942" s="152" t="inlineStr">
        <is>
          <t>具有资质的省内外民办培训机构</t>
        </is>
      </c>
      <c r="N942" s="152" t="n">
        <v>2020.05</v>
      </c>
      <c r="O942" s="54" t="n"/>
    </row>
    <row r="943" ht="60" customHeight="1" s="13">
      <c r="A943" s="152" t="n">
        <v>6</v>
      </c>
      <c r="B943" s="152" t="inlineStr">
        <is>
          <t>农业实用技术及职业技能培训</t>
        </is>
      </c>
      <c r="C943" s="152" t="inlineStr">
        <is>
          <t>新建</t>
        </is>
      </c>
      <c r="D943" s="152" t="inlineStr">
        <is>
          <t>2020.01
-
2020.12</t>
        </is>
      </c>
      <c r="E943" s="152" t="inlineStr">
        <is>
          <t>全县20个乡镇</t>
        </is>
      </c>
      <c r="F943" s="151" t="inlineStr">
        <is>
          <t>建档立卡贫困户农业实用技术及职业技能培训1297人</t>
        </is>
      </c>
      <c r="G943" s="286" t="n">
        <v>227.33</v>
      </c>
      <c r="H943" s="287" t="inlineStr">
        <is>
          <t>接受培训的贫困人口熟练掌握一门技术，加快脱贫步伐</t>
        </is>
      </c>
      <c r="I943" s="152" t="n">
        <v>251</v>
      </c>
      <c r="J943" s="152" t="n">
        <v>0.1297</v>
      </c>
      <c r="K943" s="152" t="n">
        <v>0.1297</v>
      </c>
      <c r="L943" s="152" t="inlineStr">
        <is>
          <t>县人社局</t>
        </is>
      </c>
      <c r="M943" s="152" t="inlineStr">
        <is>
          <t>县职专、县妇联
县就业培训中心
省内外民办职业培训学校</t>
        </is>
      </c>
      <c r="N943" s="152" t="inlineStr">
        <is>
          <t>2019.11</t>
        </is>
      </c>
      <c r="O943" s="54" t="n"/>
    </row>
    <row r="944" ht="60" customHeight="1" s="13">
      <c r="A944" s="152" t="n">
        <v>7</v>
      </c>
      <c r="B944" s="152" t="inlineStr">
        <is>
          <t>劳动力培训</t>
        </is>
      </c>
      <c r="C944" s="152" t="inlineStr">
        <is>
          <t>新建</t>
        </is>
      </c>
      <c r="D944" s="152" t="inlineStr">
        <is>
          <t>2020.01
-
2020.12</t>
        </is>
      </c>
      <c r="E944" s="152" t="inlineStr">
        <is>
          <t>全县20个乡镇</t>
        </is>
      </c>
      <c r="F944" s="151" t="inlineStr">
        <is>
          <t>建档立卡贫困劳动力培训2940人</t>
        </is>
      </c>
      <c r="G944" s="286" t="n">
        <v>579.6</v>
      </c>
      <c r="H944" s="287" t="inlineStr">
        <is>
          <t>接受培训的贫困人口熟练掌握一门技术，加快脱贫步伐</t>
        </is>
      </c>
      <c r="I944" s="152" t="n">
        <v>251</v>
      </c>
      <c r="J944" s="152" t="n">
        <v>0.1297</v>
      </c>
      <c r="K944" s="152" t="n">
        <v>0.1297</v>
      </c>
      <c r="L944" s="152" t="inlineStr">
        <is>
          <t>县人社局</t>
        </is>
      </c>
      <c r="M944" s="152" t="inlineStr">
        <is>
          <t>县职专、县妇联
县就业培训中心
省内外民办职业培训学校</t>
        </is>
      </c>
      <c r="N944" s="152" t="inlineStr">
        <is>
          <t>2019.11</t>
        </is>
      </c>
      <c r="O944" s="54" t="n"/>
    </row>
    <row r="945" ht="68" customFormat="1" customHeight="1" s="9">
      <c r="A945" s="233" t="inlineStr">
        <is>
          <t>（三）</t>
        </is>
      </c>
      <c r="B945" s="233" t="inlineStr">
        <is>
          <t>致富带头人培训</t>
        </is>
      </c>
      <c r="C945" s="233" t="inlineStr">
        <is>
          <t>新建</t>
        </is>
      </c>
      <c r="D945" s="233" t="inlineStr">
        <is>
          <t>2020.01
-
2020.12</t>
        </is>
      </c>
      <c r="E945" s="233" t="inlineStr">
        <is>
          <t>全县20个乡镇</t>
        </is>
      </c>
      <c r="F945" s="124" t="inlineStr">
        <is>
          <t>全县范围内培训致富带头人703人，补助资金170万元</t>
        </is>
      </c>
      <c r="G945" s="288" t="n">
        <v>170.3</v>
      </c>
      <c r="H945" s="124" t="inlineStr">
        <is>
          <t>带动2615户建档立卡贫困户通过湖羊养殖、牧草种植、参与务工等方式增加收入</t>
        </is>
      </c>
      <c r="I945" s="233" t="n">
        <v>251</v>
      </c>
      <c r="J945" s="233" t="n">
        <v>0.081</v>
      </c>
      <c r="K945" s="233" t="n">
        <v>0.2615</v>
      </c>
      <c r="L945" s="233" t="inlineStr">
        <is>
          <t>县农业农村局县农业农村局县人社局县电商办</t>
        </is>
      </c>
      <c r="M945" s="233" t="inlineStr">
        <is>
          <t>县农业农村局县农业农村局县人社局县电商办</t>
        </is>
      </c>
      <c r="N945" s="233" t="n">
        <v>2019.11</v>
      </c>
      <c r="O945" s="52" t="n"/>
    </row>
    <row r="946" ht="46" customFormat="1" customHeight="1" s="7">
      <c r="A946" s="152" t="n">
        <v>1</v>
      </c>
      <c r="B946" s="152" t="inlineStr">
        <is>
          <t>致富带头人培训</t>
        </is>
      </c>
      <c r="C946" s="152" t="inlineStr">
        <is>
          <t>新建</t>
        </is>
      </c>
      <c r="D946" s="152" t="inlineStr">
        <is>
          <t>2020.01
-
2020.12</t>
        </is>
      </c>
      <c r="E946" s="152" t="inlineStr">
        <is>
          <t>全县20个乡镇</t>
        </is>
      </c>
      <c r="F946" s="151" t="inlineStr">
        <is>
          <t>培训致富带头人200人，补助资金43万元</t>
        </is>
      </c>
      <c r="G946" s="286" t="n">
        <v>42.7</v>
      </c>
      <c r="H946" s="151" t="inlineStr">
        <is>
          <t>带动1000户建档立卡贫困户通过湖羊养殖、牧草种植、参与务工等方式增加收入</t>
        </is>
      </c>
      <c r="I946" s="152" t="n">
        <v>251</v>
      </c>
      <c r="J946" s="152" t="n">
        <v>0.02</v>
      </c>
      <c r="K946" s="152" t="n">
        <v>0.1</v>
      </c>
      <c r="L946" s="152" t="inlineStr">
        <is>
          <t>县农业农村局</t>
        </is>
      </c>
      <c r="M946" s="152" t="inlineStr">
        <is>
          <t>县农业农村局</t>
        </is>
      </c>
      <c r="N946" s="152" t="n">
        <v>2019.11</v>
      </c>
      <c r="O946" s="54" t="n"/>
    </row>
    <row r="947" ht="48" customFormat="1" customHeight="1" s="7">
      <c r="A947" s="152" t="n">
        <v>2</v>
      </c>
      <c r="B947" s="152" t="inlineStr">
        <is>
          <t>致富带头人培训</t>
        </is>
      </c>
      <c r="C947" s="152" t="inlineStr">
        <is>
          <t>新建</t>
        </is>
      </c>
      <c r="D947" s="152" t="inlineStr">
        <is>
          <t>2020.01
-
2020.12</t>
        </is>
      </c>
      <c r="E947" s="152" t="inlineStr">
        <is>
          <t>全县20个乡镇</t>
        </is>
      </c>
      <c r="F947" s="151" t="inlineStr">
        <is>
          <t>培训致富带头人475人，补助资金83万元</t>
        </is>
      </c>
      <c r="G947" s="152" t="n">
        <v>83</v>
      </c>
      <c r="H947" s="151" t="inlineStr">
        <is>
          <t>带动2125户建档立卡贫困户通过湖羊养殖、牧草种植、参与务工等方式增加收入</t>
        </is>
      </c>
      <c r="I947" s="152" t="n">
        <v>251</v>
      </c>
      <c r="J947" s="152" t="n">
        <v>0.0425</v>
      </c>
      <c r="K947" s="152" t="n">
        <v>0.2125</v>
      </c>
      <c r="L947" s="152" t="inlineStr">
        <is>
          <t>县畜牧局</t>
        </is>
      </c>
      <c r="M947" s="152" t="inlineStr">
        <is>
          <t>县畜牧局</t>
        </is>
      </c>
      <c r="N947" s="152" t="n">
        <v>2019.11</v>
      </c>
      <c r="O947" s="54" t="n"/>
    </row>
    <row r="948" ht="52" customFormat="1" customHeight="1" s="9">
      <c r="A948" s="152" t="n">
        <v>3</v>
      </c>
      <c r="B948" s="152" t="inlineStr">
        <is>
          <t>致富带头人培训</t>
        </is>
      </c>
      <c r="C948" s="152" t="inlineStr">
        <is>
          <t>新建</t>
        </is>
      </c>
      <c r="D948" s="152" t="inlineStr">
        <is>
          <t>2020.01
-
2020.12</t>
        </is>
      </c>
      <c r="E948" s="152" t="inlineStr">
        <is>
          <t>全县20个乡镇</t>
        </is>
      </c>
      <c r="F948" s="151" t="inlineStr">
        <is>
          <t>在东西部扶贫协作中，扶持有需求的51名创业致富带头人开展培训（只含电商、返乡创业农民工）。补助标准为2500元/人</t>
        </is>
      </c>
      <c r="G948" s="152" t="n">
        <v>50</v>
      </c>
      <c r="H948" s="151" t="inlineStr">
        <is>
          <t>带动255户建档立卡贫困户通过湖羊养殖、牧草种植、参与务工等方式增加收入</t>
        </is>
      </c>
      <c r="I948" s="152" t="n">
        <v>251</v>
      </c>
      <c r="J948" s="152" t="n">
        <v>0.005</v>
      </c>
      <c r="K948" s="152" t="n">
        <v>0.0255</v>
      </c>
      <c r="L948" s="152" t="inlineStr">
        <is>
          <t>县人社局  县电商办</t>
        </is>
      </c>
      <c r="M948" s="152" t="inlineStr">
        <is>
          <t>县电商办
省内外民办职业培训学校</t>
        </is>
      </c>
      <c r="N948" s="152" t="n">
        <v>2019.11</v>
      </c>
      <c r="O948" s="52" t="n"/>
    </row>
    <row r="949" ht="41" customFormat="1" customHeight="1" s="9">
      <c r="A949" s="152" t="n">
        <v>4</v>
      </c>
      <c r="B949" s="152" t="inlineStr">
        <is>
          <t>致富带头人培训</t>
        </is>
      </c>
      <c r="C949" s="152" t="inlineStr">
        <is>
          <t>新建</t>
        </is>
      </c>
      <c r="D949" s="152" t="inlineStr">
        <is>
          <t>2020.01
-
2020.12</t>
        </is>
      </c>
      <c r="E949" s="152" t="inlineStr">
        <is>
          <t>全县20个乡镇</t>
        </is>
      </c>
      <c r="F949" s="54" t="inlineStr">
        <is>
          <t>县扶贫办按照培育对象选定标准，在国扶系统中确定的27名环县电商创业致富带头人，补助资金6.098万元</t>
        </is>
      </c>
      <c r="G949" s="152" t="n">
        <v>6.098</v>
      </c>
      <c r="H949" s="151" t="inlineStr">
        <is>
          <t>带动135户建档立卡贫困户通过湖羊养殖、牧草种植、参与务工等方式增加收入</t>
        </is>
      </c>
      <c r="I949" s="152" t="n">
        <v>251</v>
      </c>
      <c r="J949" s="152" t="n">
        <v>0.0027</v>
      </c>
      <c r="K949" s="152" t="n">
        <v>0.0135</v>
      </c>
      <c r="L949" s="152" t="inlineStr">
        <is>
          <t>县电商办</t>
        </is>
      </c>
      <c r="M949" s="152" t="inlineStr">
        <is>
          <t>县电商办</t>
        </is>
      </c>
      <c r="N949" s="152" t="n">
        <v>2019.11</v>
      </c>
      <c r="O949" s="52" t="n"/>
    </row>
    <row r="950" ht="57" customHeight="1" s="13">
      <c r="A950" s="233" t="inlineStr">
        <is>
          <t>（四）</t>
        </is>
      </c>
      <c r="B950" s="233" t="inlineStr">
        <is>
          <t>创业培训</t>
        </is>
      </c>
      <c r="C950" s="233" t="inlineStr">
        <is>
          <t>新建</t>
        </is>
      </c>
      <c r="D950" s="233" t="inlineStr">
        <is>
          <t>2020.01
-
2020.12</t>
        </is>
      </c>
      <c r="E950" s="233" t="inlineStr">
        <is>
          <t>全县20个乡镇</t>
        </is>
      </c>
      <c r="F950" s="124" t="inlineStr">
        <is>
          <t>扶持有需求的100名贫困劳动力开展创业培训，补助标准为2200元/人</t>
        </is>
      </c>
      <c r="G950" s="288" t="n">
        <v>22</v>
      </c>
      <c r="H950" s="285" t="inlineStr">
        <is>
          <t>提高创业能力，增加收入，实现脱贫致富</t>
        </is>
      </c>
      <c r="I950" s="233" t="n"/>
      <c r="J950" s="233" t="n">
        <v>0.01</v>
      </c>
      <c r="K950" s="233" t="n">
        <v>0.01</v>
      </c>
      <c r="L950" s="233" t="inlineStr">
        <is>
          <t>县人社局</t>
        </is>
      </c>
      <c r="M950" s="233" t="inlineStr">
        <is>
          <t>县职专
县就业培训中心    培训学校</t>
        </is>
      </c>
      <c r="N950" s="233" t="n">
        <v>2019.11</v>
      </c>
      <c r="O950" s="54" t="n"/>
    </row>
    <row r="951" ht="57" customFormat="1" customHeight="1" s="9">
      <c r="A951" s="233" t="inlineStr">
        <is>
          <t>（五）</t>
        </is>
      </c>
      <c r="B951" s="233" t="inlineStr">
        <is>
          <t>企业参与技能培训</t>
        </is>
      </c>
      <c r="C951" s="233" t="inlineStr">
        <is>
          <t>新建</t>
        </is>
      </c>
      <c r="D951" s="233" t="inlineStr">
        <is>
          <t>2020.01
-
2020.12</t>
        </is>
      </c>
      <c r="E951" s="233" t="inlineStr">
        <is>
          <t>培训企业</t>
        </is>
      </c>
      <c r="F951" s="124" t="inlineStr">
        <is>
          <t>吸纳贫困家庭劳动力就业的企业培训。企业与建档立卡贫困家庭劳动力签订6个月以上不满1年劳动合同的，按1000元/人的标准给予补助；签订1年以上（含1年）劳动合同的，按2000元/人的标准给予培训补助</t>
        </is>
      </c>
      <c r="G951" s="288" t="n">
        <v>30</v>
      </c>
      <c r="H951" s="285" t="inlineStr">
        <is>
          <t>接受培训的贫困劳动力掌握一门脱贫技能，带动脱贫致富</t>
        </is>
      </c>
      <c r="I951" s="233" t="n"/>
      <c r="J951" s="233" t="n">
        <v>0.005</v>
      </c>
      <c r="K951" s="233" t="n">
        <v>0.02</v>
      </c>
      <c r="L951" s="233" t="inlineStr">
        <is>
          <t>县人社局</t>
        </is>
      </c>
      <c r="M951" s="233" t="inlineStr">
        <is>
          <t>培训企业或省内外民办职业培训学校</t>
        </is>
      </c>
      <c r="N951" s="233" t="n">
        <v>2019.11</v>
      </c>
      <c r="O951" s="52" t="n"/>
    </row>
    <row r="952" ht="86" customFormat="1" customHeight="1" s="9">
      <c r="A952" s="233" t="inlineStr">
        <is>
          <t>（六）</t>
        </is>
      </c>
      <c r="B952" s="233" t="inlineStr">
        <is>
          <t>扶贫车间奖补</t>
        </is>
      </c>
      <c r="C952" s="233" t="inlineStr">
        <is>
          <t>新建</t>
        </is>
      </c>
      <c r="D952" s="233" t="inlineStr">
        <is>
          <t>2020.01
-
2020.12</t>
        </is>
      </c>
      <c r="E952" s="233" t="inlineStr">
        <is>
          <t>乡镇村、县城</t>
        </is>
      </c>
      <c r="F952" s="124" t="inlineStr">
        <is>
          <t>计划在全县认定“扶贫车间”， “扶贫车间”吸纳10名以上建档立卡贫困劳动力，且稳定就业半年以上、按时足额支付劳动报酬的，可给予2万元的一次性补助</t>
        </is>
      </c>
      <c r="G952" s="288" t="n">
        <v>20</v>
      </c>
      <c r="H952" s="285" t="inlineStr">
        <is>
          <t>解决贫困劳动力就地就近就业问题，实现增收脱贫</t>
        </is>
      </c>
      <c r="I952" s="233" t="n"/>
      <c r="J952" s="233" t="n">
        <v>0.0125</v>
      </c>
      <c r="K952" s="233" t="n">
        <v>0.05</v>
      </c>
      <c r="L952" s="233" t="inlineStr">
        <is>
          <t>县人社局、扶贫办、 财政局、工信局、县农业农村局</t>
        </is>
      </c>
      <c r="M952" s="233" t="inlineStr">
        <is>
          <t>乡镇村      扶贫车间</t>
        </is>
      </c>
      <c r="N952" s="233" t="n">
        <v>2019.11</v>
      </c>
      <c r="O952" s="52" t="n"/>
    </row>
    <row r="953" ht="78" customFormat="1" customHeight="1" s="9">
      <c r="A953" s="233" t="inlineStr">
        <is>
          <t>（七）</t>
        </is>
      </c>
      <c r="B953" s="233" t="inlineStr">
        <is>
          <t>扶贫车间建设</t>
        </is>
      </c>
      <c r="C953" s="233" t="inlineStr">
        <is>
          <t>新建</t>
        </is>
      </c>
      <c r="D953" s="233" t="inlineStr">
        <is>
          <t>2020.05-2020.12</t>
        </is>
      </c>
      <c r="E953" s="233" t="inlineStr">
        <is>
          <t>4个乡镇</t>
        </is>
      </c>
      <c r="F953" s="124" t="inlineStr">
        <is>
          <t>计划在车道、天池、南湫、八珠等乡镇有条件的村建设“扶贫车间”5个，资金投入到村集体，村集体入股到扶贫车间，扶贫车间每年为村集体按协议比例分红，股权归村集体所有</t>
        </is>
      </c>
      <c r="G953" s="288" t="n">
        <v>450</v>
      </c>
      <c r="H953" s="285" t="inlineStr">
        <is>
          <t>解决无法外出务工贫困劳动力就地就近就业问题，实现增收脱贫</t>
        </is>
      </c>
      <c r="I953" s="233" t="n">
        <v>5</v>
      </c>
      <c r="J953" s="233" t="n">
        <v>0.01</v>
      </c>
      <c r="K953" s="233" t="n">
        <v>0.04</v>
      </c>
      <c r="L953" s="233" t="inlineStr">
        <is>
          <t>县人社局  县扶贫办    县财政局  县工信局  县县农业农村局</t>
        </is>
      </c>
      <c r="M953" s="233" t="inlineStr">
        <is>
          <t>各有关乡镇</t>
        </is>
      </c>
      <c r="N953" s="233" t="n">
        <v>2020.5</v>
      </c>
      <c r="O953" s="52" t="n"/>
    </row>
    <row r="954" ht="58" customFormat="1" customHeight="1" s="9">
      <c r="A954" s="233" t="inlineStr">
        <is>
          <t>（八）</t>
        </is>
      </c>
      <c r="B954" s="233" t="inlineStr">
        <is>
          <t>就业创业奖补项目</t>
        </is>
      </c>
      <c r="C954" s="233" t="inlineStr">
        <is>
          <t>新建</t>
        </is>
      </c>
      <c r="D954" s="233" t="inlineStr">
        <is>
          <t>2020.01
-
2020.12</t>
        </is>
      </c>
      <c r="E954" s="233" t="inlineStr">
        <is>
          <t>各乡镇、县城</t>
        </is>
      </c>
      <c r="F954" s="124" t="inlineStr">
        <is>
          <t>鼓励企业等各类经济组织积极参与就业扶贫工作，按文件要求给予企业等各类经济组织一次性奖补，贫困劳动力参加东西部劳务协作等有组织劳务输出，给予一次性单程铁路、公路或水运（路）交通补助</t>
        </is>
      </c>
      <c r="G954" s="288" t="n">
        <v>50</v>
      </c>
      <c r="H954" s="285" t="inlineStr">
        <is>
          <t>帮助建档立卡贫困劳动力实现稳定就业</t>
        </is>
      </c>
      <c r="I954" s="233" t="n"/>
      <c r="J954" s="233" t="n">
        <v>0.0075</v>
      </c>
      <c r="K954" s="233" t="n">
        <v>0.03</v>
      </c>
      <c r="L954" s="233" t="inlineStr">
        <is>
          <t>县人社局</t>
        </is>
      </c>
      <c r="M954" s="233" t="inlineStr">
        <is>
          <t>企业等各类经济组织</t>
        </is>
      </c>
      <c r="N954" s="233" t="n">
        <v>2019.11</v>
      </c>
      <c r="O954" s="52" t="n"/>
    </row>
    <row r="955" ht="71" customFormat="1" customHeight="1" s="9">
      <c r="A955" s="233" t="inlineStr">
        <is>
          <t>（九）</t>
        </is>
      </c>
      <c r="B955" s="233" t="inlineStr">
        <is>
          <t>劳务奖补</t>
        </is>
      </c>
      <c r="C955" s="233" t="inlineStr">
        <is>
          <t>新建</t>
        </is>
      </c>
      <c r="D955" s="233" t="inlineStr">
        <is>
          <t>2020.05-2020.12</t>
        </is>
      </c>
      <c r="E955" s="233" t="inlineStr">
        <is>
          <t>全县20个乡镇</t>
        </is>
      </c>
      <c r="F955" s="124" t="inlineStr">
        <is>
          <t>对建档立卡贫困劳动力经组织输转或自谋输出并稳定就业6个月以上，且当年务工收入达到15000元以上的（提供银行工资流水），按照天津市2500元/人、省外1800元/人、省内1300元/人的标准，用财政专项扶贫资金给予贫困劳动力一次性奖励补贴</t>
        </is>
      </c>
      <c r="G955" s="288" t="n">
        <v>582</v>
      </c>
      <c r="H955" s="285" t="inlineStr">
        <is>
          <t>帮助建档立卡贫困劳动力实现稳定就业</t>
        </is>
      </c>
      <c r="I955" s="233" t="n">
        <v>251</v>
      </c>
      <c r="J955" s="233" t="n">
        <v>0.2</v>
      </c>
      <c r="K955" s="233" t="n">
        <v>0.254</v>
      </c>
      <c r="L955" s="233" t="inlineStr">
        <is>
          <t>县人社局</t>
        </is>
      </c>
      <c r="M955" s="233" t="inlineStr">
        <is>
          <t>乡镇村 、县劳务办 、企业等各类经济组织</t>
        </is>
      </c>
      <c r="N955" s="233" t="n">
        <v>2020.5</v>
      </c>
      <c r="O955" s="52" t="n"/>
    </row>
    <row r="956" ht="72" customFormat="1" customHeight="1" s="9">
      <c r="A956" s="233" t="inlineStr">
        <is>
          <t>（十）</t>
        </is>
      </c>
      <c r="B956" s="233" t="inlineStr">
        <is>
          <t>务工人员一次性交通生活补助</t>
        </is>
      </c>
      <c r="C956" s="233" t="inlineStr">
        <is>
          <t>新建</t>
        </is>
      </c>
      <c r="D956" s="233" t="inlineStr">
        <is>
          <t>2020.05-2020.12</t>
        </is>
      </c>
      <c r="E956" s="233" t="inlineStr">
        <is>
          <t>全县20个乡镇</t>
        </is>
      </c>
      <c r="F956" s="124" t="inlineStr">
        <is>
          <t>建档立卡贫困劳动力经组织输转或自谋输出并稳定就业6个月以上，提供银行工资流水，按照天津市1500元/人、省外1000元/人、省内500元/人的标准，用扶贫资金给予贫困劳动力一次性交通生活补贴</t>
        </is>
      </c>
      <c r="G956" s="288" t="n">
        <v>350</v>
      </c>
      <c r="H956" s="285" t="inlineStr">
        <is>
          <t>帮助建档立卡贫困劳动力实现稳定就业</t>
        </is>
      </c>
      <c r="I956" s="233" t="n">
        <v>215</v>
      </c>
      <c r="J956" s="233" t="n">
        <v>0.021</v>
      </c>
      <c r="K956" s="233" t="n">
        <v>0.1</v>
      </c>
      <c r="L956" s="233" t="inlineStr">
        <is>
          <t>县人社局</t>
        </is>
      </c>
      <c r="M956" s="233" t="inlineStr">
        <is>
          <t>乡镇村 、县劳务办 、企业等各类经济组织</t>
        </is>
      </c>
      <c r="N956" s="233" t="n">
        <v>2020.5</v>
      </c>
      <c r="O956" s="52" t="n"/>
    </row>
    <row r="957" ht="72" customFormat="1" customHeight="1" s="9">
      <c r="A957" s="186" t="inlineStr">
        <is>
          <t>（十一）</t>
        </is>
      </c>
      <c r="B957" s="186" t="inlineStr">
        <is>
          <t>疫情期间农民工复工、劳务奖补、扶贫车间跨省原材料产品运费补贴</t>
        </is>
      </c>
      <c r="C957" s="233" t="inlineStr">
        <is>
          <t>新建</t>
        </is>
      </c>
      <c r="D957" s="233" t="inlineStr">
        <is>
          <t>2020.06
-
2020.12</t>
        </is>
      </c>
      <c r="E957" s="233" t="inlineStr">
        <is>
          <t>全县20个乡镇</t>
        </is>
      </c>
      <c r="F957" s="124" t="inlineStr">
        <is>
          <t>疫情期间“点对点”一站式专车运送农民工交通费运送农民工370名，补助23万；疫情期间对已认定“扶贫车间”原材料及成品跨省运输费计划补贴5间，共计130万；建档立卡贫困劳动力输转就业人员一次性交通生活补助计划补助545名，共计47万</t>
        </is>
      </c>
      <c r="G957" s="288" t="n">
        <v>200</v>
      </c>
      <c r="H957" s="285" t="inlineStr">
        <is>
          <t>疫情防控期间对返岗滞留贫困劳动力实现就业，实现增收脱贫</t>
        </is>
      </c>
      <c r="I957" s="233" t="n">
        <v>10</v>
      </c>
      <c r="J957" s="233" t="n">
        <v>0.139</v>
      </c>
      <c r="K957" s="233" t="n">
        <v>0.0545</v>
      </c>
      <c r="L957" s="233" t="inlineStr">
        <is>
          <t>县人社局</t>
        </is>
      </c>
      <c r="M957" s="233" t="inlineStr">
        <is>
          <t>乡镇村</t>
        </is>
      </c>
      <c r="N957" s="233" t="n">
        <v>2020.06</v>
      </c>
      <c r="O957" s="52" t="n"/>
    </row>
    <row r="958" ht="57" customHeight="1" s="13">
      <c r="A958" s="233" t="inlineStr">
        <is>
          <t>（十二）</t>
        </is>
      </c>
      <c r="B958" s="152" t="inlineStr">
        <is>
          <t>疫情期间的补贴和奖补</t>
        </is>
      </c>
      <c r="C958" s="152" t="inlineStr">
        <is>
          <t>新建</t>
        </is>
      </c>
      <c r="D958" s="152" t="inlineStr">
        <is>
          <t>2020.05-2020.12</t>
        </is>
      </c>
      <c r="E958" s="152" t="inlineStr">
        <is>
          <t>乡镇村、县城</t>
        </is>
      </c>
      <c r="F958" s="151" t="inlineStr">
        <is>
          <t>企业、扶贫车间、合作社、家庭农场等各类生产经营主体吸纳本地贫困劳动力且稳定就业半年以上的，按3000元/人标准给予生产经营主体一次性奖补；稳定就业1年以上的，按5000元/人标准给予生产经营主体一次性奖补</t>
        </is>
      </c>
      <c r="G958" s="286" t="n">
        <v>50</v>
      </c>
      <c r="H958" s="287" t="inlineStr">
        <is>
          <t>促进企业及各类经济组织吸纳建档立卡贫困劳动力和可能致贫人口稳定就业，提高贫困家庭收入水平，实现稳定脱贫目标</t>
        </is>
      </c>
      <c r="I958" s="152" t="n">
        <v>251</v>
      </c>
      <c r="J958" s="152" t="n">
        <v>0.016</v>
      </c>
      <c r="K958" s="152" t="n">
        <v>0.016</v>
      </c>
      <c r="L958" s="152" t="inlineStr">
        <is>
          <t>县人社局</t>
        </is>
      </c>
      <c r="M958" s="152" t="inlineStr">
        <is>
          <t>企业、扶贫车间、合作社、家庭农场等各类生产经营主体</t>
        </is>
      </c>
      <c r="N958" s="152" t="n">
        <v>2020.5</v>
      </c>
      <c r="O958" s="54" t="n"/>
    </row>
    <row r="959" ht="45" customHeight="1" s="13">
      <c r="A959" s="243" t="n"/>
      <c r="B959" s="243" t="n"/>
      <c r="C959" s="152" t="inlineStr">
        <is>
          <t>新建</t>
        </is>
      </c>
      <c r="D959" s="152" t="inlineStr">
        <is>
          <t>2020.05-2020.12</t>
        </is>
      </c>
      <c r="E959" s="152" t="inlineStr">
        <is>
          <t>乡镇村、县城</t>
        </is>
      </c>
      <c r="F959" s="151" t="inlineStr">
        <is>
          <t>经认定的扶贫车间（含东西部帮扶市在我县创建的扶贫车间）跨省区调用原料和成品运输，运输费由省市县三级按50%给予补贴，需资金150万元</t>
        </is>
      </c>
      <c r="G959" s="286" t="n">
        <v>150</v>
      </c>
      <c r="H959" s="287" t="inlineStr">
        <is>
          <t>政策支持，鼓励吸纳就业，帮助贫困劳动力增收</t>
        </is>
      </c>
      <c r="I959" s="152" t="n"/>
      <c r="J959" s="152" t="n">
        <v>0.004</v>
      </c>
      <c r="K959" s="152" t="n">
        <v>0.004</v>
      </c>
      <c r="L959" s="152" t="inlineStr">
        <is>
          <t>县人社局</t>
        </is>
      </c>
      <c r="M959" s="152" t="inlineStr">
        <is>
          <t>环县认定的扶贫车间</t>
        </is>
      </c>
      <c r="N959" s="152" t="n">
        <v>2020.5</v>
      </c>
      <c r="O959" s="54" t="n"/>
    </row>
    <row r="960" ht="138" customHeight="1" s="13">
      <c r="A960" s="245" t="n"/>
      <c r="B960" s="245" t="n"/>
      <c r="C960" s="152" t="inlineStr">
        <is>
          <t>新建</t>
        </is>
      </c>
      <c r="D960" s="152" t="inlineStr">
        <is>
          <t>2020.03-2020.12</t>
        </is>
      </c>
      <c r="E960" s="152" t="inlineStr">
        <is>
          <t>全县20个乡镇</t>
        </is>
      </c>
      <c r="F960" s="151" t="inlineStr">
        <is>
          <t>有序组织劳动力输转。对以外出务工为主、参加有组织输转的农村贫困劳动力，利用扶贫资金给予差别化、阶梯式奖补，鼓励其外出务工、长期务工和稳定务工。对输转到天津（劳务协作区）和其他地区（第三方地区）就业的贫困劳动力和可能致贫人口给予一次性600元交通补贴。对省内就近就业的贫困劳动力和可能致贫人口给予一次性300元交通补贴。对输转到天津（劳务协作区）建档立卡贫困劳动力和可能致贫人口稳定就业连续满3个月后，给予2400元劳务奖补；稳定就业连续满6个月的，再给予3000元劳务奖补。对输转到第三方地区和省内就近就业的建档立卡贫困劳动力和可能致贫人口稳定就业连续满3个月后，给予1800元劳务奖补；稳定就业连续满6个月的，再给予2400元劳务奖补</t>
        </is>
      </c>
      <c r="G960" s="286" t="n">
        <v>200</v>
      </c>
      <c r="H960" s="287" t="inlineStr">
        <is>
          <t>提高组织化输转程度，提高贫困家庭收入水平，实现稳定脱贫目标</t>
        </is>
      </c>
      <c r="I960" s="152" t="n">
        <v>251</v>
      </c>
      <c r="J960" s="152" t="n">
        <v>0.3</v>
      </c>
      <c r="K960" s="152" t="n">
        <v>0.3</v>
      </c>
      <c r="L960" s="152" t="inlineStr">
        <is>
          <t>县人社局</t>
        </is>
      </c>
      <c r="M960" s="152" t="inlineStr">
        <is>
          <t>各有关乡镇、劳务办、人力资源服务机构</t>
        </is>
      </c>
      <c r="N960" s="152" t="n">
        <v>2020.5</v>
      </c>
      <c r="O960" s="54" t="n"/>
    </row>
    <row r="961" ht="64" customFormat="1" customHeight="1" s="9">
      <c r="A961" s="233" t="inlineStr">
        <is>
          <t>（十三）</t>
        </is>
      </c>
      <c r="B961" s="233" t="inlineStr">
        <is>
          <t>开发乡村公
益性岗位项目
（2018-2019、2020）</t>
        </is>
      </c>
      <c r="C961" s="233" t="inlineStr">
        <is>
          <t>新建</t>
        </is>
      </c>
      <c r="D961" s="233" t="inlineStr">
        <is>
          <t>2020.01-2020.12</t>
        </is>
      </c>
      <c r="E961" s="233" t="inlineStr">
        <is>
          <t>16个乡镇117个深度贫困村</t>
        </is>
      </c>
      <c r="F961" s="124" t="inlineStr">
        <is>
          <t>在117个贫困村续建每村选聘贫困劳动力从事乡村环境卫生保洁和交通道路管护等，共1220人（2018年752人、2019年468人），共需资金749.72万元；2020年新建开发公益岗位468人，补贴需163.8万元，人身意外伤害险6.12万元</t>
        </is>
      </c>
      <c r="G961" s="288" t="n">
        <v>919.63</v>
      </c>
      <c r="H961" s="285" t="inlineStr">
        <is>
          <t>解决无法外出务工贫困劳动力就地就近就业问题，实现增收脱贫</t>
        </is>
      </c>
      <c r="I961" s="233" t="n">
        <v>117</v>
      </c>
      <c r="J961" s="233" t="n">
        <v>0.1688</v>
      </c>
      <c r="K961" s="233" t="n">
        <v>0.1688</v>
      </c>
      <c r="L961" s="233" t="inlineStr">
        <is>
          <t>县人社局县扶贫办县财政局</t>
        </is>
      </c>
      <c r="M961" s="233" t="inlineStr">
        <is>
          <t>各有关乡镇</t>
        </is>
      </c>
      <c r="N961" s="233" t="n"/>
      <c r="O961" s="52" t="n"/>
    </row>
    <row r="962" ht="72" customFormat="1" customHeight="1" s="7">
      <c r="A962" s="152" t="n">
        <v>1</v>
      </c>
      <c r="B962" s="152" t="inlineStr">
        <is>
          <t>2018-2019年乡村公
益性岗位</t>
        </is>
      </c>
      <c r="C962" s="152" t="inlineStr">
        <is>
          <t>新建</t>
        </is>
      </c>
      <c r="D962" s="152" t="inlineStr">
        <is>
          <t>2020.01
-
2020.12</t>
        </is>
      </c>
      <c r="E962" s="152" t="inlineStr">
        <is>
          <t>天池乡</t>
        </is>
      </c>
      <c r="F962" s="151" t="inlineStr">
        <is>
          <t>全乡乡村公益性岗位人员87人，其中：老庄湾村7人，苏北岔村6人，潘老庄村6人，四合掌村6人，吴城子村6人，曹李川村7人，鲜岔村6人，梁河村6人，张邓塬村6人，大庄台村6人，殷屈河村6人，碾盘岭村6人，大方山村6人，井渠淌村7人，补贴共52.2万元，人身意外伤害险1.26324万元</t>
        </is>
      </c>
      <c r="G962" s="286" t="n">
        <v>53.46324</v>
      </c>
      <c r="H962" s="287" t="inlineStr">
        <is>
          <t>解决无法外出务工贫困劳动力就地就近就业问题，实现增收脱贫</t>
        </is>
      </c>
      <c r="I962" s="152" t="n">
        <v>14</v>
      </c>
      <c r="J962" s="152" t="n">
        <v>0.008699999999999999</v>
      </c>
      <c r="K962" s="152" t="n">
        <v>0.008699999999999999</v>
      </c>
      <c r="L962" s="152" t="inlineStr">
        <is>
          <t>县人社局  县扶贫办    县财政局</t>
        </is>
      </c>
      <c r="M962" s="152" t="inlineStr">
        <is>
          <t>天池乡</t>
        </is>
      </c>
      <c r="N962" s="152" t="inlineStr">
        <is>
          <t>2019.11</t>
        </is>
      </c>
      <c r="O962" s="54" t="n"/>
    </row>
    <row r="963" ht="51" customHeight="1" s="13">
      <c r="A963" s="152" t="n">
        <v>2</v>
      </c>
      <c r="B963" s="152" t="inlineStr">
        <is>
          <t>2018-2019年乡村公
益性岗位</t>
        </is>
      </c>
      <c r="C963" s="152" t="inlineStr">
        <is>
          <t>新建</t>
        </is>
      </c>
      <c r="D963" s="152" t="inlineStr">
        <is>
          <t>2020.01
-
2020.12</t>
        </is>
      </c>
      <c r="E963" s="152" t="inlineStr">
        <is>
          <t>小南沟乡</t>
        </is>
      </c>
      <c r="F963" s="151" t="inlineStr">
        <is>
          <t>全乡乡村公益性岗位人员54人，其中：粉子山村9人，李塬6人，连川村8人，天子渠村6人，汪天子村6人，小南沟村7人，杨胡套子6人，燕麦掌村6人，补贴共32.4万元，人身意外伤害险0.78408万元</t>
        </is>
      </c>
      <c r="G963" s="286" t="n">
        <v>33.18408</v>
      </c>
      <c r="H963" s="287" t="inlineStr">
        <is>
          <t>解决无法外出务工贫困劳动力就地就近就业问题，实现增收脱贫</t>
        </is>
      </c>
      <c r="I963" s="152" t="n">
        <v>8</v>
      </c>
      <c r="J963" s="152" t="n">
        <v>0.0054</v>
      </c>
      <c r="K963" s="152" t="n">
        <v>0.0054</v>
      </c>
      <c r="L963" s="152" t="inlineStr">
        <is>
          <t>县人社局  县扶贫办    县财政局</t>
        </is>
      </c>
      <c r="M963" s="152" t="inlineStr">
        <is>
          <t>小南沟乡</t>
        </is>
      </c>
      <c r="N963" s="152" t="inlineStr">
        <is>
          <t>2019.11</t>
        </is>
      </c>
      <c r="O963" s="54" t="n"/>
    </row>
    <row r="964" ht="57" customHeight="1" s="13">
      <c r="A964" s="152" t="n">
        <v>3</v>
      </c>
      <c r="B964" s="152" t="inlineStr">
        <is>
          <t>2018-2019年乡村公
益性岗位</t>
        </is>
      </c>
      <c r="C964" s="152" t="inlineStr">
        <is>
          <t>新建</t>
        </is>
      </c>
      <c r="D964" s="152" t="inlineStr">
        <is>
          <t>2020.01
-
2020.12</t>
        </is>
      </c>
      <c r="E964" s="152" t="inlineStr">
        <is>
          <t>芦家湾乡</t>
        </is>
      </c>
      <c r="F964" s="151" t="inlineStr">
        <is>
          <t>全乡乡村公益性岗位人员57人，其中：大堡条村6人，花儿掌村7人，井川村6人，庙儿掌村6人，盘龙村7人，桃李湾村6人，王庄村6人，小堡条村6人，杨新庄村7人，补贴共34.2万元，人身意外伤害险0.82764万元</t>
        </is>
      </c>
      <c r="G964" s="286" t="n">
        <v>35.02764</v>
      </c>
      <c r="H964" s="287" t="inlineStr">
        <is>
          <t>解决无法外出务工贫困劳动力就地就近就业问题，实现增收脱贫</t>
        </is>
      </c>
      <c r="I964" s="152" t="n">
        <v>9</v>
      </c>
      <c r="J964" s="152" t="n">
        <v>0.0057</v>
      </c>
      <c r="K964" s="152" t="n">
        <v>0.0057</v>
      </c>
      <c r="L964" s="152" t="inlineStr">
        <is>
          <t>县人社局  县扶贫办    县财政局</t>
        </is>
      </c>
      <c r="M964" s="152" t="inlineStr">
        <is>
          <t>芦家湾乡</t>
        </is>
      </c>
      <c r="N964" s="152" t="inlineStr">
        <is>
          <t>2019.11</t>
        </is>
      </c>
      <c r="O964" s="54" t="n"/>
    </row>
    <row r="965" ht="48" customHeight="1" s="13">
      <c r="A965" s="152" t="n">
        <v>4</v>
      </c>
      <c r="B965" s="152" t="inlineStr">
        <is>
          <t>2018-2019年乡村公
益性岗位</t>
        </is>
      </c>
      <c r="C965" s="152" t="inlineStr">
        <is>
          <t>新建</t>
        </is>
      </c>
      <c r="D965" s="152" t="inlineStr">
        <is>
          <t>2020.01
-
2020.12</t>
        </is>
      </c>
      <c r="E965" s="152" t="inlineStr">
        <is>
          <t>南湫乡</t>
        </is>
      </c>
      <c r="F965" s="151" t="inlineStr">
        <is>
          <t>全乡乡村公益性岗位人员36人，其中：代家洼村6人，党家洼村6人，花儿山村6人，双井子村6人，杨兴堡村6人，岳后渠村6人，补贴共21.6万元，人身意外伤害险0.52272万元</t>
        </is>
      </c>
      <c r="G965" s="286" t="n">
        <v>22.12272</v>
      </c>
      <c r="H965" s="287" t="inlineStr">
        <is>
          <t>解决无法外出务工贫困劳动力就地就近就业问题，实现增收脱贫</t>
        </is>
      </c>
      <c r="I965" s="152" t="n">
        <v>6</v>
      </c>
      <c r="J965" s="152" t="n">
        <v>0.0036</v>
      </c>
      <c r="K965" s="152" t="n">
        <v>0.0036</v>
      </c>
      <c r="L965" s="152" t="inlineStr">
        <is>
          <t>县人社局  县扶贫办    县财政局</t>
        </is>
      </c>
      <c r="M965" s="152" t="inlineStr">
        <is>
          <t>南湫乡</t>
        </is>
      </c>
      <c r="N965" s="152" t="inlineStr">
        <is>
          <t>2019.11</t>
        </is>
      </c>
      <c r="O965" s="54" t="n"/>
    </row>
    <row r="966" ht="46" customHeight="1" s="13">
      <c r="A966" s="152" t="n">
        <v>5</v>
      </c>
      <c r="B966" s="152" t="inlineStr">
        <is>
          <t>2018-2019年乡村公
益性岗位</t>
        </is>
      </c>
      <c r="C966" s="152" t="inlineStr">
        <is>
          <t>新建</t>
        </is>
      </c>
      <c r="D966" s="152" t="inlineStr">
        <is>
          <t>2020.01
-
2020.12</t>
        </is>
      </c>
      <c r="E966" s="152" t="inlineStr">
        <is>
          <t>耿湾乡</t>
        </is>
      </c>
      <c r="F966" s="151" t="inlineStr">
        <is>
          <t>全乡乡村公益性岗位人员34人，其中：郜庄村8人，潘掌村9人，万湾村9人，许掌村8人，补贴20.4万元，人身意外伤害险0.49368万元</t>
        </is>
      </c>
      <c r="G966" s="286" t="n">
        <v>20.89368</v>
      </c>
      <c r="H966" s="287" t="inlineStr">
        <is>
          <t>解决无法外出务工贫困劳动力就地就近就业问题，实现增收脱贫</t>
        </is>
      </c>
      <c r="I966" s="152" t="n">
        <v>4</v>
      </c>
      <c r="J966" s="152" t="n">
        <v>0.0034</v>
      </c>
      <c r="K966" s="152" t="n">
        <v>0.0034</v>
      </c>
      <c r="L966" s="152" t="inlineStr">
        <is>
          <t>县人社局  县扶贫办    县财政局</t>
        </is>
      </c>
      <c r="M966" s="152" t="inlineStr">
        <is>
          <t>耿湾乡</t>
        </is>
      </c>
      <c r="N966" s="152" t="inlineStr">
        <is>
          <t>2019.11</t>
        </is>
      </c>
      <c r="O966" s="54" t="n"/>
    </row>
    <row r="967" ht="69" customHeight="1" s="13">
      <c r="A967" s="152" t="n">
        <v>6</v>
      </c>
      <c r="B967" s="152" t="inlineStr">
        <is>
          <t>2018-2019年乡村公
益性岗位</t>
        </is>
      </c>
      <c r="C967" s="152" t="inlineStr">
        <is>
          <t>新建</t>
        </is>
      </c>
      <c r="D967" s="152" t="inlineStr">
        <is>
          <t>2020.01
-
2020.12</t>
        </is>
      </c>
      <c r="E967" s="152" t="inlineStr">
        <is>
          <t>车道镇</t>
        </is>
      </c>
      <c r="F967" s="151" t="inlineStr">
        <is>
          <t>全镇乡村公益性岗位人员90人，其中：安掌村4人，陈掌村5人，代掌村5人，吊渠村6人，红台村5人，苦水掌村8人，刘渠村4人，三角城村4人，双庙村8人，万安村6人，王西掌村7人，魏洼村6人，杨掌村6人，樱桃掌村8人，元峁村8人，补贴共54万元，人身意外伤害险1.3068万元</t>
        </is>
      </c>
      <c r="G967" s="286" t="n">
        <v>55.3068</v>
      </c>
      <c r="H967" s="287" t="inlineStr">
        <is>
          <t>解决无法外出务工贫困劳动力就地就近就业问题，实现增收脱贫</t>
        </is>
      </c>
      <c r="I967" s="152" t="n">
        <v>15</v>
      </c>
      <c r="J967" s="152" t="n">
        <v>0.008999999999999999</v>
      </c>
      <c r="K967" s="152" t="n">
        <v>0.008999999999999999</v>
      </c>
      <c r="L967" s="152" t="inlineStr">
        <is>
          <t>县人社局  县扶贫办    县财政局</t>
        </is>
      </c>
      <c r="M967" s="152" t="inlineStr">
        <is>
          <t>车道镇</t>
        </is>
      </c>
      <c r="N967" s="152" t="inlineStr">
        <is>
          <t>2019.11</t>
        </is>
      </c>
      <c r="O967" s="54" t="n"/>
    </row>
    <row r="968" ht="43" customHeight="1" s="13">
      <c r="A968" s="152" t="n">
        <v>7</v>
      </c>
      <c r="B968" s="152" t="inlineStr">
        <is>
          <t>2018-2019年乡村公
益性岗位</t>
        </is>
      </c>
      <c r="C968" s="152" t="inlineStr">
        <is>
          <t>新建</t>
        </is>
      </c>
      <c r="D968" s="152" t="inlineStr">
        <is>
          <t>2020.01
-
2020.12</t>
        </is>
      </c>
      <c r="E968" s="152" t="inlineStr">
        <is>
          <t>环城镇</t>
        </is>
      </c>
      <c r="F968" s="151" t="inlineStr">
        <is>
          <t>全镇乡村公益性岗位人员6人，其中：耿家沟村6人，补贴共3.6万元，人身意外伤害险0.08712万元</t>
        </is>
      </c>
      <c r="G968" s="286" t="n">
        <v>3.68712</v>
      </c>
      <c r="H968" s="287" t="inlineStr">
        <is>
          <t>解决无法外出务工贫困劳动力就地就近就业问题，实现增收脱贫</t>
        </is>
      </c>
      <c r="I968" s="152" t="n">
        <v>1</v>
      </c>
      <c r="J968" s="152" t="n">
        <v>0.0005999999999999999</v>
      </c>
      <c r="K968" s="152" t="n">
        <v>0.0005999999999999999</v>
      </c>
      <c r="L968" s="152" t="inlineStr">
        <is>
          <t>县人社局  县扶贫办    县财政局</t>
        </is>
      </c>
      <c r="M968" s="152" t="inlineStr">
        <is>
          <t>环城镇</t>
        </is>
      </c>
      <c r="N968" s="152" t="inlineStr">
        <is>
          <t>2019.11</t>
        </is>
      </c>
      <c r="O968" s="54" t="n"/>
    </row>
    <row r="969" ht="47" customHeight="1" s="13">
      <c r="A969" s="152" t="n">
        <v>8</v>
      </c>
      <c r="B969" s="152" t="inlineStr">
        <is>
          <t>2018-2019年乡村公
益性岗位</t>
        </is>
      </c>
      <c r="C969" s="152" t="inlineStr">
        <is>
          <t>新建</t>
        </is>
      </c>
      <c r="D969" s="152" t="inlineStr">
        <is>
          <t>2020.01
-
2020.12</t>
        </is>
      </c>
      <c r="E969" s="152" t="inlineStr">
        <is>
          <t>秦团庄乡</t>
        </is>
      </c>
      <c r="F969" s="151" t="inlineStr">
        <is>
          <t>全乡乡村公益性岗位人员39人，其中：白塬畔村7人，大天子村6人，贾塬村7人，南掌堡子6人，秦团庄村6人，王团庄村7人，补贴共23.4万元，人身意外伤害险0.56628万元</t>
        </is>
      </c>
      <c r="G969" s="286" t="n">
        <v>23.96628</v>
      </c>
      <c r="H969" s="287" t="inlineStr">
        <is>
          <t>解决无法外出务工贫困劳动力就地就近就业问题，实现增收脱贫</t>
        </is>
      </c>
      <c r="I969" s="152" t="n">
        <v>6</v>
      </c>
      <c r="J969" s="152" t="n">
        <v>0.0039</v>
      </c>
      <c r="K969" s="152" t="n">
        <v>0.0039</v>
      </c>
      <c r="L969" s="152" t="inlineStr">
        <is>
          <t>县人社局  县扶贫办    县财政局</t>
        </is>
      </c>
      <c r="M969" s="152" t="inlineStr">
        <is>
          <t>秦团庄乡</t>
        </is>
      </c>
      <c r="N969" s="152" t="inlineStr">
        <is>
          <t>2019.11</t>
        </is>
      </c>
      <c r="O969" s="54" t="n"/>
    </row>
    <row r="970" ht="56" customHeight="1" s="13">
      <c r="A970" s="152" t="n">
        <v>9</v>
      </c>
      <c r="B970" s="152" t="inlineStr">
        <is>
          <t>2018-2019年乡村公
益性岗位</t>
        </is>
      </c>
      <c r="C970" s="152" t="inlineStr">
        <is>
          <t>新建</t>
        </is>
      </c>
      <c r="D970" s="152" t="inlineStr">
        <is>
          <t>2020.01
-
2020.12</t>
        </is>
      </c>
      <c r="E970" s="152" t="inlineStr">
        <is>
          <t>八珠乡</t>
        </is>
      </c>
      <c r="F970" s="151" t="inlineStr">
        <is>
          <t>全乡乡村公益性岗位人员59人，其中：八珠塬村6人，白塬村6人，冯家湾村7人，苟塬村6人，马连掌村6人，湫坝沟村6人，塔尔咀村8人，瓦崾岘村7人，杏树沟村7人，补贴共35.4万元，人身意外伤害险0.85668万元</t>
        </is>
      </c>
      <c r="G970" s="286" t="n">
        <v>36.25668</v>
      </c>
      <c r="H970" s="287" t="inlineStr">
        <is>
          <t>解决无法外出务工贫困劳动力就地就近就业问题，实现增收脱贫</t>
        </is>
      </c>
      <c r="I970" s="152" t="n">
        <v>9</v>
      </c>
      <c r="J970" s="152" t="n">
        <v>0.0059</v>
      </c>
      <c r="K970" s="152" t="n">
        <v>0.0059</v>
      </c>
      <c r="L970" s="152" t="inlineStr">
        <is>
          <t>县人社局  县扶贫办    县财政局</t>
        </is>
      </c>
      <c r="M970" s="152" t="inlineStr">
        <is>
          <t>八珠乡</t>
        </is>
      </c>
      <c r="N970" s="152" t="inlineStr">
        <is>
          <t>2019.11</t>
        </is>
      </c>
      <c r="O970" s="54" t="n"/>
    </row>
    <row r="971" ht="46" customHeight="1" s="13">
      <c r="A971" s="152" t="n">
        <v>10</v>
      </c>
      <c r="B971" s="152" t="inlineStr">
        <is>
          <t>2018-2019年乡村公
益性岗位</t>
        </is>
      </c>
      <c r="C971" s="152" t="inlineStr">
        <is>
          <t>新建</t>
        </is>
      </c>
      <c r="D971" s="152" t="inlineStr">
        <is>
          <t>2020.01
-
2020.12</t>
        </is>
      </c>
      <c r="E971" s="152" t="inlineStr">
        <is>
          <t>山城乡</t>
        </is>
      </c>
      <c r="F971" s="151" t="inlineStr">
        <is>
          <t>全乡乡村公益性岗位人员32人，其中：冯家沟村7人，郝掌村6人，王山口子村6人，谢庄村6人，寨柯村7人，补贴共19.2万元，人身意外伤害险0.46464万元</t>
        </is>
      </c>
      <c r="G971" s="286" t="n">
        <v>19.66464</v>
      </c>
      <c r="H971" s="287" t="inlineStr">
        <is>
          <t>解决无法外出务工贫困劳动力就地就近就业问题，实现增收脱贫</t>
        </is>
      </c>
      <c r="I971" s="152" t="n">
        <v>5</v>
      </c>
      <c r="J971" s="152" t="n">
        <v>0.0032</v>
      </c>
      <c r="K971" s="152" t="n">
        <v>0.0032</v>
      </c>
      <c r="L971" s="152" t="inlineStr">
        <is>
          <t>县人社局  县扶贫办    县财政局</t>
        </is>
      </c>
      <c r="M971" s="152" t="inlineStr">
        <is>
          <t>山城乡</t>
        </is>
      </c>
      <c r="N971" s="152" t="inlineStr">
        <is>
          <t>2019.11</t>
        </is>
      </c>
      <c r="O971" s="54" t="n"/>
    </row>
    <row r="972" ht="36" customHeight="1" s="13">
      <c r="A972" s="152" t="n">
        <v>11</v>
      </c>
      <c r="B972" s="152" t="inlineStr">
        <is>
          <t>2018-2019年乡村公
益性岗位</t>
        </is>
      </c>
      <c r="C972" s="152" t="inlineStr">
        <is>
          <t>新建</t>
        </is>
      </c>
      <c r="D972" s="152" t="inlineStr">
        <is>
          <t>2020.01
-
2020.12</t>
        </is>
      </c>
      <c r="E972" s="152" t="inlineStr">
        <is>
          <t>洪德镇</t>
        </is>
      </c>
      <c r="F972" s="151" t="inlineStr">
        <is>
          <t>全镇乡村公益性岗位人员6人，其中：私盐路村6人，补贴共3.6万元，人身意外伤害险0.08712万元</t>
        </is>
      </c>
      <c r="G972" s="286" t="n">
        <v>3.68712</v>
      </c>
      <c r="H972" s="287" t="inlineStr">
        <is>
          <t>解决无法外出务工贫困劳动力就地就近就业问题，实现增收脱贫</t>
        </is>
      </c>
      <c r="I972" s="152" t="n">
        <v>1</v>
      </c>
      <c r="J972" s="152" t="n">
        <v>0.0005999999999999999</v>
      </c>
      <c r="K972" s="152" t="n">
        <v>0.0005999999999999999</v>
      </c>
      <c r="L972" s="152" t="inlineStr">
        <is>
          <t>县人社局  县扶贫办    县财政局</t>
        </is>
      </c>
      <c r="M972" s="152" t="inlineStr">
        <is>
          <t>洪德镇</t>
        </is>
      </c>
      <c r="N972" s="152" t="inlineStr">
        <is>
          <t>2019.11</t>
        </is>
      </c>
      <c r="O972" s="54" t="n"/>
    </row>
    <row r="973" ht="42" customHeight="1" s="13">
      <c r="A973" s="152" t="n">
        <v>12</v>
      </c>
      <c r="B973" s="152" t="inlineStr">
        <is>
          <t>2018-2019年乡村公
益性岗位</t>
        </is>
      </c>
      <c r="C973" s="152" t="inlineStr">
        <is>
          <t>新建</t>
        </is>
      </c>
      <c r="D973" s="152" t="inlineStr">
        <is>
          <t>2020.01
-
2020.12</t>
        </is>
      </c>
      <c r="E973" s="152" t="inlineStr">
        <is>
          <t>罗山川乡</t>
        </is>
      </c>
      <c r="F973" s="151" t="inlineStr">
        <is>
          <t>全乡乡村公益性岗位人员20人，其中：龙柏山村8人，山水湾村6人，苇芝城村6人，补贴共12万元，人身意外伤害险0.2904万元</t>
        </is>
      </c>
      <c r="G973" s="286" t="n">
        <v>12.2904</v>
      </c>
      <c r="H973" s="287" t="inlineStr">
        <is>
          <t>解决无法外出务工贫困劳动力就地就近就业问题，实现增收脱贫</t>
        </is>
      </c>
      <c r="I973" s="152" t="n">
        <v>3</v>
      </c>
      <c r="J973" s="152" t="n">
        <v>0.002</v>
      </c>
      <c r="K973" s="152" t="n">
        <v>0.002</v>
      </c>
      <c r="L973" s="152" t="inlineStr">
        <is>
          <t>县人社局  县扶贫办    县财政局</t>
        </is>
      </c>
      <c r="M973" s="152" t="inlineStr">
        <is>
          <t>罗山川乡</t>
        </is>
      </c>
      <c r="N973" s="152" t="inlineStr">
        <is>
          <t>2019.11</t>
        </is>
      </c>
      <c r="O973" s="54" t="n"/>
    </row>
    <row r="974" ht="45" customHeight="1" s="13">
      <c r="A974" s="152" t="n">
        <v>13</v>
      </c>
      <c r="B974" s="152" t="inlineStr">
        <is>
          <t>2018-2019年乡村公
益性岗位</t>
        </is>
      </c>
      <c r="C974" s="152" t="inlineStr">
        <is>
          <t>新建</t>
        </is>
      </c>
      <c r="D974" s="152" t="inlineStr">
        <is>
          <t>2020.01
-
2020.12</t>
        </is>
      </c>
      <c r="E974" s="152" t="inlineStr">
        <is>
          <t>樊家川镇</t>
        </is>
      </c>
      <c r="F974" s="151" t="inlineStr">
        <is>
          <t>全镇乡村公益性岗位人员48人，其中：樊家川村7人，郝集村8人，李崾岘村6人，马骏滩村6人，慕家河村9人，闫塬村6人，长城村6人，补贴共28.8万元，人身意外伤害险0.69696万元</t>
        </is>
      </c>
      <c r="G974" s="286" t="n">
        <v>29.49696</v>
      </c>
      <c r="H974" s="287" t="inlineStr">
        <is>
          <t>解决无法外出务工贫困劳动力就地就近就业问题，实现增收脱贫</t>
        </is>
      </c>
      <c r="I974" s="152" t="n">
        <v>7</v>
      </c>
      <c r="J974" s="152" t="n">
        <v>0.0048</v>
      </c>
      <c r="K974" s="152" t="n">
        <v>0.0048</v>
      </c>
      <c r="L974" s="152" t="inlineStr">
        <is>
          <t>县人社局  县扶贫办    县财政局</t>
        </is>
      </c>
      <c r="M974" s="152" t="inlineStr">
        <is>
          <t>樊家川镇</t>
        </is>
      </c>
      <c r="N974" s="152" t="inlineStr">
        <is>
          <t>2019.11</t>
        </is>
      </c>
      <c r="O974" s="54" t="n"/>
    </row>
    <row r="975" ht="58" customHeight="1" s="13">
      <c r="A975" s="152" t="n">
        <v>14</v>
      </c>
      <c r="B975" s="152" t="inlineStr">
        <is>
          <t>2018-2019年乡村公
益性岗位</t>
        </is>
      </c>
      <c r="C975" s="152" t="inlineStr">
        <is>
          <t>新建</t>
        </is>
      </c>
      <c r="D975" s="152" t="inlineStr">
        <is>
          <t>2020.01
-
2020.12</t>
        </is>
      </c>
      <c r="E975" s="152" t="inlineStr">
        <is>
          <t>毛井镇</t>
        </is>
      </c>
      <c r="F975" s="151" t="inlineStr">
        <is>
          <t>全镇乡村公益性岗位人员76人，其中：大户掌村6人，丁连掌村6人，二条俭村10人，高家洼6人，红糜湾村6人，红土咀村6人，黄寨柯6人，马趟村6人，乔崾岘6人，山西掌6人，施家滩6人，杨东掌村6人，补贴共45.6万元，人身意外伤害险1.10352万元</t>
        </is>
      </c>
      <c r="G975" s="286" t="n">
        <v>46.70352</v>
      </c>
      <c r="H975" s="287" t="inlineStr">
        <is>
          <t>解决无法外出务工贫困劳动力就地就近就业问题，实现增收脱贫</t>
        </is>
      </c>
      <c r="I975" s="152" t="n">
        <v>12</v>
      </c>
      <c r="J975" s="152" t="n">
        <v>0.0076</v>
      </c>
      <c r="K975" s="152" t="n">
        <v>0.0076</v>
      </c>
      <c r="L975" s="152" t="inlineStr">
        <is>
          <t>县人社局  县扶贫办    县财政局</t>
        </is>
      </c>
      <c r="M975" s="152" t="inlineStr">
        <is>
          <t>毛井镇</t>
        </is>
      </c>
      <c r="N975" s="152" t="inlineStr">
        <is>
          <t>2019.11</t>
        </is>
      </c>
      <c r="O975" s="54" t="n"/>
    </row>
    <row r="976" ht="69" customHeight="1" s="13">
      <c r="A976" s="152" t="n">
        <v>15</v>
      </c>
      <c r="B976" s="152" t="inlineStr">
        <is>
          <t>2018-2019年乡村公
益性岗位</t>
        </is>
      </c>
      <c r="C976" s="152" t="inlineStr">
        <is>
          <t>新建</t>
        </is>
      </c>
      <c r="D976" s="152" t="inlineStr">
        <is>
          <t>2020.01
-
2020.12</t>
        </is>
      </c>
      <c r="E976" s="152" t="inlineStr">
        <is>
          <t>合道镇</t>
        </is>
      </c>
      <c r="F976" s="151" t="inlineStr">
        <is>
          <t>全镇乡村公益性岗位人员102人，其中：常崾岘村6人，陈旗塬村7人，大路洼村6人，红崖洼村6人，梁坪村6人，尚西坪村6人，沈家岭村6人，唐台子村7人，陶洼子村8人，瓦天沟村6人，辛坪村7人，杨坪沟村6人，寨子坪村6人，赵家塬村6人人，赵台村7人，朱家塬村6人，补贴共61.2万元，人身意外伤害险1.48104万元</t>
        </is>
      </c>
      <c r="G976" s="286" t="n">
        <v>62.68104</v>
      </c>
      <c r="H976" s="287" t="inlineStr">
        <is>
          <t>解决无法外出务工贫困劳动力就地就近就业问题，实现增收脱贫</t>
        </is>
      </c>
      <c r="I976" s="152" t="n">
        <v>16</v>
      </c>
      <c r="J976" s="152" t="n">
        <v>0.0102</v>
      </c>
      <c r="K976" s="152" t="n">
        <v>0.0102</v>
      </c>
      <c r="L976" s="152" t="inlineStr">
        <is>
          <t>县人社局  县扶贫办    县财政局</t>
        </is>
      </c>
      <c r="M976" s="152" t="inlineStr">
        <is>
          <t>合道镇</t>
        </is>
      </c>
      <c r="N976" s="152" t="inlineStr">
        <is>
          <t>2019.11</t>
        </is>
      </c>
      <c r="O976" s="54" t="n"/>
    </row>
    <row r="977" ht="36" customHeight="1" s="13">
      <c r="A977" s="152" t="n">
        <v>16</v>
      </c>
      <c r="B977" s="152" t="inlineStr">
        <is>
          <t>2018-2019年乡村公
益性岗位</t>
        </is>
      </c>
      <c r="C977" s="152" t="inlineStr">
        <is>
          <t>新建</t>
        </is>
      </c>
      <c r="D977" s="152" t="inlineStr">
        <is>
          <t>2020.01
-
2020.12</t>
        </is>
      </c>
      <c r="E977" s="152" t="inlineStr">
        <is>
          <t>演武乡</t>
        </is>
      </c>
      <c r="F977" s="151" t="inlineStr">
        <is>
          <t>全乡乡村公益性岗位人员6人，其中：黑泉河村6人，补贴共3.6万元，人身意外伤害险0.08712万元</t>
        </is>
      </c>
      <c r="G977" s="286" t="n">
        <v>3.68712</v>
      </c>
      <c r="H977" s="287" t="inlineStr">
        <is>
          <t>解决无法外出务工贫困劳动力就地就近就业问题，实现增收脱贫</t>
        </is>
      </c>
      <c r="I977" s="152" t="n">
        <v>1</v>
      </c>
      <c r="J977" s="152" t="n">
        <v>0.0005999999999999999</v>
      </c>
      <c r="K977" s="152" t="n">
        <v>0.0005999999999999999</v>
      </c>
      <c r="L977" s="152" t="inlineStr">
        <is>
          <t>县人社局  县扶贫办    县财政局</t>
        </is>
      </c>
      <c r="M977" s="152" t="inlineStr">
        <is>
          <t>演武乡</t>
        </is>
      </c>
      <c r="N977" s="152" t="inlineStr">
        <is>
          <t>2019.11</t>
        </is>
      </c>
      <c r="O977" s="54" t="n"/>
    </row>
    <row r="978" ht="70" customHeight="1" s="13">
      <c r="A978" s="152" t="n">
        <v>17</v>
      </c>
      <c r="B978" s="152" t="inlineStr">
        <is>
          <t>2018-2019年乡村公
益性岗位</t>
        </is>
      </c>
      <c r="C978" s="152" t="inlineStr">
        <is>
          <t>新建</t>
        </is>
      </c>
      <c r="D978" s="152" t="inlineStr">
        <is>
          <t>2020.01
-
2020.12</t>
        </is>
      </c>
      <c r="E978" s="152" t="inlineStr">
        <is>
          <t>天池乡</t>
        </is>
      </c>
      <c r="F978" s="151" t="inlineStr">
        <is>
          <t>全乡开发乡村公益性岗位56人，其中：苏北岔村4人，老庄湾村4人，潘老庄村4人，四合掌村4人，吴城子村4人，曹李川村4人，鲜岔村4人，梁河村4人，张邓塬村4人，大庄台村4人，殷屈河村4人，碾盘岭村4人，大方山村4人，井渠淌村4人，补贴共33.6万元，人身意外伤害险0.81312万元</t>
        </is>
      </c>
      <c r="G978" s="286" t="n">
        <v>34.41312</v>
      </c>
      <c r="H978" s="287" t="inlineStr">
        <is>
          <t>解决无法外出务工贫困劳动力就地就近就业问题，实现增收脱贫</t>
        </is>
      </c>
      <c r="I978" s="152" t="n">
        <v>14</v>
      </c>
      <c r="J978" s="152" t="n">
        <v>0.0056</v>
      </c>
      <c r="K978" s="152" t="n">
        <v>0.0056</v>
      </c>
      <c r="L978" s="152" t="inlineStr">
        <is>
          <t>县人社局  县扶贫办    县财政局</t>
        </is>
      </c>
      <c r="M978" s="152" t="inlineStr">
        <is>
          <t>天池乡</t>
        </is>
      </c>
      <c r="N978" s="152" t="inlineStr">
        <is>
          <t>2019.11</t>
        </is>
      </c>
      <c r="O978" s="54" t="n"/>
    </row>
    <row r="979" ht="57" customHeight="1" s="13">
      <c r="A979" s="152" t="n">
        <v>18</v>
      </c>
      <c r="B979" s="152" t="inlineStr">
        <is>
          <t>2018-2019年乡村公
益性岗位</t>
        </is>
      </c>
      <c r="C979" s="152" t="inlineStr">
        <is>
          <t>新建</t>
        </is>
      </c>
      <c r="D979" s="152" t="inlineStr">
        <is>
          <t>2020.01
-
2020.12</t>
        </is>
      </c>
      <c r="E979" s="152" t="inlineStr">
        <is>
          <t>小南沟乡</t>
        </is>
      </c>
      <c r="F979" s="151" t="inlineStr">
        <is>
          <t>全乡开发乡村公益性岗位32人，其中：粉子山村4人，李塬村4人，连川村4人，天子渠村4人，汪天子村4人，小南沟村4人，杨胡套子4人，燕麦掌村4人，补贴共19.2万元，人身意外伤害险0.46464万元</t>
        </is>
      </c>
      <c r="G979" s="286" t="n">
        <v>19.66464</v>
      </c>
      <c r="H979" s="287" t="inlineStr">
        <is>
          <t>解决无法外出务工贫困劳动力就地就近就业问题，实现增收脱贫</t>
        </is>
      </c>
      <c r="I979" s="152" t="n">
        <v>8</v>
      </c>
      <c r="J979" s="152" t="n">
        <v>0.0032</v>
      </c>
      <c r="K979" s="152" t="n">
        <v>0.0032</v>
      </c>
      <c r="L979" s="152" t="inlineStr">
        <is>
          <t>县人社局  县扶贫办    县财政局</t>
        </is>
      </c>
      <c r="M979" s="152" t="inlineStr">
        <is>
          <t>小南沟乡</t>
        </is>
      </c>
      <c r="N979" s="152" t="inlineStr">
        <is>
          <t>2019.11</t>
        </is>
      </c>
      <c r="O979" s="54" t="n"/>
    </row>
    <row r="980" ht="62" customHeight="1" s="13">
      <c r="A980" s="152" t="n">
        <v>19</v>
      </c>
      <c r="B980" s="152" t="inlineStr">
        <is>
          <t>2018-2019年乡村公
益性岗位</t>
        </is>
      </c>
      <c r="C980" s="152" t="inlineStr">
        <is>
          <t>新建</t>
        </is>
      </c>
      <c r="D980" s="152" t="inlineStr">
        <is>
          <t>2020.01
-
2020.12</t>
        </is>
      </c>
      <c r="E980" s="152" t="inlineStr">
        <is>
          <t>芦家湾乡</t>
        </is>
      </c>
      <c r="F980" s="151" t="inlineStr">
        <is>
          <t>全乡开发乡村公益性岗位人员36人，其中：大堡条村4人，花儿掌村4人，井川村4人，庙儿掌村4人，盘龙村4人，桃李湾村4人，王庄村4人，小堡条村4人，杨新庄村4人，补贴共21.6万元，人身意外伤害险0.52272万元</t>
        </is>
      </c>
      <c r="G980" s="286" t="n">
        <v>22.12272</v>
      </c>
      <c r="H980" s="287" t="inlineStr">
        <is>
          <t>解决无法外出务工贫困劳动力就地就近就业问题，实现增收脱贫</t>
        </is>
      </c>
      <c r="I980" s="152" t="n">
        <v>9</v>
      </c>
      <c r="J980" s="152" t="n">
        <v>0.0036</v>
      </c>
      <c r="K980" s="152" t="n">
        <v>0.0036</v>
      </c>
      <c r="L980" s="152" t="inlineStr">
        <is>
          <t>县人社局  县扶贫办    县财政局</t>
        </is>
      </c>
      <c r="M980" s="152" t="inlineStr">
        <is>
          <t>芦家湾乡</t>
        </is>
      </c>
      <c r="N980" s="152" t="inlineStr">
        <is>
          <t>2019.11</t>
        </is>
      </c>
      <c r="O980" s="54" t="n"/>
    </row>
    <row r="981" ht="45" customHeight="1" s="13">
      <c r="A981" s="152" t="n">
        <v>20</v>
      </c>
      <c r="B981" s="152" t="inlineStr">
        <is>
          <t>2018-2019年乡村公
益性岗位</t>
        </is>
      </c>
      <c r="C981" s="152" t="inlineStr">
        <is>
          <t>新建</t>
        </is>
      </c>
      <c r="D981" s="152" t="inlineStr">
        <is>
          <t>2020.01
-
2020.12</t>
        </is>
      </c>
      <c r="E981" s="152" t="inlineStr">
        <is>
          <t>南湫乡</t>
        </is>
      </c>
      <c r="F981" s="151" t="inlineStr">
        <is>
          <t>全乡开发乡村公益性岗位人员24人，其中：代家洼村4人，党家洼村4人，花儿山村4人，双井子村4人，杨兴堡村4人，岳后渠村4人，补贴共14.4万元，人身意外伤害险0.34848万元</t>
        </is>
      </c>
      <c r="G981" s="286" t="n">
        <v>14.74848</v>
      </c>
      <c r="H981" s="287" t="inlineStr">
        <is>
          <t>解决无法外出务工贫困劳动力就地就近就业问题，实现增收脱贫</t>
        </is>
      </c>
      <c r="I981" s="152" t="n">
        <v>6</v>
      </c>
      <c r="J981" s="152" t="n">
        <v>0.0024</v>
      </c>
      <c r="K981" s="152" t="n">
        <v>0.0024</v>
      </c>
      <c r="L981" s="152" t="inlineStr">
        <is>
          <t>县人社局  县扶贫办    县财政局</t>
        </is>
      </c>
      <c r="M981" s="152" t="inlineStr">
        <is>
          <t>南湫乡</t>
        </is>
      </c>
      <c r="N981" s="152" t="inlineStr">
        <is>
          <t>2019.11</t>
        </is>
      </c>
      <c r="O981" s="54" t="n"/>
    </row>
    <row r="982" ht="46" customHeight="1" s="13">
      <c r="A982" s="152" t="n">
        <v>21</v>
      </c>
      <c r="B982" s="152" t="inlineStr">
        <is>
          <t>2018-2019年乡村公
益性岗位</t>
        </is>
      </c>
      <c r="C982" s="152" t="inlineStr">
        <is>
          <t>新建</t>
        </is>
      </c>
      <c r="D982" s="152" t="inlineStr">
        <is>
          <t>2020.01
-
2020.12</t>
        </is>
      </c>
      <c r="E982" s="152" t="inlineStr">
        <is>
          <t>耿湾乡</t>
        </is>
      </c>
      <c r="F982" s="151" t="inlineStr">
        <is>
          <t>全乡开发乡村公益性岗位人员16人，其中：郜庄村4人，潘掌村4人，万湾村4人，许掌村4人，补贴共9.6万元，人身意外伤害险0.23232万元</t>
        </is>
      </c>
      <c r="G982" s="286" t="n">
        <v>9.832319999999999</v>
      </c>
      <c r="H982" s="287" t="inlineStr">
        <is>
          <t>解决无法外出务工贫困劳动力就地就近就业问题，实现增收脱贫</t>
        </is>
      </c>
      <c r="I982" s="152" t="n">
        <v>4</v>
      </c>
      <c r="J982" s="152" t="n">
        <v>0.0016</v>
      </c>
      <c r="K982" s="152" t="n">
        <v>0.0016</v>
      </c>
      <c r="L982" s="152" t="inlineStr">
        <is>
          <t>县人社局  县扶贫办    县财政局</t>
        </is>
      </c>
      <c r="M982" s="152" t="inlineStr">
        <is>
          <t>耿湾乡</t>
        </is>
      </c>
      <c r="N982" s="152" t="inlineStr">
        <is>
          <t>2019.11</t>
        </is>
      </c>
      <c r="O982" s="54" t="n"/>
    </row>
    <row r="983" ht="69" customHeight="1" s="13">
      <c r="A983" s="152" t="n">
        <v>22</v>
      </c>
      <c r="B983" s="152" t="inlineStr">
        <is>
          <t>2018-2019年乡村公
益性岗位</t>
        </is>
      </c>
      <c r="C983" s="152" t="inlineStr">
        <is>
          <t>新建</t>
        </is>
      </c>
      <c r="D983" s="152" t="inlineStr">
        <is>
          <t>2020.01
-
2020.12</t>
        </is>
      </c>
      <c r="E983" s="152" t="inlineStr">
        <is>
          <t>车道镇</t>
        </is>
      </c>
      <c r="F983" s="151" t="inlineStr">
        <is>
          <t>全镇开发乡村公益性岗位人员60人，其中：安掌村4人，陈掌村4人，代掌村4人，吊渠村4人，红台村4人，苦水掌村4人，刘渠村4人，三角城村4人，双庙村4人，万安村4人，王西掌村4人，魏洼村4人，杨掌村4人，樱桃掌村4人，元峁村4人，补贴共36万元，人身意外伤害险0.8712万元</t>
        </is>
      </c>
      <c r="G983" s="286" t="n">
        <v>36.8712</v>
      </c>
      <c r="H983" s="287" t="inlineStr">
        <is>
          <t>解决无法外出务工贫困劳动力就地就近就业问题，实现增收脱贫</t>
        </is>
      </c>
      <c r="I983" s="152" t="n">
        <v>15</v>
      </c>
      <c r="J983" s="152" t="n">
        <v>0.006</v>
      </c>
      <c r="K983" s="152" t="n">
        <v>0.006</v>
      </c>
      <c r="L983" s="152" t="inlineStr">
        <is>
          <t>县人社局  县扶贫办    县财政局</t>
        </is>
      </c>
      <c r="M983" s="152" t="inlineStr">
        <is>
          <t>车道镇</t>
        </is>
      </c>
      <c r="N983" s="152" t="inlineStr">
        <is>
          <t>2019.11</t>
        </is>
      </c>
      <c r="O983" s="54" t="n"/>
    </row>
    <row r="984" ht="44" customHeight="1" s="13">
      <c r="A984" s="152" t="n">
        <v>23</v>
      </c>
      <c r="B984" s="152" t="inlineStr">
        <is>
          <t>2018-2019年乡村公
益性岗位</t>
        </is>
      </c>
      <c r="C984" s="152" t="inlineStr">
        <is>
          <t>新建</t>
        </is>
      </c>
      <c r="D984" s="152" t="inlineStr">
        <is>
          <t>2020.01
-
2020.12</t>
        </is>
      </c>
      <c r="E984" s="152" t="inlineStr">
        <is>
          <t>环城镇</t>
        </is>
      </c>
      <c r="F984" s="151" t="inlineStr">
        <is>
          <t>全镇开发乡村公益性岗位人员4人，其中：耿家沟村4人，补贴共2.4万元，人身意外伤害险0.05808万元</t>
        </is>
      </c>
      <c r="G984" s="286" t="n">
        <v>2.45808</v>
      </c>
      <c r="H984" s="287" t="inlineStr">
        <is>
          <t>解决无法外出务工贫困劳动力就地就近就业问题，实现增收脱贫</t>
        </is>
      </c>
      <c r="I984" s="152" t="n">
        <v>1</v>
      </c>
      <c r="J984" s="152" t="n">
        <v>0.0004</v>
      </c>
      <c r="K984" s="152" t="n">
        <v>0.0004</v>
      </c>
      <c r="L984" s="152" t="inlineStr">
        <is>
          <t>县人社局  县扶贫办    县财政局</t>
        </is>
      </c>
      <c r="M984" s="152" t="inlineStr">
        <is>
          <t>环城镇</t>
        </is>
      </c>
      <c r="N984" s="152" t="inlineStr">
        <is>
          <t>2019.11</t>
        </is>
      </c>
      <c r="O984" s="54" t="n"/>
    </row>
    <row r="985" ht="50" customHeight="1" s="13">
      <c r="A985" s="152" t="n">
        <v>24</v>
      </c>
      <c r="B985" s="152" t="inlineStr">
        <is>
          <t>2018-2019年乡村公
益性岗位</t>
        </is>
      </c>
      <c r="C985" s="152" t="inlineStr">
        <is>
          <t>新建</t>
        </is>
      </c>
      <c r="D985" s="152" t="inlineStr">
        <is>
          <t>2020.01
-
2020.12</t>
        </is>
      </c>
      <c r="E985" s="152" t="inlineStr">
        <is>
          <t>秦团庄乡</t>
        </is>
      </c>
      <c r="F985" s="151" t="inlineStr">
        <is>
          <t>全乡开发乡村公益性岗位人员24人，其中：白塬畔村4人，大天子村4人，贾塬村4人，南掌堡子4人，秦团庄村4人，王团庄村4人，补贴共14.4万元，人身意外伤害险0.34848万元</t>
        </is>
      </c>
      <c r="G985" s="286" t="n">
        <v>14.74848</v>
      </c>
      <c r="H985" s="287" t="inlineStr">
        <is>
          <t>解决无法外出务工贫困劳动力就地就近就业问题，实现增收脱贫</t>
        </is>
      </c>
      <c r="I985" s="152" t="n">
        <v>6</v>
      </c>
      <c r="J985" s="152" t="n">
        <v>0.0024</v>
      </c>
      <c r="K985" s="152" t="n">
        <v>0.0024</v>
      </c>
      <c r="L985" s="152" t="inlineStr">
        <is>
          <t>县人社局  县扶贫办    县财政局</t>
        </is>
      </c>
      <c r="M985" s="152" t="inlineStr">
        <is>
          <t>秦团庄乡</t>
        </is>
      </c>
      <c r="N985" s="152" t="inlineStr">
        <is>
          <t>2019.11</t>
        </is>
      </c>
      <c r="O985" s="54" t="n"/>
    </row>
    <row r="986" ht="53" customHeight="1" s="13">
      <c r="A986" s="152" t="n">
        <v>25</v>
      </c>
      <c r="B986" s="152" t="inlineStr">
        <is>
          <t>2018-2019年乡村公
益性岗位</t>
        </is>
      </c>
      <c r="C986" s="152" t="inlineStr">
        <is>
          <t>新建</t>
        </is>
      </c>
      <c r="D986" s="152" t="inlineStr">
        <is>
          <t>2020.01
-
2020.12</t>
        </is>
      </c>
      <c r="E986" s="152" t="inlineStr">
        <is>
          <t>八珠乡</t>
        </is>
      </c>
      <c r="F986" s="151" t="inlineStr">
        <is>
          <t>全乡开发乡村公益性岗位人员36人，其中：八珠塬村4人，白塬村4人，冯家湾村4人，苟塬村4人，马连掌村4人，湫坝沟村4人，塔尔咀村4人，瓦崾岘村4人，杏树沟村4人，补贴共21.6万元，人身意外伤害险0.52272万元</t>
        </is>
      </c>
      <c r="G986" s="286" t="n">
        <v>22.12272</v>
      </c>
      <c r="H986" s="287" t="inlineStr">
        <is>
          <t>解决无法外出务工贫困劳动力就地就近就业问题，实现增收脱贫</t>
        </is>
      </c>
      <c r="I986" s="152" t="n">
        <v>9</v>
      </c>
      <c r="J986" s="152" t="n">
        <v>0.0036</v>
      </c>
      <c r="K986" s="152" t="n">
        <v>0.0036</v>
      </c>
      <c r="L986" s="152" t="inlineStr">
        <is>
          <t>县人社局  县扶贫办    县财政局</t>
        </is>
      </c>
      <c r="M986" s="152" t="inlineStr">
        <is>
          <t>八珠乡</t>
        </is>
      </c>
      <c r="N986" s="152" t="inlineStr">
        <is>
          <t>2019.11</t>
        </is>
      </c>
      <c r="O986" s="54" t="n"/>
    </row>
    <row r="987" ht="43" customHeight="1" s="13">
      <c r="A987" s="152" t="n">
        <v>26</v>
      </c>
      <c r="B987" s="152" t="inlineStr">
        <is>
          <t>2018-2019年乡村公
益性岗位</t>
        </is>
      </c>
      <c r="C987" s="152" t="inlineStr">
        <is>
          <t>新建</t>
        </is>
      </c>
      <c r="D987" s="152" t="inlineStr">
        <is>
          <t>2020.01
-
2020.12</t>
        </is>
      </c>
      <c r="E987" s="152" t="inlineStr">
        <is>
          <t>山城乡</t>
        </is>
      </c>
      <c r="F987" s="151" t="inlineStr">
        <is>
          <t>全乡开发乡村公益性岗位人员20人，其中：冯家沟村4人，郝掌村4人，王山口子村4人，谢庄村4人，寨柯村4人，补贴共12万元，人身意外伤害险0.2904万元</t>
        </is>
      </c>
      <c r="G987" s="286" t="n">
        <v>12.2904</v>
      </c>
      <c r="H987" s="287" t="inlineStr">
        <is>
          <t>解决无法外出务工贫困劳动力就地就近就业问题，实现增收脱贫</t>
        </is>
      </c>
      <c r="I987" s="152" t="n">
        <v>5</v>
      </c>
      <c r="J987" s="152" t="n">
        <v>0.002</v>
      </c>
      <c r="K987" s="152" t="n">
        <v>0.002</v>
      </c>
      <c r="L987" s="152" t="inlineStr">
        <is>
          <t>县人社局  县扶贫办    县财政局</t>
        </is>
      </c>
      <c r="M987" s="152" t="inlineStr">
        <is>
          <t>山城乡</t>
        </is>
      </c>
      <c r="N987" s="152" t="inlineStr">
        <is>
          <t>2019.11</t>
        </is>
      </c>
      <c r="O987" s="54" t="n"/>
    </row>
    <row r="988" ht="36" customHeight="1" s="13">
      <c r="A988" s="152" t="n">
        <v>27</v>
      </c>
      <c r="B988" s="152" t="inlineStr">
        <is>
          <t>2018-2019年乡村公
益性岗位</t>
        </is>
      </c>
      <c r="C988" s="152" t="inlineStr">
        <is>
          <t>新建</t>
        </is>
      </c>
      <c r="D988" s="152" t="inlineStr">
        <is>
          <t>2020.01
-
2020.12</t>
        </is>
      </c>
      <c r="E988" s="152" t="inlineStr">
        <is>
          <t>洪德镇</t>
        </is>
      </c>
      <c r="F988" s="151" t="inlineStr">
        <is>
          <t>全镇开发乡村公益性岗位人员4人，其中：私盐路村4人，补贴共2.4万元，人身意外伤害险0.05808万元</t>
        </is>
      </c>
      <c r="G988" s="286" t="n">
        <v>2.45808</v>
      </c>
      <c r="H988" s="287" t="inlineStr">
        <is>
          <t>解决无法外出务工贫困劳动力就地就近就业问题，实现增收脱贫</t>
        </is>
      </c>
      <c r="I988" s="152" t="n">
        <v>1</v>
      </c>
      <c r="J988" s="152" t="n">
        <v>0.0004</v>
      </c>
      <c r="K988" s="152" t="n">
        <v>0.0004</v>
      </c>
      <c r="L988" s="152" t="inlineStr">
        <is>
          <t>县人社局  县扶贫办    县财政局</t>
        </is>
      </c>
      <c r="M988" s="152" t="inlineStr">
        <is>
          <t>洪德镇</t>
        </is>
      </c>
      <c r="N988" s="152" t="inlineStr">
        <is>
          <t>2019.11</t>
        </is>
      </c>
      <c r="O988" s="54" t="n"/>
    </row>
    <row r="989" ht="41" customHeight="1" s="13">
      <c r="A989" s="152" t="n">
        <v>28</v>
      </c>
      <c r="B989" s="152" t="inlineStr">
        <is>
          <t>2018-2019年乡村公
益性岗位</t>
        </is>
      </c>
      <c r="C989" s="152" t="inlineStr">
        <is>
          <t>新建</t>
        </is>
      </c>
      <c r="D989" s="152" t="inlineStr">
        <is>
          <t>2020.01
-
2020.12</t>
        </is>
      </c>
      <c r="E989" s="152" t="inlineStr">
        <is>
          <t>罗山川乡</t>
        </is>
      </c>
      <c r="F989" s="151" t="inlineStr">
        <is>
          <t>全乡开发乡村公益性岗位人员12人，其中：龙柏山村4人，山水湾村4人，苇芝城村4人，补贴共7.2万元，人身意外伤害险0.17424万元</t>
        </is>
      </c>
      <c r="G989" s="286" t="n">
        <v>7.37424</v>
      </c>
      <c r="H989" s="287" t="inlineStr">
        <is>
          <t>解决无法外出务工贫困劳动力就地就近就业问题，实现增收脱贫</t>
        </is>
      </c>
      <c r="I989" s="152" t="n">
        <v>3</v>
      </c>
      <c r="J989" s="152" t="n">
        <v>0.0012</v>
      </c>
      <c r="K989" s="152" t="n">
        <v>0.0012</v>
      </c>
      <c r="L989" s="152" t="inlineStr">
        <is>
          <t>县人社局  县扶贫办    县财政局</t>
        </is>
      </c>
      <c r="M989" s="152" t="inlineStr">
        <is>
          <t>罗山川乡</t>
        </is>
      </c>
      <c r="N989" s="152" t="inlineStr">
        <is>
          <t>2019.11</t>
        </is>
      </c>
      <c r="O989" s="54" t="n"/>
    </row>
    <row r="990" ht="51" customHeight="1" s="13">
      <c r="A990" s="152" t="n">
        <v>29</v>
      </c>
      <c r="B990" s="152" t="inlineStr">
        <is>
          <t>2018-2019年乡村公
益性岗位</t>
        </is>
      </c>
      <c r="C990" s="152" t="inlineStr">
        <is>
          <t>新建</t>
        </is>
      </c>
      <c r="D990" s="152" t="inlineStr">
        <is>
          <t>2020.01
-
2020.12</t>
        </is>
      </c>
      <c r="E990" s="152" t="inlineStr">
        <is>
          <t>樊家川镇</t>
        </is>
      </c>
      <c r="F990" s="151" t="inlineStr">
        <is>
          <t>全镇开发乡村公益性岗位人员28人，其中：樊家川村4人，郝集村4人，李崾岘村4人，马骏滩村4人，慕家河村4人，闫塬村4人，长城村4人，补贴共16.8万元，人身意外伤害险0.40656万元</t>
        </is>
      </c>
      <c r="G990" s="286" t="n">
        <v>17.20656</v>
      </c>
      <c r="H990" s="287" t="inlineStr">
        <is>
          <t>解决无法外出务工贫困劳动力就地就近就业问题，实现增收脱贫</t>
        </is>
      </c>
      <c r="I990" s="152" t="n">
        <v>7</v>
      </c>
      <c r="J990" s="152" t="n">
        <v>0.0028</v>
      </c>
      <c r="K990" s="152" t="n">
        <v>0.0028</v>
      </c>
      <c r="L990" s="152" t="inlineStr">
        <is>
          <t>县人社局  县扶贫办    县财政局</t>
        </is>
      </c>
      <c r="M990" s="152" t="inlineStr">
        <is>
          <t>樊家川镇</t>
        </is>
      </c>
      <c r="N990" s="152" t="inlineStr">
        <is>
          <t>2019.11</t>
        </is>
      </c>
      <c r="O990" s="54" t="n"/>
    </row>
    <row r="991" ht="58" customHeight="1" s="13">
      <c r="A991" s="152" t="n">
        <v>30</v>
      </c>
      <c r="B991" s="152" t="inlineStr">
        <is>
          <t>2018-2019年乡村公
益性岗位</t>
        </is>
      </c>
      <c r="C991" s="152" t="inlineStr">
        <is>
          <t>新建</t>
        </is>
      </c>
      <c r="D991" s="152" t="inlineStr">
        <is>
          <t>2020.01
-
2020.12</t>
        </is>
      </c>
      <c r="E991" s="152" t="inlineStr">
        <is>
          <t>毛井镇</t>
        </is>
      </c>
      <c r="F991" s="151" t="inlineStr">
        <is>
          <t>全镇乡村公益性岗位人员48人，其中：大户掌村4人，丁连掌村4人，二条俭村4人，高家洼4人，红糜湾村4人，红土咀村4人，黄寨柯4人，马趟村4人，乔崾岘4人，山西掌4人，施家滩4人，杨东掌村4人，补贴共28.8万元，人身意外伤害险0.69696万元</t>
        </is>
      </c>
      <c r="G991" s="286" t="n">
        <v>29.49696</v>
      </c>
      <c r="H991" s="287" t="inlineStr">
        <is>
          <t>解决无法外出务工贫困劳动力就地就近就业问题，实现增收脱贫</t>
        </is>
      </c>
      <c r="I991" s="152" t="n">
        <v>12</v>
      </c>
      <c r="J991" s="152" t="n">
        <v>0.0048</v>
      </c>
      <c r="K991" s="152" t="n">
        <v>0.0048</v>
      </c>
      <c r="L991" s="152" t="inlineStr">
        <is>
          <t>县人社局  县扶贫办    县财政局</t>
        </is>
      </c>
      <c r="M991" s="152" t="inlineStr">
        <is>
          <t>毛井镇</t>
        </is>
      </c>
      <c r="N991" s="152" t="inlineStr">
        <is>
          <t>2019.11</t>
        </is>
      </c>
      <c r="O991" s="54" t="n"/>
    </row>
    <row r="992" ht="69" customHeight="1" s="13">
      <c r="A992" s="152" t="n">
        <v>31</v>
      </c>
      <c r="B992" s="152" t="inlineStr">
        <is>
          <t>2018-2019年乡村公
益性岗位</t>
        </is>
      </c>
      <c r="C992" s="152" t="inlineStr">
        <is>
          <t>新建</t>
        </is>
      </c>
      <c r="D992" s="152" t="inlineStr">
        <is>
          <t>2020.01
-
2020.12</t>
        </is>
      </c>
      <c r="E992" s="152" t="inlineStr">
        <is>
          <t>合道镇</t>
        </is>
      </c>
      <c r="F992" s="151" t="inlineStr">
        <is>
          <t>全镇开发乡村公益性岗位人员64人，其中：常崾岘村4人，陈旗塬村4人，大路洼村4人，红崖洼村4人，梁坪村4人，尚西坪村4人，沈家岭村4人，唐台子村4人，陶洼子村4人，瓦天沟村4人，辛坪村4人，杨坪沟村4人，寨子坪村4人，赵家塬村4人人，赵台村4人，朱家塬村4人，补贴共38.4万元，人身意外伤害险0.92928万元</t>
        </is>
      </c>
      <c r="G992" s="286" t="n">
        <v>39.32929</v>
      </c>
      <c r="H992" s="287" t="inlineStr">
        <is>
          <t>解决无法外出务工贫困劳动力就地就近就业问题，实现增收脱贫</t>
        </is>
      </c>
      <c r="I992" s="152" t="n">
        <v>16</v>
      </c>
      <c r="J992" s="152" t="n">
        <v>0.0064</v>
      </c>
      <c r="K992" s="152" t="n">
        <v>0.0064</v>
      </c>
      <c r="L992" s="152" t="inlineStr">
        <is>
          <t>县人社局  县扶贫办    县财政局</t>
        </is>
      </c>
      <c r="M992" s="152" t="inlineStr">
        <is>
          <t>合道镇</t>
        </is>
      </c>
      <c r="N992" s="152" t="inlineStr">
        <is>
          <t>2019.11</t>
        </is>
      </c>
      <c r="O992" s="54" t="n"/>
    </row>
    <row r="993" ht="42" customHeight="1" s="13">
      <c r="A993" s="152" t="n">
        <v>32</v>
      </c>
      <c r="B993" s="152" t="inlineStr">
        <is>
          <t>2018-2019年乡村公
益性岗位</t>
        </is>
      </c>
      <c r="C993" s="152" t="inlineStr">
        <is>
          <t>新建</t>
        </is>
      </c>
      <c r="D993" s="152" t="inlineStr">
        <is>
          <t>2020.01
-
2020.12</t>
        </is>
      </c>
      <c r="E993" s="152" t="inlineStr">
        <is>
          <t>演武乡</t>
        </is>
      </c>
      <c r="F993" s="151" t="inlineStr">
        <is>
          <t>全乡开发乡村公益性岗位人员4人，其中：黑泉河村4人，补贴共2.4万元，人身意外伤害险0.05808万元</t>
        </is>
      </c>
      <c r="G993" s="286" t="n">
        <v>2.45808</v>
      </c>
      <c r="H993" s="287" t="inlineStr">
        <is>
          <t>解决无法外出务工贫困劳动力就地就近就业问题，实现增收脱贫</t>
        </is>
      </c>
      <c r="I993" s="152" t="n">
        <v>1</v>
      </c>
      <c r="J993" s="152" t="n">
        <v>0.0004</v>
      </c>
      <c r="K993" s="152" t="n">
        <v>0.0004</v>
      </c>
      <c r="L993" s="152" t="inlineStr">
        <is>
          <t>县人社局  县扶贫办    县财政局</t>
        </is>
      </c>
      <c r="M993" s="152" t="inlineStr">
        <is>
          <t>演武乡</t>
        </is>
      </c>
      <c r="N993" s="152" t="inlineStr">
        <is>
          <t>2019.11</t>
        </is>
      </c>
      <c r="O993" s="54" t="n"/>
    </row>
    <row r="994" ht="66" customHeight="1" s="13">
      <c r="A994" s="152" t="n">
        <v>33</v>
      </c>
      <c r="B994" s="152" t="inlineStr">
        <is>
          <t>2020年开发乡村公益性岗位</t>
        </is>
      </c>
      <c r="C994" s="152" t="inlineStr">
        <is>
          <t>新建</t>
        </is>
      </c>
      <c r="D994" s="152" t="inlineStr">
        <is>
          <t>2020.01
-
2020.12</t>
        </is>
      </c>
      <c r="E994" s="152" t="inlineStr">
        <is>
          <t>天池乡</t>
        </is>
      </c>
      <c r="F994" s="151" t="inlineStr">
        <is>
          <t>全乡新开发乡村公益性岗位56人，其中：苏北岔村4人，老庄湾村4人，潘老庄村4人，四合掌村4人，吴城子村4人，曹李川村4人，鲜岔村4人，梁河村4人，张邓塬村4人，大庄台村4人，殷屈河村4人，碾盘岭村4人，大方山村4人，井渠淌村4人，补贴共19.6万元，人身意外伤害险0.731808万元</t>
        </is>
      </c>
      <c r="G994" s="286" t="n">
        <v>20.331808</v>
      </c>
      <c r="H994" s="287" t="inlineStr">
        <is>
          <t>解决无法外出务工贫困劳动力就地就近就业问题，实现增收脱贫</t>
        </is>
      </c>
      <c r="I994" s="152" t="n">
        <v>14</v>
      </c>
      <c r="J994" s="152" t="n">
        <v>0.0056</v>
      </c>
      <c r="K994" s="152" t="n">
        <v>0.0056</v>
      </c>
      <c r="L994" s="152" t="inlineStr">
        <is>
          <t>县人社局  县扶贫办    县财政局</t>
        </is>
      </c>
      <c r="M994" s="152" t="inlineStr">
        <is>
          <t>天池乡</t>
        </is>
      </c>
      <c r="N994" s="152" t="inlineStr">
        <is>
          <t>2019.11</t>
        </is>
      </c>
      <c r="O994" s="54" t="n"/>
    </row>
    <row r="995" ht="60" customHeight="1" s="13">
      <c r="A995" s="152" t="n">
        <v>34</v>
      </c>
      <c r="B995" s="152" t="inlineStr">
        <is>
          <t>2020年开发乡村公益性岗位</t>
        </is>
      </c>
      <c r="C995" s="152" t="inlineStr">
        <is>
          <t>新建</t>
        </is>
      </c>
      <c r="D995" s="152" t="inlineStr">
        <is>
          <t>2020.01
-
2020.12</t>
        </is>
      </c>
      <c r="E995" s="152" t="inlineStr">
        <is>
          <t>小南沟乡</t>
        </is>
      </c>
      <c r="F995" s="151" t="inlineStr">
        <is>
          <t>全乡新开发乡村公益性岗位32人，其中：粉子山村4人，李塬村4人，连川村4人，天子渠村4人，汪天子村4人，小南沟村4人，杨胡套子4人，燕麦掌村4人，补贴共11.2万元，人身意外伤害险0.418176万元</t>
        </is>
      </c>
      <c r="G995" s="286" t="n">
        <v>11.618176</v>
      </c>
      <c r="H995" s="287" t="inlineStr">
        <is>
          <t>解决无法外出务工贫困劳动力就地就近就业问题，实现增收脱贫</t>
        </is>
      </c>
      <c r="I995" s="152" t="n">
        <v>8</v>
      </c>
      <c r="J995" s="152" t="n">
        <v>0.0032</v>
      </c>
      <c r="K995" s="152" t="n">
        <v>0.0032</v>
      </c>
      <c r="L995" s="152" t="inlineStr">
        <is>
          <t>县人社局  县扶贫办    县财政局</t>
        </is>
      </c>
      <c r="M995" s="152" t="inlineStr">
        <is>
          <t>小南沟乡</t>
        </is>
      </c>
      <c r="N995" s="152" t="inlineStr">
        <is>
          <t>2019.11</t>
        </is>
      </c>
      <c r="O995" s="54" t="n"/>
    </row>
    <row r="996" ht="57" customHeight="1" s="13">
      <c r="A996" s="152" t="n">
        <v>35</v>
      </c>
      <c r="B996" s="152" t="inlineStr">
        <is>
          <t>2020年开发乡村公益性岗位</t>
        </is>
      </c>
      <c r="C996" s="152" t="inlineStr">
        <is>
          <t>新建</t>
        </is>
      </c>
      <c r="D996" s="152" t="inlineStr">
        <is>
          <t>2020.01
-
2020.12</t>
        </is>
      </c>
      <c r="E996" s="152" t="inlineStr">
        <is>
          <t>芦家湾乡</t>
        </is>
      </c>
      <c r="F996" s="151" t="inlineStr">
        <is>
          <t>全乡新开发乡村公益性岗位人员36人，其中：大堡条村4人，花儿掌村4人，井川村4人，庙儿掌村4人，盘龙村4人，桃李湾村4人，王庄村4人，小堡条村4人，杨新庄村4人，补贴共12.6万元，人身意外伤害险0.470448万元</t>
        </is>
      </c>
      <c r="G996" s="286" t="n">
        <v>13.070448</v>
      </c>
      <c r="H996" s="287" t="inlineStr">
        <is>
          <t>解决无法外出务工贫困劳动力就地就近就业问题，实现增收脱贫</t>
        </is>
      </c>
      <c r="I996" s="152" t="n">
        <v>9</v>
      </c>
      <c r="J996" s="152" t="n">
        <v>0.0036</v>
      </c>
      <c r="K996" s="152" t="n">
        <v>0.0036</v>
      </c>
      <c r="L996" s="152" t="inlineStr">
        <is>
          <t>县人社局  县扶贫办    县财政局</t>
        </is>
      </c>
      <c r="M996" s="152" t="inlineStr">
        <is>
          <t>芦家湾乡</t>
        </is>
      </c>
      <c r="N996" s="152" t="inlineStr">
        <is>
          <t>2019.11</t>
        </is>
      </c>
      <c r="O996" s="54" t="n"/>
    </row>
    <row r="997" ht="42" customHeight="1" s="13">
      <c r="A997" s="152" t="n">
        <v>36</v>
      </c>
      <c r="B997" s="152" t="inlineStr">
        <is>
          <t>2020年开发乡村公益性岗位</t>
        </is>
      </c>
      <c r="C997" s="152" t="inlineStr">
        <is>
          <t>新建</t>
        </is>
      </c>
      <c r="D997" s="152" t="inlineStr">
        <is>
          <t>2020.01
-
2020.12</t>
        </is>
      </c>
      <c r="E997" s="152" t="inlineStr">
        <is>
          <t>南湫乡</t>
        </is>
      </c>
      <c r="F997" s="151" t="inlineStr">
        <is>
          <t>全乡新开发乡村公益性岗位人员24人，其中：代家洼村4人，党家洼村4人，花儿山村4人，双井子村4人，杨兴堡村4人，岳后渠村4人，补贴共8.4万元，人身意外伤害险0.313632万元</t>
        </is>
      </c>
      <c r="G997" s="286" t="n">
        <v>8.713632</v>
      </c>
      <c r="H997" s="287" t="inlineStr">
        <is>
          <t>解决无法外出务工贫困劳动力就地就近就业问题，实现增收脱贫</t>
        </is>
      </c>
      <c r="I997" s="152" t="n">
        <v>6</v>
      </c>
      <c r="J997" s="152" t="n">
        <v>0.0024</v>
      </c>
      <c r="K997" s="152" t="n">
        <v>0.0024</v>
      </c>
      <c r="L997" s="152" t="inlineStr">
        <is>
          <t>县人社局  县扶贫办    县财政局</t>
        </is>
      </c>
      <c r="M997" s="152" t="inlineStr">
        <is>
          <t>南湫乡</t>
        </is>
      </c>
      <c r="N997" s="152" t="inlineStr">
        <is>
          <t>2019.11</t>
        </is>
      </c>
      <c r="O997" s="54" t="n"/>
    </row>
    <row r="998" ht="44" customHeight="1" s="13">
      <c r="A998" s="152" t="n">
        <v>37</v>
      </c>
      <c r="B998" s="152" t="inlineStr">
        <is>
          <t>2020年开发乡村公益性岗位</t>
        </is>
      </c>
      <c r="C998" s="152" t="inlineStr">
        <is>
          <t>新建</t>
        </is>
      </c>
      <c r="D998" s="152" t="inlineStr">
        <is>
          <t>2020.01
-
2020.12</t>
        </is>
      </c>
      <c r="E998" s="152" t="inlineStr">
        <is>
          <t>耿湾乡</t>
        </is>
      </c>
      <c r="F998" s="151" t="inlineStr">
        <is>
          <t>全乡新开发乡村公益性岗位人员16人，其中：郜庄村4人，潘掌村4人，万湾村4人，许掌村4人，补贴共5.6万元，人身意外伤害险0.209088万元</t>
        </is>
      </c>
      <c r="G998" s="286" t="n">
        <v>5.809088</v>
      </c>
      <c r="H998" s="287" t="inlineStr">
        <is>
          <t>解决无法外出务工贫困劳动力就地就近就业问题，实现增收脱贫</t>
        </is>
      </c>
      <c r="I998" s="152" t="n">
        <v>4</v>
      </c>
      <c r="J998" s="152" t="n">
        <v>0.0016</v>
      </c>
      <c r="K998" s="152" t="n">
        <v>0.0016</v>
      </c>
      <c r="L998" s="152" t="inlineStr">
        <is>
          <t>县人社局  县扶贫办    县财政局</t>
        </is>
      </c>
      <c r="M998" s="152" t="inlineStr">
        <is>
          <t>耿湾乡</t>
        </is>
      </c>
      <c r="N998" s="152" t="inlineStr">
        <is>
          <t>2019.11</t>
        </is>
      </c>
      <c r="O998" s="54" t="n"/>
    </row>
    <row r="999" ht="69" customHeight="1" s="13">
      <c r="A999" s="152" t="n">
        <v>38</v>
      </c>
      <c r="B999" s="152" t="inlineStr">
        <is>
          <t>2020年开发乡村公益性岗位</t>
        </is>
      </c>
      <c r="C999" s="152" t="inlineStr">
        <is>
          <t>新建</t>
        </is>
      </c>
      <c r="D999" s="152" t="inlineStr">
        <is>
          <t>2020.01
-
2020.12</t>
        </is>
      </c>
      <c r="E999" s="152" t="inlineStr">
        <is>
          <t>车道镇</t>
        </is>
      </c>
      <c r="F999" s="151" t="inlineStr">
        <is>
          <t>全镇新开发乡村公益性岗位人员60人，其中：安掌村4人，陈掌村4人，代掌村4人，吊渠村4人，红台村4人，苦水掌村4人，刘渠村4人，三角城村4人，双庙村4人，万安村4人，王西掌村4人，魏洼村4人，杨掌村4人，樱桃掌村4人，元峁村4人，补贴共21万元，人身意外伤害险0.78408万元</t>
        </is>
      </c>
      <c r="G999" s="286" t="n">
        <v>21.78408</v>
      </c>
      <c r="H999" s="287" t="inlineStr">
        <is>
          <t>解决无法外出务工贫困劳动力就地就近就业问题，实现增收脱贫</t>
        </is>
      </c>
      <c r="I999" s="152" t="n">
        <v>15</v>
      </c>
      <c r="J999" s="152" t="n">
        <v>0.006</v>
      </c>
      <c r="K999" s="152" t="n">
        <v>0.006</v>
      </c>
      <c r="L999" s="152" t="inlineStr">
        <is>
          <t>县人社局  县扶贫办    县财政局</t>
        </is>
      </c>
      <c r="M999" s="152" t="inlineStr">
        <is>
          <t>车道镇</t>
        </is>
      </c>
      <c r="N999" s="152" t="inlineStr">
        <is>
          <t>2019.11</t>
        </is>
      </c>
      <c r="O999" s="54" t="n"/>
    </row>
    <row r="1000" ht="45" customHeight="1" s="13">
      <c r="A1000" s="152" t="n">
        <v>39</v>
      </c>
      <c r="B1000" s="152" t="inlineStr">
        <is>
          <t>2020年开发乡村公益性岗位</t>
        </is>
      </c>
      <c r="C1000" s="152" t="inlineStr">
        <is>
          <t>新建</t>
        </is>
      </c>
      <c r="D1000" s="152" t="inlineStr">
        <is>
          <t>2020.01
-
2020.12</t>
        </is>
      </c>
      <c r="E1000" s="152" t="inlineStr">
        <is>
          <t>环城镇</t>
        </is>
      </c>
      <c r="F1000" s="151" t="inlineStr">
        <is>
          <t>全镇新开发乡村公益性岗位人员4人，其中：耿家沟村4人，补贴共1.4万元，人身意外伤害险0.052272万元</t>
        </is>
      </c>
      <c r="G1000" s="286" t="n">
        <v>1.452272</v>
      </c>
      <c r="H1000" s="287" t="inlineStr">
        <is>
          <t>解决无法外出务工贫困劳动力就地就近就业问题，实现增收脱贫</t>
        </is>
      </c>
      <c r="I1000" s="152" t="n">
        <v>1</v>
      </c>
      <c r="J1000" s="152" t="n">
        <v>0.0004</v>
      </c>
      <c r="K1000" s="152" t="n">
        <v>0.0004</v>
      </c>
      <c r="L1000" s="152" t="inlineStr">
        <is>
          <t>县人社局  县扶贫办    县财政局</t>
        </is>
      </c>
      <c r="M1000" s="152" t="inlineStr">
        <is>
          <t>环城镇</t>
        </is>
      </c>
      <c r="N1000" s="152" t="inlineStr">
        <is>
          <t>2019.11</t>
        </is>
      </c>
      <c r="O1000" s="54" t="n"/>
    </row>
    <row r="1001" ht="42" customHeight="1" s="13">
      <c r="A1001" s="152" t="n">
        <v>40</v>
      </c>
      <c r="B1001" s="152" t="inlineStr">
        <is>
          <t>2020年开发乡村公益性岗位</t>
        </is>
      </c>
      <c r="C1001" s="152" t="inlineStr">
        <is>
          <t>新建</t>
        </is>
      </c>
      <c r="D1001" s="152" t="inlineStr">
        <is>
          <t>2020.01
-
2020.12</t>
        </is>
      </c>
      <c r="E1001" s="152" t="inlineStr">
        <is>
          <t>秦团庄乡</t>
        </is>
      </c>
      <c r="F1001" s="151" t="inlineStr">
        <is>
          <t>全乡新开发乡村公益性岗位人员24人，其中：白塬畔村4人，大天子村4人，贾塬村4人，南掌堡子4人，秦团庄村4人，王团庄村4人，补贴共8.4万元，人身意外伤害险0.313632万元</t>
        </is>
      </c>
      <c r="G1001" s="286" t="n">
        <v>8.713632</v>
      </c>
      <c r="H1001" s="287" t="inlineStr">
        <is>
          <t>解决无法外出务工贫困劳动力就地就近就业问题，实现增收脱贫</t>
        </is>
      </c>
      <c r="I1001" s="152" t="n">
        <v>6</v>
      </c>
      <c r="J1001" s="152" t="n">
        <v>0.0024</v>
      </c>
      <c r="K1001" s="152" t="n">
        <v>0.0024</v>
      </c>
      <c r="L1001" s="152" t="inlineStr">
        <is>
          <t>县人社局  县扶贫办    县财政局</t>
        </is>
      </c>
      <c r="M1001" s="152" t="inlineStr">
        <is>
          <t>秦团庄乡</t>
        </is>
      </c>
      <c r="N1001" s="152" t="inlineStr">
        <is>
          <t>2019.11</t>
        </is>
      </c>
      <c r="O1001" s="54" t="n"/>
    </row>
    <row r="1002" ht="64" customHeight="1" s="13">
      <c r="A1002" s="152" t="n">
        <v>41</v>
      </c>
      <c r="B1002" s="152" t="inlineStr">
        <is>
          <t>2020年开发乡村公益性岗位</t>
        </is>
      </c>
      <c r="C1002" s="152" t="inlineStr">
        <is>
          <t>新建</t>
        </is>
      </c>
      <c r="D1002" s="152" t="inlineStr">
        <is>
          <t>2020.01
-
2020.12</t>
        </is>
      </c>
      <c r="E1002" s="152" t="inlineStr">
        <is>
          <t>八珠乡</t>
        </is>
      </c>
      <c r="F1002" s="151" t="inlineStr">
        <is>
          <t>全乡新开发乡村公益性岗位人员36人，其中：八珠塬村4人，白塬村4人，冯家湾村4人，苟塬村4人，马连掌村4人，湫坝沟村4人，塔尔咀村4人，瓦崾岘村4人，杏树沟村4人，补贴共12.6万元，人身意外伤害险0.470448万元</t>
        </is>
      </c>
      <c r="G1002" s="286" t="n">
        <v>13.070448</v>
      </c>
      <c r="H1002" s="287" t="inlineStr">
        <is>
          <t>解决无法外出务工贫困劳动力就地就近就业问题，实现增收脱贫</t>
        </is>
      </c>
      <c r="I1002" s="152" t="n">
        <v>9</v>
      </c>
      <c r="J1002" s="152" t="n">
        <v>0.0036</v>
      </c>
      <c r="K1002" s="152" t="n">
        <v>0.0036</v>
      </c>
      <c r="L1002" s="152" t="inlineStr">
        <is>
          <t>县人社局  县扶贫办    县财政局</t>
        </is>
      </c>
      <c r="M1002" s="152" t="inlineStr">
        <is>
          <t>八珠乡</t>
        </is>
      </c>
      <c r="N1002" s="152" t="inlineStr">
        <is>
          <t>2019.11</t>
        </is>
      </c>
      <c r="O1002" s="54" t="n"/>
    </row>
    <row r="1003" ht="42" customHeight="1" s="13">
      <c r="A1003" s="152" t="n">
        <v>42</v>
      </c>
      <c r="B1003" s="152" t="inlineStr">
        <is>
          <t>2020年开发乡村公益性岗位</t>
        </is>
      </c>
      <c r="C1003" s="152" t="inlineStr">
        <is>
          <t>新建</t>
        </is>
      </c>
      <c r="D1003" s="152" t="inlineStr">
        <is>
          <t>2020.01
-
2020.12</t>
        </is>
      </c>
      <c r="E1003" s="152" t="inlineStr">
        <is>
          <t>山城乡</t>
        </is>
      </c>
      <c r="F1003" s="151" t="inlineStr">
        <is>
          <t>全乡新开发乡村公益性岗位人员20人，其中：冯家沟村4人，郝掌村4人，王山口子村4人，谢庄村4人，寨柯村4人，补贴共7万元，人身意外伤害险0.26136万元</t>
        </is>
      </c>
      <c r="G1003" s="286" t="n">
        <v>7.26136</v>
      </c>
      <c r="H1003" s="287" t="inlineStr">
        <is>
          <t>解决无法外出务工贫困劳动力就地就近就业问题，实现增收脱贫</t>
        </is>
      </c>
      <c r="I1003" s="152" t="n">
        <v>5</v>
      </c>
      <c r="J1003" s="152" t="n">
        <v>0.002</v>
      </c>
      <c r="K1003" s="152" t="n">
        <v>0.002</v>
      </c>
      <c r="L1003" s="152" t="inlineStr">
        <is>
          <t>县人社局  县扶贫办    县财政局</t>
        </is>
      </c>
      <c r="M1003" s="152" t="inlineStr">
        <is>
          <t>山城乡</t>
        </is>
      </c>
      <c r="N1003" s="152" t="inlineStr">
        <is>
          <t>2019.11</t>
        </is>
      </c>
      <c r="O1003" s="54" t="n"/>
    </row>
    <row r="1004" ht="41" customHeight="1" s="13">
      <c r="A1004" s="152" t="n">
        <v>43</v>
      </c>
      <c r="B1004" s="152" t="inlineStr">
        <is>
          <t>2020年开发乡村公益性岗位</t>
        </is>
      </c>
      <c r="C1004" s="152" t="inlineStr">
        <is>
          <t>新建</t>
        </is>
      </c>
      <c r="D1004" s="152" t="inlineStr">
        <is>
          <t>2020.01
-
2020.12</t>
        </is>
      </c>
      <c r="E1004" s="152" t="inlineStr">
        <is>
          <t>洪德镇</t>
        </is>
      </c>
      <c r="F1004" s="151" t="inlineStr">
        <is>
          <t>全镇新开发乡村公益性岗位人员4人，其中：私盐路村4人，补贴共1.4万元，人身意外伤害险0.052272万元</t>
        </is>
      </c>
      <c r="G1004" s="286" t="n">
        <v>1.452272</v>
      </c>
      <c r="H1004" s="287" t="inlineStr">
        <is>
          <t>解决无法外出务工贫困劳动力就地就近就业问题，实现增收脱贫</t>
        </is>
      </c>
      <c r="I1004" s="152" t="n">
        <v>1</v>
      </c>
      <c r="J1004" s="152" t="n">
        <v>0.0004</v>
      </c>
      <c r="K1004" s="152" t="n">
        <v>0.0004</v>
      </c>
      <c r="L1004" s="152" t="inlineStr">
        <is>
          <t>县人社局  县扶贫办    县财政局</t>
        </is>
      </c>
      <c r="M1004" s="152" t="inlineStr">
        <is>
          <t>洪德镇</t>
        </is>
      </c>
      <c r="N1004" s="152" t="inlineStr">
        <is>
          <t>2019.11</t>
        </is>
      </c>
      <c r="O1004" s="54" t="n"/>
    </row>
    <row r="1005" ht="44" customHeight="1" s="13">
      <c r="A1005" s="152" t="n">
        <v>44</v>
      </c>
      <c r="B1005" s="152" t="inlineStr">
        <is>
          <t>2020年开发乡村公益性岗位</t>
        </is>
      </c>
      <c r="C1005" s="152" t="inlineStr">
        <is>
          <t>新建</t>
        </is>
      </c>
      <c r="D1005" s="152" t="inlineStr">
        <is>
          <t>2020.01
-
2020.12</t>
        </is>
      </c>
      <c r="E1005" s="152" t="inlineStr">
        <is>
          <t>罗山川乡</t>
        </is>
      </c>
      <c r="F1005" s="151" t="inlineStr">
        <is>
          <t>全乡新开发乡村公益性岗位人员12人，其中：龙柏山村4人，山水湾村4人，苇芝城村4人，补贴共4.2万元，人身意外伤害险0.156816万元</t>
        </is>
      </c>
      <c r="G1005" s="286" t="n">
        <v>4.356816</v>
      </c>
      <c r="H1005" s="287" t="inlineStr">
        <is>
          <t>解决无法外出务工贫困劳动力就地就近就业问题，实现增收脱贫</t>
        </is>
      </c>
      <c r="I1005" s="152" t="n">
        <v>3</v>
      </c>
      <c r="J1005" s="152" t="n">
        <v>0.0012</v>
      </c>
      <c r="K1005" s="152" t="n">
        <v>0.0012</v>
      </c>
      <c r="L1005" s="152" t="inlineStr">
        <is>
          <t>县人社局  县扶贫办    县财政局</t>
        </is>
      </c>
      <c r="M1005" s="152" t="inlineStr">
        <is>
          <t>罗山川乡</t>
        </is>
      </c>
      <c r="N1005" s="152" t="inlineStr">
        <is>
          <t>2019.11</t>
        </is>
      </c>
      <c r="O1005" s="54" t="n"/>
    </row>
    <row r="1006" ht="46" customHeight="1" s="13">
      <c r="A1006" s="152" t="n">
        <v>45</v>
      </c>
      <c r="B1006" s="152" t="inlineStr">
        <is>
          <t>2020年开发乡村公益性岗位</t>
        </is>
      </c>
      <c r="C1006" s="152" t="inlineStr">
        <is>
          <t>新建</t>
        </is>
      </c>
      <c r="D1006" s="152" t="inlineStr">
        <is>
          <t>2020.01
-
2020.12</t>
        </is>
      </c>
      <c r="E1006" s="152" t="inlineStr">
        <is>
          <t>樊家川镇</t>
        </is>
      </c>
      <c r="F1006" s="151" t="inlineStr">
        <is>
          <t>全镇新开发乡村公益性岗位人员28人，其中：樊家川村4人，郝集村4人，李崾岘村4人，马骏滩村4人，慕家河村4人，闫塬村4人，长城村4人，补贴共9.8万元，人身意外伤害险0.365904万元</t>
        </is>
      </c>
      <c r="G1006" s="286" t="n">
        <v>10.165904</v>
      </c>
      <c r="H1006" s="287" t="inlineStr">
        <is>
          <t>解决无法外出务工贫困劳动力就地就近就业问题，实现增收脱贫</t>
        </is>
      </c>
      <c r="I1006" s="152" t="n">
        <v>7</v>
      </c>
      <c r="J1006" s="152" t="n">
        <v>0.0028</v>
      </c>
      <c r="K1006" s="152" t="n">
        <v>0.0028</v>
      </c>
      <c r="L1006" s="152" t="inlineStr">
        <is>
          <t>县人社局  县扶贫办    县财政局</t>
        </is>
      </c>
      <c r="M1006" s="152" t="inlineStr">
        <is>
          <t>樊家川镇</t>
        </is>
      </c>
      <c r="N1006" s="152" t="inlineStr">
        <is>
          <t>2019.11</t>
        </is>
      </c>
      <c r="O1006" s="54" t="n"/>
    </row>
    <row r="1007" ht="60" customHeight="1" s="13">
      <c r="A1007" s="152" t="n">
        <v>46</v>
      </c>
      <c r="B1007" s="152" t="inlineStr">
        <is>
          <t>2020年开发乡村公益性岗位</t>
        </is>
      </c>
      <c r="C1007" s="152" t="inlineStr">
        <is>
          <t>新建</t>
        </is>
      </c>
      <c r="D1007" s="152" t="inlineStr">
        <is>
          <t>2020.01
-
2020.12</t>
        </is>
      </c>
      <c r="E1007" s="152" t="inlineStr">
        <is>
          <t>毛井镇</t>
        </is>
      </c>
      <c r="F1007" s="151" t="inlineStr">
        <is>
          <t>全镇乡村公益性岗位人员48人，其中：大户掌村4人，丁连掌村4人，二条俭村4人，高家洼4人，红糜湾村4人，红土咀村4人，黄寨柯4人，马趟村4人，乔崾岘4人，山西掌4人，施家滩4人，杨东掌村4人，补贴共16.8万元，人身意外伤害险0.627264万元</t>
        </is>
      </c>
      <c r="G1007" s="286" t="n">
        <v>17.427264</v>
      </c>
      <c r="H1007" s="287" t="inlineStr">
        <is>
          <t>解决无法外出务工贫困劳动力就地就近就业问题，实现增收脱贫</t>
        </is>
      </c>
      <c r="I1007" s="152" t="n">
        <v>12</v>
      </c>
      <c r="J1007" s="152" t="n">
        <v>0.0048</v>
      </c>
      <c r="K1007" s="152" t="n">
        <v>0.0048</v>
      </c>
      <c r="L1007" s="152" t="inlineStr">
        <is>
          <t>县人社局  县扶贫办    县财政局</t>
        </is>
      </c>
      <c r="M1007" s="152" t="inlineStr">
        <is>
          <t>毛井镇</t>
        </is>
      </c>
      <c r="N1007" s="152" t="inlineStr">
        <is>
          <t>2019.11</t>
        </is>
      </c>
      <c r="O1007" s="54" t="n"/>
    </row>
    <row r="1008" ht="78" customHeight="1" s="13">
      <c r="A1008" s="152" t="n">
        <v>47</v>
      </c>
      <c r="B1008" s="152" t="inlineStr">
        <is>
          <t>2020年开发乡村公益性岗位</t>
        </is>
      </c>
      <c r="C1008" s="152" t="inlineStr">
        <is>
          <t>新建</t>
        </is>
      </c>
      <c r="D1008" s="152" t="inlineStr">
        <is>
          <t>2020.01
-
2020.12</t>
        </is>
      </c>
      <c r="E1008" s="152" t="inlineStr">
        <is>
          <t>合道镇</t>
        </is>
      </c>
      <c r="F1008" s="151" t="inlineStr">
        <is>
          <t>全镇新开发乡村公益性岗位人员64人，其中：常崾岘村4人，陈旗塬村4人，大路洼村4人，红崖洼村4人，梁坪村4人，尚西坪村4人，沈家岭村4人，唐台子村4人，陶洼子村4人，瓦天沟村4人，辛坪村4人，杨坪沟村4人，寨子坪村4人，赵家塬村4人人，赵台村4人，朱家塬村4人，补贴共22.4万元，人身意外伤害险0.836352万元</t>
        </is>
      </c>
      <c r="G1008" s="286" t="n">
        <v>23.236352</v>
      </c>
      <c r="H1008" s="287" t="inlineStr">
        <is>
          <t>解决无法外出务工贫困劳动力就地就近就业问题，实现增收脱贫</t>
        </is>
      </c>
      <c r="I1008" s="152" t="n">
        <v>16</v>
      </c>
      <c r="J1008" s="152" t="n">
        <v>0.0064</v>
      </c>
      <c r="K1008" s="152" t="n">
        <v>0.0064</v>
      </c>
      <c r="L1008" s="152" t="inlineStr">
        <is>
          <t>县人社局  县扶贫办    县财政局</t>
        </is>
      </c>
      <c r="M1008" s="152" t="inlineStr">
        <is>
          <t>合道镇</t>
        </is>
      </c>
      <c r="N1008" s="152" t="inlineStr">
        <is>
          <t>2019.11</t>
        </is>
      </c>
      <c r="O1008" s="54" t="n"/>
    </row>
    <row r="1009" ht="36" customHeight="1" s="13">
      <c r="A1009" s="152" t="n">
        <v>48</v>
      </c>
      <c r="B1009" s="152" t="inlineStr">
        <is>
          <t>2020年开发乡村公益性岗位</t>
        </is>
      </c>
      <c r="C1009" s="152" t="inlineStr">
        <is>
          <t>新建</t>
        </is>
      </c>
      <c r="D1009" s="152" t="inlineStr">
        <is>
          <t>2020.01
-
2020.12</t>
        </is>
      </c>
      <c r="E1009" s="152" t="inlineStr">
        <is>
          <t>演武乡</t>
        </is>
      </c>
      <c r="F1009" s="151" t="inlineStr">
        <is>
          <t>全乡新开发乡村公益性岗位人员4人，其中：黑泉河村4人，补贴共1.4万元，人身意外伤害险0.052272万元</t>
        </is>
      </c>
      <c r="G1009" s="286" t="n">
        <v>1.452272</v>
      </c>
      <c r="H1009" s="287" t="inlineStr">
        <is>
          <t>解决无法外出务工贫困劳动力就地就近就业问题，实现增收脱贫</t>
        </is>
      </c>
      <c r="I1009" s="152" t="n">
        <v>1</v>
      </c>
      <c r="J1009" s="152" t="n">
        <v>0.0004</v>
      </c>
      <c r="K1009" s="152" t="n">
        <v>0.0004</v>
      </c>
      <c r="L1009" s="152" t="inlineStr">
        <is>
          <t>县人社局  县扶贫办    县财政局</t>
        </is>
      </c>
      <c r="M1009" s="152" t="inlineStr">
        <is>
          <t>演武乡</t>
        </is>
      </c>
      <c r="N1009" s="152" t="inlineStr">
        <is>
          <t>2019.11</t>
        </is>
      </c>
      <c r="O1009" s="54" t="n"/>
    </row>
    <row r="1010" ht="48" customFormat="1" customHeight="1" s="9">
      <c r="A1010" s="233" t="inlineStr">
        <is>
          <t>（十四）</t>
        </is>
      </c>
      <c r="B1010" s="233" t="inlineStr">
        <is>
          <t>乡村公益性岗位项目（疫情临时公岗）</t>
        </is>
      </c>
      <c r="C1010" s="233" t="inlineStr">
        <is>
          <t>新建</t>
        </is>
      </c>
      <c r="D1010" s="233" t="inlineStr">
        <is>
          <t>2020.03-疫情结束</t>
        </is>
      </c>
      <c r="E1010" s="233" t="inlineStr">
        <is>
          <t>全县20个乡镇</t>
        </is>
      </c>
      <c r="F1010" s="124" t="inlineStr">
        <is>
          <t>在251个行政村选聘贫困劳动力从事防疫消杀巡查值守等，共532人，需资金254万元</t>
        </is>
      </c>
      <c r="G1010" s="288" t="n">
        <v>254.23</v>
      </c>
      <c r="H1010" s="285" t="inlineStr">
        <is>
          <t>解决无法外出务工贫困劳动力就地就近就业问题，实现增收脱贫</t>
        </is>
      </c>
      <c r="I1010" s="233" t="n">
        <v>251</v>
      </c>
      <c r="J1010" s="233" t="n">
        <v>0.0532</v>
      </c>
      <c r="K1010" s="233" t="n">
        <v>0.0532</v>
      </c>
      <c r="L1010" s="233" t="inlineStr">
        <is>
          <t>县人社局  县扶贫办    县财政局</t>
        </is>
      </c>
      <c r="M1010" s="233" t="inlineStr">
        <is>
          <t>各有关乡镇</t>
        </is>
      </c>
      <c r="N1010" s="233" t="n"/>
      <c r="O1010" s="52" t="n"/>
    </row>
    <row r="1011" ht="36" customHeight="1" s="13">
      <c r="A1011" s="152" t="n">
        <v>1</v>
      </c>
      <c r="B1011" s="152" t="inlineStr">
        <is>
          <t>疫情临时公岗</t>
        </is>
      </c>
      <c r="C1011" s="152" t="inlineStr">
        <is>
          <t>新建</t>
        </is>
      </c>
      <c r="D1011" s="152" t="inlineStr">
        <is>
          <t>2020.03-疫情结束</t>
        </is>
      </c>
      <c r="E1011" s="152" t="inlineStr">
        <is>
          <t>毛井镇</t>
        </is>
      </c>
      <c r="F1011" s="151" t="inlineStr">
        <is>
          <t>全乡疫情期间临时专岗人员26人，13个村，每村2人，补贴共12.1342万元，人身意外伤害险0.29016万元</t>
        </is>
      </c>
      <c r="G1011" s="286" t="n">
        <v>12.42436</v>
      </c>
      <c r="H1011" s="287" t="inlineStr">
        <is>
          <t>疫情防控期间对返岗滞留贫困劳动力实现就业，实现增收脱贫</t>
        </is>
      </c>
      <c r="I1011" s="152" t="n">
        <v>13</v>
      </c>
      <c r="J1011" s="152" t="n">
        <v>0.0026</v>
      </c>
      <c r="K1011" s="152" t="n">
        <v>0.0026</v>
      </c>
      <c r="L1011" s="152" t="inlineStr">
        <is>
          <t>县人社局  县扶贫办    县财政局</t>
        </is>
      </c>
      <c r="M1011" s="152" t="inlineStr">
        <is>
          <t>毛井镇</t>
        </is>
      </c>
      <c r="N1011" s="152" t="n">
        <v>2020.06</v>
      </c>
      <c r="O1011" s="54" t="n"/>
    </row>
    <row r="1012" ht="43" customHeight="1" s="13">
      <c r="A1012" s="152" t="n">
        <v>2</v>
      </c>
      <c r="B1012" s="152" t="inlineStr">
        <is>
          <t>疫情临时公岗</t>
        </is>
      </c>
      <c r="C1012" s="152" t="inlineStr">
        <is>
          <t>新建</t>
        </is>
      </c>
      <c r="D1012" s="152" t="inlineStr">
        <is>
          <t>2020.03-疫情结束</t>
        </is>
      </c>
      <c r="E1012" s="152" t="inlineStr">
        <is>
          <t>小南沟乡</t>
        </is>
      </c>
      <c r="F1012" s="151" t="inlineStr">
        <is>
          <t>全乡疫情期间临时专岗人员30人，12个村，杨胡套子村4人、粉子山村4人、燕麦掌村4人，其余每村2人，补贴共14..001万元，人身意外伤害险0.3348万元</t>
        </is>
      </c>
      <c r="G1012" s="286" t="n">
        <v>14.3358</v>
      </c>
      <c r="H1012" s="287" t="inlineStr">
        <is>
          <t>疫情防控期间对返岗滞留贫困劳动力实现就业，实现增收脱贫</t>
        </is>
      </c>
      <c r="I1012" s="152" t="n">
        <v>12</v>
      </c>
      <c r="J1012" s="152" t="n">
        <v>0.003</v>
      </c>
      <c r="K1012" s="152" t="n">
        <v>0.003</v>
      </c>
      <c r="L1012" s="152" t="inlineStr">
        <is>
          <t>县人社局  县扶贫办    县财政局</t>
        </is>
      </c>
      <c r="M1012" s="152" t="inlineStr">
        <is>
          <t>小南沟乡</t>
        </is>
      </c>
      <c r="N1012" s="152" t="n">
        <v>2020.06</v>
      </c>
      <c r="O1012" s="54" t="n"/>
    </row>
    <row r="1013" ht="36" customHeight="1" s="13">
      <c r="A1013" s="152" t="n">
        <v>3</v>
      </c>
      <c r="B1013" s="152" t="inlineStr">
        <is>
          <t>疫情临时公岗</t>
        </is>
      </c>
      <c r="C1013" s="152" t="inlineStr">
        <is>
          <t>新建</t>
        </is>
      </c>
      <c r="D1013" s="152" t="inlineStr">
        <is>
          <t>2020.03-疫情结束</t>
        </is>
      </c>
      <c r="E1013" s="152" t="inlineStr">
        <is>
          <t>芦家湾乡</t>
        </is>
      </c>
      <c r="F1013" s="151" t="inlineStr">
        <is>
          <t>全乡疫情期间临时专岗人员20人，10个村，补贴共9.334万元，人身意外伤害险0.2232万元</t>
        </is>
      </c>
      <c r="G1013" s="286" t="n">
        <v>9.5572</v>
      </c>
      <c r="H1013" s="287" t="inlineStr">
        <is>
          <t>疫情防控期间对返岗滞留贫困劳动力实现就业，实现增收脱贫</t>
        </is>
      </c>
      <c r="I1013" s="152" t="n">
        <v>10</v>
      </c>
      <c r="J1013" s="152" t="n">
        <v>0.002</v>
      </c>
      <c r="K1013" s="152" t="n">
        <v>0.002</v>
      </c>
      <c r="L1013" s="152" t="inlineStr">
        <is>
          <t>县人社局  县扶贫办    县财政局</t>
        </is>
      </c>
      <c r="M1013" s="152" t="inlineStr">
        <is>
          <t>芦家湾乡</t>
        </is>
      </c>
      <c r="N1013" s="152" t="n">
        <v>2020.06</v>
      </c>
      <c r="O1013" s="54" t="n"/>
    </row>
    <row r="1014" ht="36" customHeight="1" s="13">
      <c r="A1014" s="152" t="n">
        <v>4</v>
      </c>
      <c r="B1014" s="152" t="inlineStr">
        <is>
          <t>疫情临时公岗</t>
        </is>
      </c>
      <c r="C1014" s="152" t="inlineStr">
        <is>
          <t>新建</t>
        </is>
      </c>
      <c r="D1014" s="152" t="inlineStr">
        <is>
          <t>2020.03-疫情结束</t>
        </is>
      </c>
      <c r="E1014" s="152" t="inlineStr">
        <is>
          <t>车道乡</t>
        </is>
      </c>
      <c r="F1014" s="151" t="inlineStr">
        <is>
          <t>全乡疫情期间临时专岗人员34人，16个村，三角城村4人，其余每村2人，补贴共15.8678万元，人身意外伤害险0.37944万元</t>
        </is>
      </c>
      <c r="G1014" s="286" t="n">
        <v>16.24724</v>
      </c>
      <c r="H1014" s="287" t="inlineStr">
        <is>
          <t>疫情防控期间对返岗滞留贫困劳动力实现就业，实现增收脱贫</t>
        </is>
      </c>
      <c r="I1014" s="152" t="n">
        <v>16</v>
      </c>
      <c r="J1014" s="152" t="n">
        <v>0.0034</v>
      </c>
      <c r="K1014" s="152" t="n">
        <v>0.0034</v>
      </c>
      <c r="L1014" s="152" t="inlineStr">
        <is>
          <t>县人社局  县扶贫办    县财政局</t>
        </is>
      </c>
      <c r="M1014" s="152" t="inlineStr">
        <is>
          <t>车道乡</t>
        </is>
      </c>
      <c r="N1014" s="152" t="n">
        <v>2020.06</v>
      </c>
      <c r="O1014" s="54" t="n"/>
    </row>
    <row r="1015" ht="36" customHeight="1" s="13">
      <c r="A1015" s="152" t="n">
        <v>5</v>
      </c>
      <c r="B1015" s="152" t="inlineStr">
        <is>
          <t>疫情临时公岗</t>
        </is>
      </c>
      <c r="C1015" s="152" t="inlineStr">
        <is>
          <t>新建</t>
        </is>
      </c>
      <c r="D1015" s="152" t="inlineStr">
        <is>
          <t>2020.03-疫情结束</t>
        </is>
      </c>
      <c r="E1015" s="152" t="inlineStr">
        <is>
          <t>环城镇</t>
        </is>
      </c>
      <c r="F1015" s="151" t="inlineStr">
        <is>
          <t>全乡疫情期间临时专岗人员48人，24个村，补贴共22.4016万元，人身意外伤害险0.53568万元</t>
        </is>
      </c>
      <c r="G1015" s="286" t="n">
        <v>22.93728</v>
      </c>
      <c r="H1015" s="287" t="inlineStr">
        <is>
          <t>疫情防控期间对返岗滞留贫困劳动力实现就业，实现增收脱贫</t>
        </is>
      </c>
      <c r="I1015" s="152" t="n">
        <v>24</v>
      </c>
      <c r="J1015" s="152" t="n">
        <v>0.0048</v>
      </c>
      <c r="K1015" s="152" t="n">
        <v>0.0048</v>
      </c>
      <c r="L1015" s="152" t="inlineStr">
        <is>
          <t>县人社局  县扶贫办    县财政局</t>
        </is>
      </c>
      <c r="M1015" s="152" t="inlineStr">
        <is>
          <t>环城镇</t>
        </is>
      </c>
      <c r="N1015" s="152" t="n">
        <v>2020.06</v>
      </c>
      <c r="O1015" s="54" t="n"/>
    </row>
    <row r="1016" ht="36" customHeight="1" s="13">
      <c r="A1016" s="152" t="n">
        <v>6</v>
      </c>
      <c r="B1016" s="152" t="inlineStr">
        <is>
          <t>疫情临时公岗</t>
        </is>
      </c>
      <c r="C1016" s="152" t="inlineStr">
        <is>
          <t>新建</t>
        </is>
      </c>
      <c r="D1016" s="152" t="inlineStr">
        <is>
          <t>2020.03-疫情结束</t>
        </is>
      </c>
      <c r="E1016" s="152" t="inlineStr">
        <is>
          <t>洪德镇</t>
        </is>
      </c>
      <c r="F1016" s="151" t="inlineStr">
        <is>
          <t>全乡疫情期间临时专岗人员38人，19个村，补贴共17.7346万元，人身意外伤害险0.42408万元</t>
        </is>
      </c>
      <c r="G1016" s="286" t="n">
        <v>18.15868</v>
      </c>
      <c r="H1016" s="287" t="inlineStr">
        <is>
          <t>疫情防控期间对返岗滞留贫困劳动力实现就业，实现增收脱贫</t>
        </is>
      </c>
      <c r="I1016" s="152" t="n">
        <v>19</v>
      </c>
      <c r="J1016" s="152" t="n">
        <v>0.0038</v>
      </c>
      <c r="K1016" s="152" t="n">
        <v>0.0038</v>
      </c>
      <c r="L1016" s="152" t="inlineStr">
        <is>
          <t>县人社局  县扶贫办    县财政局</t>
        </is>
      </c>
      <c r="M1016" s="152" t="inlineStr">
        <is>
          <t>洪德镇</t>
        </is>
      </c>
      <c r="N1016" s="152" t="n">
        <v>2020.06</v>
      </c>
      <c r="O1016" s="54" t="n"/>
    </row>
    <row r="1017" ht="36" customHeight="1" s="13">
      <c r="A1017" s="152" t="n">
        <v>7</v>
      </c>
      <c r="B1017" s="152" t="inlineStr">
        <is>
          <t>疫情临时公岗</t>
        </is>
      </c>
      <c r="C1017" s="152" t="inlineStr">
        <is>
          <t>新建</t>
        </is>
      </c>
      <c r="D1017" s="152" t="inlineStr">
        <is>
          <t>2020.03-疫情结束</t>
        </is>
      </c>
      <c r="E1017" s="152" t="inlineStr">
        <is>
          <t>耿湾乡</t>
        </is>
      </c>
      <c r="F1017" s="151" t="inlineStr">
        <is>
          <t>全乡疫情期间临时专岗人员26人，13个村，补贴共12.1342万元，人身意外伤害险0.29016万元</t>
        </is>
      </c>
      <c r="G1017" s="286" t="n">
        <v>12.42436</v>
      </c>
      <c r="H1017" s="287" t="inlineStr">
        <is>
          <t>疫情防控期间对返岗滞留贫困劳动力实现就业，实现增收脱贫</t>
        </is>
      </c>
      <c r="I1017" s="152" t="n">
        <v>13</v>
      </c>
      <c r="J1017" s="152" t="n">
        <v>0.0026</v>
      </c>
      <c r="K1017" s="152" t="n">
        <v>0.0026</v>
      </c>
      <c r="L1017" s="152" t="inlineStr">
        <is>
          <t>县人社局  县扶贫办    县财政局</t>
        </is>
      </c>
      <c r="M1017" s="152" t="inlineStr">
        <is>
          <t>耿湾乡</t>
        </is>
      </c>
      <c r="N1017" s="152" t="n">
        <v>2020.06</v>
      </c>
      <c r="O1017" s="54" t="n"/>
    </row>
    <row r="1018" ht="36" customHeight="1" s="13">
      <c r="A1018" s="152" t="n">
        <v>8</v>
      </c>
      <c r="B1018" s="152" t="inlineStr">
        <is>
          <t>疫情临时公岗</t>
        </is>
      </c>
      <c r="C1018" s="152" t="inlineStr">
        <is>
          <t>新建</t>
        </is>
      </c>
      <c r="D1018" s="152" t="inlineStr">
        <is>
          <t>2020.03-疫情结束</t>
        </is>
      </c>
      <c r="E1018" s="152" t="inlineStr">
        <is>
          <t>秦团庄乡</t>
        </is>
      </c>
      <c r="F1018" s="151" t="inlineStr">
        <is>
          <t>全乡疫情期间临时专岗人员18人，8个村，王团庄村4人，其余每村2人，补贴共8.4006万元，人身意外伤害险0.20088万元</t>
        </is>
      </c>
      <c r="G1018" s="286" t="n">
        <v>8.60148</v>
      </c>
      <c r="H1018" s="287" t="inlineStr">
        <is>
          <t>疫情防控期间对返岗滞留贫困劳动力实现就业，实现增收脱贫</t>
        </is>
      </c>
      <c r="I1018" s="152" t="n">
        <v>8</v>
      </c>
      <c r="J1018" s="152" t="n">
        <v>0.0018</v>
      </c>
      <c r="K1018" s="152" t="n">
        <v>0.0018</v>
      </c>
      <c r="L1018" s="152" t="inlineStr">
        <is>
          <t>县人社局  县扶贫办    县财政局</t>
        </is>
      </c>
      <c r="M1018" s="152" t="inlineStr">
        <is>
          <t>秦团庄乡</t>
        </is>
      </c>
      <c r="N1018" s="152" t="n">
        <v>2020.06</v>
      </c>
      <c r="O1018" s="54" t="n"/>
    </row>
    <row r="1019" ht="36" customHeight="1" s="13">
      <c r="A1019" s="152" t="n">
        <v>9</v>
      </c>
      <c r="B1019" s="152" t="inlineStr">
        <is>
          <t>疫情临时公岗</t>
        </is>
      </c>
      <c r="C1019" s="152" t="inlineStr">
        <is>
          <t>新建</t>
        </is>
      </c>
      <c r="D1019" s="152" t="inlineStr">
        <is>
          <t>2020.03-疫情结束</t>
        </is>
      </c>
      <c r="E1019" s="152" t="inlineStr">
        <is>
          <t>八珠乡</t>
        </is>
      </c>
      <c r="F1019" s="151" t="inlineStr">
        <is>
          <t>全乡疫情期间临时专岗人员24人，10个村，白塬村4人、马连掌村4人，其余每村2人，补贴共11.2008万元，人身意外伤害险0.2678万元</t>
        </is>
      </c>
      <c r="G1019" s="286" t="n">
        <v>11.46864</v>
      </c>
      <c r="H1019" s="287" t="inlineStr">
        <is>
          <t>疫情防控期间对返岗滞留贫困劳动力实现就业，实现增收脱贫</t>
        </is>
      </c>
      <c r="I1019" s="152" t="n">
        <v>10</v>
      </c>
      <c r="J1019" s="152" t="n">
        <v>0.0024</v>
      </c>
      <c r="K1019" s="152" t="n">
        <v>0.0024</v>
      </c>
      <c r="L1019" s="152" t="inlineStr">
        <is>
          <t>县人社局  县扶贫办    县财政局</t>
        </is>
      </c>
      <c r="M1019" s="152" t="inlineStr">
        <is>
          <t>八珠乡</t>
        </is>
      </c>
      <c r="N1019" s="152" t="n">
        <v>2020.06</v>
      </c>
      <c r="O1019" s="54" t="n"/>
    </row>
    <row r="1020" ht="36" customHeight="1" s="13">
      <c r="A1020" s="152" t="n">
        <v>10</v>
      </c>
      <c r="B1020" s="152" t="inlineStr">
        <is>
          <t>疫情临时公岗</t>
        </is>
      </c>
      <c r="C1020" s="152" t="inlineStr">
        <is>
          <t>新建</t>
        </is>
      </c>
      <c r="D1020" s="152" t="inlineStr">
        <is>
          <t>2020.03-疫情结束</t>
        </is>
      </c>
      <c r="E1020" s="152" t="inlineStr">
        <is>
          <t>樊家川镇</t>
        </is>
      </c>
      <c r="F1020" s="151" t="inlineStr">
        <is>
          <t>全乡疫情期间临时专岗人员16人，8个村，补贴共7.4672万元，人身意外伤害险0.1786万元</t>
        </is>
      </c>
      <c r="G1020" s="286" t="n">
        <v>7.64576</v>
      </c>
      <c r="H1020" s="287" t="inlineStr">
        <is>
          <t>疫情防控期间对返岗滞留贫困劳动力实现就业，实现增收脱贫</t>
        </is>
      </c>
      <c r="I1020" s="152" t="n">
        <v>8</v>
      </c>
      <c r="J1020" s="152" t="n">
        <v>0.0016</v>
      </c>
      <c r="K1020" s="152" t="n">
        <v>0.0016</v>
      </c>
      <c r="L1020" s="152" t="inlineStr">
        <is>
          <t>县人社局  县扶贫办    县财政局</t>
        </is>
      </c>
      <c r="M1020" s="152" t="inlineStr">
        <is>
          <t>樊家川镇</t>
        </is>
      </c>
      <c r="N1020" s="152" t="n">
        <v>2020.06</v>
      </c>
      <c r="O1020" s="54" t="n"/>
    </row>
    <row r="1021" ht="36" customHeight="1" s="13">
      <c r="A1021" s="152" t="n">
        <v>11</v>
      </c>
      <c r="B1021" s="152" t="inlineStr">
        <is>
          <t>疫情临时公岗</t>
        </is>
      </c>
      <c r="C1021" s="152" t="inlineStr">
        <is>
          <t>新建</t>
        </is>
      </c>
      <c r="D1021" s="152" t="inlineStr">
        <is>
          <t>2020.03-疫情结束</t>
        </is>
      </c>
      <c r="E1021" s="152" t="inlineStr">
        <is>
          <t>罗山川乡</t>
        </is>
      </c>
      <c r="F1021" s="151" t="inlineStr">
        <is>
          <t>全乡疫情期间临时专岗人员16人，8个村，补贴共7.4672万元，人身意外伤害险0.1786万元</t>
        </is>
      </c>
      <c r="G1021" s="286" t="n">
        <v>7.64576</v>
      </c>
      <c r="H1021" s="287" t="inlineStr">
        <is>
          <t>疫情防控期间对返岗滞留贫困劳动力实现就业，实现增收脱贫</t>
        </is>
      </c>
      <c r="I1021" s="152" t="n">
        <v>8</v>
      </c>
      <c r="J1021" s="152" t="n">
        <v>0.0016</v>
      </c>
      <c r="K1021" s="152" t="n">
        <v>0.0016</v>
      </c>
      <c r="L1021" s="152" t="inlineStr">
        <is>
          <t>县人社局  县扶贫办    县财政局</t>
        </is>
      </c>
      <c r="M1021" s="152" t="inlineStr">
        <is>
          <t>罗山川乡</t>
        </is>
      </c>
      <c r="N1021" s="152" t="n">
        <v>2020.06</v>
      </c>
      <c r="O1021" s="54" t="n"/>
    </row>
    <row r="1022" ht="36" customHeight="1" s="13">
      <c r="A1022" s="152" t="n">
        <v>12</v>
      </c>
      <c r="B1022" s="152" t="inlineStr">
        <is>
          <t>疫情临时公岗</t>
        </is>
      </c>
      <c r="C1022" s="152" t="inlineStr">
        <is>
          <t>新建</t>
        </is>
      </c>
      <c r="D1022" s="152" t="inlineStr">
        <is>
          <t>2020.03-疫情结束</t>
        </is>
      </c>
      <c r="E1022" s="152" t="inlineStr">
        <is>
          <t>山城乡</t>
        </is>
      </c>
      <c r="F1022" s="151" t="inlineStr">
        <is>
          <t>全乡疫情期间临时专岗人员18人，9个村，补贴共8.4006万元，人身意外伤害险0.20088万元</t>
        </is>
      </c>
      <c r="G1022" s="286" t="n">
        <v>8.60148</v>
      </c>
      <c r="H1022" s="287" t="inlineStr">
        <is>
          <t>疫情防控期间对返岗滞留贫困劳动力实现就业，实现增收脱贫</t>
        </is>
      </c>
      <c r="I1022" s="152" t="n">
        <v>9</v>
      </c>
      <c r="J1022" s="152" t="n">
        <v>0.0018</v>
      </c>
      <c r="K1022" s="152" t="n">
        <v>0.0018</v>
      </c>
      <c r="L1022" s="152" t="inlineStr">
        <is>
          <t>县人社局  县扶贫办    县财政局</t>
        </is>
      </c>
      <c r="M1022" s="152" t="inlineStr">
        <is>
          <t>山城乡</t>
        </is>
      </c>
      <c r="N1022" s="152" t="n">
        <v>2020.06</v>
      </c>
      <c r="O1022" s="54" t="n"/>
    </row>
    <row r="1023" ht="44" customHeight="1" s="13">
      <c r="A1023" s="152" t="n">
        <v>13</v>
      </c>
      <c r="B1023" s="152" t="inlineStr">
        <is>
          <t>疫情临时公岗</t>
        </is>
      </c>
      <c r="C1023" s="152" t="inlineStr">
        <is>
          <t>新建</t>
        </is>
      </c>
      <c r="D1023" s="152" t="inlineStr">
        <is>
          <t>2020.03-疫情结束</t>
        </is>
      </c>
      <c r="E1023" s="152" t="inlineStr">
        <is>
          <t>南湫乡</t>
        </is>
      </c>
      <c r="F1023" s="151" t="inlineStr">
        <is>
          <t>全乡疫情期间临时专岗人员20人，7个村，岳后渠村4人、代家洼村4人、洪涝池村4人，其余每村2人，补贴共9.334万元，人身意外伤害险0.2232万元</t>
        </is>
      </c>
      <c r="G1023" s="286" t="n">
        <v>9.5572</v>
      </c>
      <c r="H1023" s="287" t="inlineStr">
        <is>
          <t>疫情防控期间对返岗滞留贫困劳动力实现就业，实现增收脱贫</t>
        </is>
      </c>
      <c r="I1023" s="152" t="n">
        <v>7</v>
      </c>
      <c r="J1023" s="152" t="n">
        <v>0.002</v>
      </c>
      <c r="K1023" s="152" t="n">
        <v>0.002</v>
      </c>
      <c r="L1023" s="152" t="inlineStr">
        <is>
          <t>县人社局  县扶贫办    县财政局</t>
        </is>
      </c>
      <c r="M1023" s="152" t="inlineStr">
        <is>
          <t>南湫乡</t>
        </is>
      </c>
      <c r="N1023" s="152" t="n">
        <v>2020.06</v>
      </c>
      <c r="O1023" s="54" t="n"/>
    </row>
    <row r="1024" ht="44" customHeight="1" s="13">
      <c r="A1024" s="152" t="n">
        <v>14</v>
      </c>
      <c r="B1024" s="152" t="inlineStr">
        <is>
          <t>疫情临时公岗</t>
        </is>
      </c>
      <c r="C1024" s="152" t="inlineStr">
        <is>
          <t>新建</t>
        </is>
      </c>
      <c r="D1024" s="152" t="inlineStr">
        <is>
          <t>2020.03-疫情结束</t>
        </is>
      </c>
      <c r="E1024" s="152" t="inlineStr">
        <is>
          <t>演武乡</t>
        </is>
      </c>
      <c r="F1024" s="151" t="inlineStr">
        <is>
          <t>全乡疫情期间临时专岗人员18人，9个村，补贴共8.4006万元，人身意外伤害险0.2009万元</t>
        </is>
      </c>
      <c r="G1024" s="286" t="n">
        <v>8.60148</v>
      </c>
      <c r="H1024" s="287" t="inlineStr">
        <is>
          <t>疫情防控期间对返岗滞留贫困劳动力实现就业，实现增收脱贫</t>
        </is>
      </c>
      <c r="I1024" s="152" t="n">
        <v>9</v>
      </c>
      <c r="J1024" s="152" t="n">
        <v>0.0018</v>
      </c>
      <c r="K1024" s="152" t="n">
        <v>0.0018</v>
      </c>
      <c r="L1024" s="152" t="inlineStr">
        <is>
          <t>县人社局  县扶贫办    县财政局</t>
        </is>
      </c>
      <c r="M1024" s="152" t="inlineStr">
        <is>
          <t>演武乡</t>
        </is>
      </c>
      <c r="N1024" s="152" t="n">
        <v>2020.06</v>
      </c>
      <c r="O1024" s="54" t="n"/>
    </row>
    <row r="1025" ht="44" customHeight="1" s="13">
      <c r="A1025" s="152" t="n">
        <v>15</v>
      </c>
      <c r="B1025" s="152" t="inlineStr">
        <is>
          <t>疫情临时公岗</t>
        </is>
      </c>
      <c r="C1025" s="152" t="inlineStr">
        <is>
          <t>新建</t>
        </is>
      </c>
      <c r="D1025" s="152" t="inlineStr">
        <is>
          <t>2020.03-疫情结束</t>
        </is>
      </c>
      <c r="E1025" s="152" t="inlineStr">
        <is>
          <t>合道乡</t>
        </is>
      </c>
      <c r="F1025" s="151" t="inlineStr">
        <is>
          <t>全乡疫情期间临时专岗人员38人，17个村，大路洼村4人、赵台村4人，其余每村2人，补贴共17.7346万元，人身意外伤害险0.4241万元</t>
        </is>
      </c>
      <c r="G1025" s="286" t="n">
        <v>18.15868</v>
      </c>
      <c r="H1025" s="287" t="inlineStr">
        <is>
          <t>疫情防控期间对返岗滞留贫困劳动力实现就业，实现增收脱贫</t>
        </is>
      </c>
      <c r="I1025" s="152" t="n">
        <v>17</v>
      </c>
      <c r="J1025" s="152" t="n">
        <v>0.0038</v>
      </c>
      <c r="K1025" s="152" t="n">
        <v>0.0038</v>
      </c>
      <c r="L1025" s="152" t="inlineStr">
        <is>
          <t>县人社局  县扶贫办    县财政局</t>
        </is>
      </c>
      <c r="M1025" s="152" t="inlineStr">
        <is>
          <t>合道乡</t>
        </is>
      </c>
      <c r="N1025" s="152" t="n">
        <v>2020.06</v>
      </c>
      <c r="O1025" s="54" t="n"/>
    </row>
    <row r="1026" ht="44" customHeight="1" s="13">
      <c r="A1026" s="152" t="n">
        <v>16</v>
      </c>
      <c r="B1026" s="152" t="inlineStr">
        <is>
          <t>疫情临时公岗</t>
        </is>
      </c>
      <c r="C1026" s="152" t="inlineStr">
        <is>
          <t>新建</t>
        </is>
      </c>
      <c r="D1026" s="152" t="inlineStr">
        <is>
          <t>2020.03-疫情结束</t>
        </is>
      </c>
      <c r="E1026" s="152" t="inlineStr">
        <is>
          <t>天池乡</t>
        </is>
      </c>
      <c r="F1026" s="151" t="inlineStr">
        <is>
          <t>全乡疫情期间临时专岗人员38人，16个村，碾盘岭村4人，梁家河村4人，殷屈河村4人，其余每村2人，补贴共17.7346元，人身意外伤害险0.4241万元</t>
        </is>
      </c>
      <c r="G1026" s="286" t="n">
        <v>18.15868</v>
      </c>
      <c r="H1026" s="287" t="inlineStr">
        <is>
          <t>疫情防控期间对返岗滞留贫困劳动力实现就业，实现增收脱贫</t>
        </is>
      </c>
      <c r="I1026" s="152" t="n">
        <v>16</v>
      </c>
      <c r="J1026" s="152" t="n">
        <v>0.0038</v>
      </c>
      <c r="K1026" s="152" t="n">
        <v>0.0038</v>
      </c>
      <c r="L1026" s="152" t="inlineStr">
        <is>
          <t>县人社局  县扶贫办    县财政局</t>
        </is>
      </c>
      <c r="M1026" s="152" t="inlineStr">
        <is>
          <t>天池乡</t>
        </is>
      </c>
      <c r="N1026" s="152" t="n">
        <v>2020.06</v>
      </c>
      <c r="O1026" s="54" t="n"/>
    </row>
    <row r="1027" ht="36" customHeight="1" s="13">
      <c r="A1027" s="152" t="n">
        <v>17</v>
      </c>
      <c r="B1027" s="152" t="inlineStr">
        <is>
          <t>疫情临时公岗</t>
        </is>
      </c>
      <c r="C1027" s="152" t="inlineStr">
        <is>
          <t>新建</t>
        </is>
      </c>
      <c r="D1027" s="152" t="inlineStr">
        <is>
          <t>2020.03-疫情结束</t>
        </is>
      </c>
      <c r="E1027" s="152" t="inlineStr">
        <is>
          <t>虎洞镇</t>
        </is>
      </c>
      <c r="F1027" s="151" t="inlineStr">
        <is>
          <t>全乡疫情期间临时专岗人员20人，10个村，补贴共9.334万元，人身意外伤害险0.2232万元</t>
        </is>
      </c>
      <c r="G1027" s="286" t="n">
        <v>9.5572</v>
      </c>
      <c r="H1027" s="287" t="inlineStr">
        <is>
          <t>疫情防控期间对返岗滞留贫困劳动力实现就业，实现增收脱贫</t>
        </is>
      </c>
      <c r="I1027" s="152" t="n">
        <v>10</v>
      </c>
      <c r="J1027" s="152" t="n">
        <v>0.002</v>
      </c>
      <c r="K1027" s="152" t="n">
        <v>0.002</v>
      </c>
      <c r="L1027" s="152" t="inlineStr">
        <is>
          <t>县人社局  县扶贫办    县财政局</t>
        </is>
      </c>
      <c r="M1027" s="152" t="inlineStr">
        <is>
          <t>虎洞镇</t>
        </is>
      </c>
      <c r="N1027" s="152" t="n">
        <v>2020.06</v>
      </c>
      <c r="O1027" s="54" t="n"/>
    </row>
    <row r="1028" ht="36" customHeight="1" s="13">
      <c r="A1028" s="152" t="n">
        <v>18</v>
      </c>
      <c r="B1028" s="152" t="inlineStr">
        <is>
          <t>疫情临时公岗</t>
        </is>
      </c>
      <c r="C1028" s="152" t="inlineStr">
        <is>
          <t>新建</t>
        </is>
      </c>
      <c r="D1028" s="152" t="inlineStr">
        <is>
          <t>2020.03-疫情结束</t>
        </is>
      </c>
      <c r="E1028" s="152" t="inlineStr">
        <is>
          <t>甜水镇</t>
        </is>
      </c>
      <c r="F1028" s="151" t="inlineStr">
        <is>
          <t>全乡疫情期间临时专岗人员20人，10个村，补贴共9.334万元，人身意外伤害险0.2232万元</t>
        </is>
      </c>
      <c r="G1028" s="286" t="n">
        <v>9.5572</v>
      </c>
      <c r="H1028" s="287" t="inlineStr">
        <is>
          <t>疫情防控期间对返岗滞留贫困劳动力实现就业，实现增收脱贫</t>
        </is>
      </c>
      <c r="I1028" s="152" t="n">
        <v>10</v>
      </c>
      <c r="J1028" s="152" t="n">
        <v>0.002</v>
      </c>
      <c r="K1028" s="152" t="n">
        <v>0.002</v>
      </c>
      <c r="L1028" s="152" t="inlineStr">
        <is>
          <t>县人社局  县扶贫办    县财政局</t>
        </is>
      </c>
      <c r="M1028" s="152" t="inlineStr">
        <is>
          <t>甜水镇</t>
        </is>
      </c>
      <c r="N1028" s="152" t="n">
        <v>2020.06</v>
      </c>
      <c r="O1028" s="54" t="n"/>
    </row>
    <row r="1029" ht="36" customHeight="1" s="13">
      <c r="A1029" s="152" t="n">
        <v>19</v>
      </c>
      <c r="B1029" s="152" t="inlineStr">
        <is>
          <t>疫情临时公岗</t>
        </is>
      </c>
      <c r="C1029" s="152" t="inlineStr">
        <is>
          <t>新建</t>
        </is>
      </c>
      <c r="D1029" s="152" t="inlineStr">
        <is>
          <t>2020.03-疫情结束</t>
        </is>
      </c>
      <c r="E1029" s="152" t="inlineStr">
        <is>
          <t>木钵镇</t>
        </is>
      </c>
      <c r="F1029" s="151" t="inlineStr">
        <is>
          <t>全乡疫情期间临时专岗人员34人，17个村，补贴共15.8678万元，人身意外伤害险0.3794万元</t>
        </is>
      </c>
      <c r="G1029" s="286" t="n">
        <v>16.24724</v>
      </c>
      <c r="H1029" s="287" t="inlineStr">
        <is>
          <t>疫情防控期间对返岗滞留贫困劳动力实现就业，实现增收脱贫</t>
        </is>
      </c>
      <c r="I1029" s="152" t="n">
        <v>17</v>
      </c>
      <c r="J1029" s="152" t="n">
        <v>0.0034</v>
      </c>
      <c r="K1029" s="152" t="n">
        <v>0.0034</v>
      </c>
      <c r="L1029" s="152" t="inlineStr">
        <is>
          <t>县人社局  县扶贫办    县财政局</t>
        </is>
      </c>
      <c r="M1029" s="152" t="inlineStr">
        <is>
          <t>木钵镇</t>
        </is>
      </c>
      <c r="N1029" s="152" t="n">
        <v>2020.06</v>
      </c>
      <c r="O1029" s="54" t="n"/>
    </row>
    <row r="1030" ht="36" customHeight="1" s="13">
      <c r="A1030" s="152" t="n">
        <v>20</v>
      </c>
      <c r="B1030" s="152" t="inlineStr">
        <is>
          <t>疫情临时公岗</t>
        </is>
      </c>
      <c r="C1030" s="152" t="inlineStr">
        <is>
          <t>新建</t>
        </is>
      </c>
      <c r="D1030" s="152" t="inlineStr">
        <is>
          <t>2020.03-疫情结束</t>
        </is>
      </c>
      <c r="E1030" s="152" t="inlineStr">
        <is>
          <t>曲子镇</t>
        </is>
      </c>
      <c r="F1030" s="151" t="inlineStr">
        <is>
          <t>全乡疫情期间临时专岗人员30人，15个村，补贴共14.001万元，人身意外伤害险0.3348万元</t>
        </is>
      </c>
      <c r="G1030" s="286" t="n">
        <v>14.3358</v>
      </c>
      <c r="H1030" s="287" t="inlineStr">
        <is>
          <t>疫情防控期间对返岗滞留贫困劳动力实现就业，实现增收脱贫</t>
        </is>
      </c>
      <c r="I1030" s="152" t="n">
        <v>15</v>
      </c>
      <c r="J1030" s="152" t="n">
        <v>0.003</v>
      </c>
      <c r="K1030" s="152" t="n">
        <v>0.003</v>
      </c>
      <c r="L1030" s="152" t="inlineStr">
        <is>
          <t>县人社局  县扶贫办    县财政局</t>
        </is>
      </c>
      <c r="M1030" s="152" t="inlineStr">
        <is>
          <t>曲子镇</t>
        </is>
      </c>
      <c r="N1030" s="152" t="n">
        <v>2020.06</v>
      </c>
      <c r="O1030" s="54" t="n"/>
    </row>
    <row r="1031" ht="84" customFormat="1" customHeight="1" s="7">
      <c r="A1031" s="233" t="inlineStr">
        <is>
          <t>（十五）</t>
        </is>
      </c>
      <c r="B1031" s="233" t="inlineStr">
        <is>
          <t>环县农村环境卫生保洁员项目</t>
        </is>
      </c>
      <c r="C1031" s="233" t="inlineStr">
        <is>
          <t>新建</t>
        </is>
      </c>
      <c r="D1031" s="233" t="inlineStr">
        <is>
          <t>2020.01
-
2020.12</t>
        </is>
      </c>
      <c r="E1031" s="233" t="inlineStr">
        <is>
          <t>全县1487个村民小组、94个易地扶贫搬迁点</t>
        </is>
      </c>
      <c r="F1031" s="157" t="inlineStr">
        <is>
          <t>全县1487个村民小组和南湫乡洪涝池村、秦团庄乡新集子村、罗山川乡大树塬村、八珠乡八珠塬村、车道乡苦水掌村、甜水镇甜水街村、山城乡城南新区7处易地扶贫搬迁点每个点安排2名建档立卡贫困户，其余87个易地扶贫搬迁点每个点安排1名建档立卡贫困户，负责承担自然村或易地扶贫搬迁点的环境卫生保洁工作，每人每年0.5万元</t>
        </is>
      </c>
      <c r="G1031" s="232">
        <f>SUM(G1032:G1051)</f>
        <v/>
      </c>
      <c r="H1031" s="124" t="inlineStr">
        <is>
          <t>保障全县所有村民小组和易地扶贫搬迁点环境卫生干净整洁</t>
        </is>
      </c>
      <c r="I1031" s="190">
        <f>SUM(I1032:I1051)</f>
        <v/>
      </c>
      <c r="J1031" s="190">
        <f>SUM(J1032:J1051)</f>
        <v/>
      </c>
      <c r="K1031" s="190">
        <f>SUM(K1032:K1051)</f>
        <v/>
      </c>
      <c r="L1031" s="233" t="inlineStr">
        <is>
          <t>县住建局</t>
        </is>
      </c>
      <c r="M1031" s="233" t="inlineStr">
        <is>
          <t>20个乡镇</t>
        </is>
      </c>
      <c r="N1031" s="233" t="n">
        <v>2019.11</v>
      </c>
      <c r="O1031" s="54" t="n"/>
    </row>
    <row r="1032" ht="58" customFormat="1" customHeight="1" s="7">
      <c r="A1032" s="152" t="n">
        <v>1</v>
      </c>
      <c r="B1032" s="152" t="inlineStr">
        <is>
          <t>八珠乡
农村环境卫生保洁员项目</t>
        </is>
      </c>
      <c r="C1032" s="152" t="inlineStr">
        <is>
          <t>新建</t>
        </is>
      </c>
      <c r="D1032" s="152" t="inlineStr">
        <is>
          <t>2020.01
-
2020.12</t>
        </is>
      </c>
      <c r="E1032" s="160" t="inlineStr">
        <is>
          <t>八珠乡</t>
        </is>
      </c>
      <c r="F1032" s="192" t="inlineStr">
        <is>
          <t>全乡57个村民小组和八珠塬村易地搬迁点各安排2名建档立卡贫困户，其余3个易地扶贫搬迁点曹原村、苟塬村、白塬村各安排1名建档立卡贫困户，负责承担自然村或易地扶贫搬迁点的环境卫生保洁工作</t>
        </is>
      </c>
      <c r="G1032" s="152" t="n">
        <v>59.5</v>
      </c>
      <c r="H1032" s="151" t="inlineStr">
        <is>
          <t>保障全乡所有村民小组和易地扶贫搬迁点环境卫生干净整洁</t>
        </is>
      </c>
      <c r="I1032" s="152" t="n">
        <v>10</v>
      </c>
      <c r="J1032" s="152" t="n">
        <v>0.0119</v>
      </c>
      <c r="K1032" s="152" t="n">
        <v>0.0119</v>
      </c>
      <c r="L1032" s="152" t="inlineStr">
        <is>
          <t>县住建局</t>
        </is>
      </c>
      <c r="M1032" s="160" t="inlineStr">
        <is>
          <t>八珠乡</t>
        </is>
      </c>
      <c r="N1032" s="152" t="n">
        <v>2019.11</v>
      </c>
      <c r="O1032" s="54" t="n"/>
    </row>
    <row r="1033" ht="57" customFormat="1" customHeight="1" s="7">
      <c r="A1033" s="160" t="n">
        <v>2</v>
      </c>
      <c r="B1033" s="160" t="inlineStr">
        <is>
          <t>车道镇
农村环境卫生保洁员项目</t>
        </is>
      </c>
      <c r="C1033" s="152" t="inlineStr">
        <is>
          <t>新建</t>
        </is>
      </c>
      <c r="D1033" s="152" t="inlineStr">
        <is>
          <t>2020.01
-
2020.12</t>
        </is>
      </c>
      <c r="E1033" s="160" t="inlineStr">
        <is>
          <t>车道镇</t>
        </is>
      </c>
      <c r="F1033" s="192" t="inlineStr">
        <is>
          <t>全镇67个村民小组和车道乡苦水掌村易地扶贫搬迁点各安排2名建档立卡贫困户，其余5个易地扶贫搬迁点三角城村、樱桃掌村、安掌村、元峁村、魏洼村各安排1名建档立卡贫困户，负责承担自然村或易地扶贫搬迁点的环境卫生保洁工作，每人每年补助5000元</t>
        </is>
      </c>
      <c r="G1033" s="160" t="n">
        <v>70.5</v>
      </c>
      <c r="H1033" s="192" t="inlineStr">
        <is>
          <t>保障全镇所有村民小组和易地扶贫搬迁点环境卫生干净整洁</t>
        </is>
      </c>
      <c r="I1033" s="160" t="n">
        <v>16</v>
      </c>
      <c r="J1033" s="160" t="n">
        <v>0.0141</v>
      </c>
      <c r="K1033" s="160" t="n">
        <v>0.0141</v>
      </c>
      <c r="L1033" s="160" t="inlineStr">
        <is>
          <t>县住建局</t>
        </is>
      </c>
      <c r="M1033" s="160" t="inlineStr">
        <is>
          <t>车道镇</t>
        </is>
      </c>
      <c r="N1033" s="152" t="n">
        <v>2019.11</v>
      </c>
      <c r="O1033" s="54" t="n"/>
    </row>
    <row r="1034" ht="48" customFormat="1" customHeight="1" s="7">
      <c r="A1034" s="160" t="n">
        <v>3</v>
      </c>
      <c r="B1034" s="160" t="inlineStr">
        <is>
          <t>樊家川镇
农村环境卫生保洁员项目</t>
        </is>
      </c>
      <c r="C1034" s="152" t="inlineStr">
        <is>
          <t>新建</t>
        </is>
      </c>
      <c r="D1034" s="152" t="inlineStr">
        <is>
          <t>2020.01
-
2020.12</t>
        </is>
      </c>
      <c r="E1034" s="160" t="inlineStr">
        <is>
          <t>樊家川镇</t>
        </is>
      </c>
      <c r="F1034" s="192" t="inlineStr">
        <is>
          <t>全镇52个村民小组各安排2名建档立卡贫困户，其余4个易地扶贫搬迁点慕家河村、樊家川村、长城村、马俊滩村各安排1名建档立卡贫困户，负责承担自然村或易地扶贫搬迁点的环境卫生保洁工作</t>
        </is>
      </c>
      <c r="G1034" s="160" t="n">
        <v>54</v>
      </c>
      <c r="H1034" s="192" t="inlineStr">
        <is>
          <t>保障全镇所有村民小组和易地扶贫搬迁点环境卫生干净整洁</t>
        </is>
      </c>
      <c r="I1034" s="160" t="n">
        <v>8</v>
      </c>
      <c r="J1034" s="160" t="n">
        <v>0.0108</v>
      </c>
      <c r="K1034" s="160" t="n">
        <v>0.0108</v>
      </c>
      <c r="L1034" s="160" t="inlineStr">
        <is>
          <t>县住建局</t>
        </is>
      </c>
      <c r="M1034" s="160" t="inlineStr">
        <is>
          <t>樊家川镇</t>
        </is>
      </c>
      <c r="N1034" s="152" t="n">
        <v>2019.11</v>
      </c>
      <c r="O1034" s="54" t="n"/>
    </row>
    <row r="1035" ht="51" customFormat="1" customHeight="1" s="7">
      <c r="A1035" s="160" t="n">
        <v>4</v>
      </c>
      <c r="B1035" s="160" t="inlineStr">
        <is>
          <t>耿湾乡
农村环境卫生保洁员项目</t>
        </is>
      </c>
      <c r="C1035" s="152" t="inlineStr">
        <is>
          <t>新建</t>
        </is>
      </c>
      <c r="D1035" s="152" t="inlineStr">
        <is>
          <t>2020.01
-
2020.12</t>
        </is>
      </c>
      <c r="E1035" s="160" t="inlineStr">
        <is>
          <t>耿湾乡</t>
        </is>
      </c>
      <c r="F1035" s="192" t="inlineStr">
        <is>
          <t>全乡88个村民小组各安排2名建档立卡贫困户，其余5易地扶贫搬迁点耿河村、潘掌村、许掌村、天桥村、早流渠村各安排1名建档立卡贫困户，负责承担自然村或易地扶贫搬迁点的环境卫生保洁工作</t>
        </is>
      </c>
      <c r="G1035" s="160" t="n">
        <v>90.5</v>
      </c>
      <c r="H1035" s="192" t="inlineStr">
        <is>
          <t>保障全乡所有村民小组和易地扶贫搬迁点环境卫生干净整洁</t>
        </is>
      </c>
      <c r="I1035" s="160" t="n">
        <v>13</v>
      </c>
      <c r="J1035" s="160" t="n">
        <v>0.0181</v>
      </c>
      <c r="K1035" s="160" t="n">
        <v>0.0181</v>
      </c>
      <c r="L1035" s="160" t="inlineStr">
        <is>
          <t>县住建局</t>
        </is>
      </c>
      <c r="M1035" s="160" t="inlineStr">
        <is>
          <t>耿湾乡</t>
        </is>
      </c>
      <c r="N1035" s="152" t="n">
        <v>2019.11</v>
      </c>
      <c r="O1035" s="54" t="n"/>
    </row>
    <row r="1036" ht="73" customFormat="1" customHeight="1" s="7">
      <c r="A1036" s="152" t="n">
        <v>5</v>
      </c>
      <c r="B1036" s="152" t="inlineStr">
        <is>
          <t>合道镇
农村环境卫生保洁员项目</t>
        </is>
      </c>
      <c r="C1036" s="152" t="inlineStr">
        <is>
          <t>新建</t>
        </is>
      </c>
      <c r="D1036" s="152" t="inlineStr">
        <is>
          <t>2020.01
-
2020.12</t>
        </is>
      </c>
      <c r="E1036" s="160" t="inlineStr">
        <is>
          <t>合道镇</t>
        </is>
      </c>
      <c r="F1036" s="192" t="inlineStr">
        <is>
          <t>全镇99个村民小组各安排2名建档立卡贫困户，其余13个易地扶贫搬迁点陈旗塬村、常崾岘村、大路洼村、红崖洼村、梁坪村、尚西坪村、沈家岭村、陶洼子村、辛坪村、杨坪沟村、赵家塬村、寨子坪村、赵台村各安排1名建档立卡贫困户，负责承担自然村或易地扶贫搬迁点的环境卫生保洁工作</t>
        </is>
      </c>
      <c r="G1036" s="152" t="n">
        <v>105.5</v>
      </c>
      <c r="H1036" s="151" t="inlineStr">
        <is>
          <t>保障全镇所有村民小组和易地扶贫搬迁点环境卫生干净整洁</t>
        </is>
      </c>
      <c r="I1036" s="152" t="n">
        <v>17</v>
      </c>
      <c r="J1036" s="152" t="n">
        <v>0.0211</v>
      </c>
      <c r="K1036" s="152" t="n">
        <v>0.0211</v>
      </c>
      <c r="L1036" s="152" t="inlineStr">
        <is>
          <t>县住建局</t>
        </is>
      </c>
      <c r="M1036" s="160" t="inlineStr">
        <is>
          <t>合道镇</t>
        </is>
      </c>
      <c r="N1036" s="152" t="n">
        <v>2019.11</v>
      </c>
      <c r="O1036" s="54" t="n"/>
    </row>
    <row r="1037" ht="48" customFormat="1" customHeight="1" s="7">
      <c r="A1037" s="152" t="n">
        <v>6</v>
      </c>
      <c r="B1037" s="152" t="inlineStr">
        <is>
          <t>洪德镇
农村环境卫生保洁员项目</t>
        </is>
      </c>
      <c r="C1037" s="152" t="inlineStr">
        <is>
          <t>新建</t>
        </is>
      </c>
      <c r="D1037" s="152" t="inlineStr">
        <is>
          <t>2020.01
-
2020.12</t>
        </is>
      </c>
      <c r="E1037" s="160" t="inlineStr">
        <is>
          <t>洪德镇</t>
        </is>
      </c>
      <c r="F1037" s="192" t="inlineStr">
        <is>
          <t>全镇117个村民小组各安排2名建档立卡贫困户，其余2个易地扶贫搬迁点河连湾村、张塬村各安排1名建档立卡贫困户，负责承担自然村或易地扶贫搬迁点的环境卫生保洁工作</t>
        </is>
      </c>
      <c r="G1037" s="152" t="n">
        <v>118</v>
      </c>
      <c r="H1037" s="151" t="inlineStr">
        <is>
          <t>保障全镇所有村民小组和易地扶贫搬迁点环境卫生干净整洁</t>
        </is>
      </c>
      <c r="I1037" s="152" t="n">
        <v>19</v>
      </c>
      <c r="J1037" s="152" t="n">
        <v>0.0236</v>
      </c>
      <c r="K1037" s="152" t="n">
        <v>0.0236</v>
      </c>
      <c r="L1037" s="152" t="inlineStr">
        <is>
          <t>县住建局</t>
        </is>
      </c>
      <c r="M1037" s="160" t="inlineStr">
        <is>
          <t>洪德镇</t>
        </is>
      </c>
      <c r="N1037" s="152" t="n">
        <v>2019.11</v>
      </c>
      <c r="O1037" s="54" t="n"/>
    </row>
    <row r="1038" ht="48" customFormat="1" customHeight="1" s="7">
      <c r="A1038" s="152" t="n">
        <v>7</v>
      </c>
      <c r="B1038" s="152" t="inlineStr">
        <is>
          <t>虎洞镇
农村环境卫生保洁员项目</t>
        </is>
      </c>
      <c r="C1038" s="152" t="inlineStr">
        <is>
          <t>新建</t>
        </is>
      </c>
      <c r="D1038" s="152" t="inlineStr">
        <is>
          <t>2020.01
-
2020.12</t>
        </is>
      </c>
      <c r="E1038" s="160" t="inlineStr">
        <is>
          <t>虎洞镇</t>
        </is>
      </c>
      <c r="F1038" s="192" t="inlineStr">
        <is>
          <t>全镇67个村民小组各安排2名建档立卡贫困户，其余2个易地扶贫搬迁点半个城村、砂井子村各安排1名建档立卡贫困户，负责承担自然村或易地扶贫搬迁点的环境卫生保洁工作</t>
        </is>
      </c>
      <c r="G1038" s="152" t="n">
        <v>68</v>
      </c>
      <c r="H1038" s="151" t="inlineStr">
        <is>
          <t>保障全镇所有村民小组和易地扶贫搬迁点环境卫生干净整洁</t>
        </is>
      </c>
      <c r="I1038" s="152" t="n">
        <v>10</v>
      </c>
      <c r="J1038" s="152" t="n">
        <v>0.0136</v>
      </c>
      <c r="K1038" s="152" t="n">
        <v>0.0136</v>
      </c>
      <c r="L1038" s="152" t="inlineStr">
        <is>
          <t>县住建局</t>
        </is>
      </c>
      <c r="M1038" s="160" t="inlineStr">
        <is>
          <t>虎洞镇</t>
        </is>
      </c>
      <c r="N1038" s="152" t="n">
        <v>2019.11</v>
      </c>
      <c r="O1038" s="54" t="n"/>
    </row>
    <row r="1039" ht="68" customFormat="1" customHeight="1" s="7">
      <c r="A1039" s="160" t="n">
        <v>8</v>
      </c>
      <c r="B1039" s="160" t="inlineStr">
        <is>
          <t>环城镇
农村环境卫生保洁员项目</t>
        </is>
      </c>
      <c r="C1039" s="152" t="inlineStr">
        <is>
          <t>新建</t>
        </is>
      </c>
      <c r="D1039" s="152" t="inlineStr">
        <is>
          <t>2020.01
-
2020.12</t>
        </is>
      </c>
      <c r="E1039" s="160" t="inlineStr">
        <is>
          <t>环城镇</t>
        </is>
      </c>
      <c r="F1039" s="192" t="inlineStr">
        <is>
          <t>全镇173个村民小组各安排2名建档立卡贫困户，其余11个易地扶贫搬迁点十八里村、白草塬村、城东塬、耿家沟村、龚淌村、马坊塬村、漫塬村、十五里沟、唐塬村、肖川村、赵小掌村各安排1名建档立卡贫困户，负责承担自然村或易地扶贫搬迁点的环境卫生保洁工作</t>
        </is>
      </c>
      <c r="G1039" s="160" t="n">
        <v>178.5</v>
      </c>
      <c r="H1039" s="192" t="inlineStr">
        <is>
          <t>保障全镇所有村民小组和易地扶贫搬迁点环境卫生干净整洁</t>
        </is>
      </c>
      <c r="I1039" s="160" t="n">
        <v>2</v>
      </c>
      <c r="J1039" s="160" t="n">
        <v>0.0357</v>
      </c>
      <c r="K1039" s="160" t="n">
        <v>0.0357</v>
      </c>
      <c r="L1039" s="160" t="inlineStr">
        <is>
          <t>县住建局</t>
        </is>
      </c>
      <c r="M1039" s="160" t="inlineStr">
        <is>
          <t>环城镇</t>
        </is>
      </c>
      <c r="N1039" s="152" t="n">
        <v>2019.11</v>
      </c>
      <c r="O1039" s="54" t="n"/>
    </row>
    <row r="1040" ht="60" customFormat="1" customHeight="1" s="7">
      <c r="A1040" s="152" t="n">
        <v>9</v>
      </c>
      <c r="B1040" s="152" t="inlineStr">
        <is>
          <t>芦家湾乡
农村环境卫生保洁员项目</t>
        </is>
      </c>
      <c r="C1040" s="152" t="inlineStr">
        <is>
          <t>新建</t>
        </is>
      </c>
      <c r="D1040" s="152" t="inlineStr">
        <is>
          <t>2020.01
-
2020.12</t>
        </is>
      </c>
      <c r="E1040" s="160" t="inlineStr">
        <is>
          <t>芦家湾乡</t>
        </is>
      </c>
      <c r="F1040" s="192" t="inlineStr">
        <is>
          <t>全镇54个村民小组各安排2名建档立卡贫困户，其余6个易地扶贫搬迁点大堡条村、花儿掌村、宋家掌村、庙儿掌村、盘龙村、杨新庄村各安排1名建档立卡贫困户，负责承担自然村或易地扶贫搬迁点的环境卫生保洁工作</t>
        </is>
      </c>
      <c r="G1040" s="152" t="n">
        <v>57</v>
      </c>
      <c r="H1040" s="151" t="inlineStr">
        <is>
          <t>保障全镇所有村民小组和易地扶贫搬迁点环境卫生干净整洁</t>
        </is>
      </c>
      <c r="I1040" s="152" t="n">
        <v>10</v>
      </c>
      <c r="J1040" s="152" t="n">
        <v>0.0114</v>
      </c>
      <c r="K1040" s="152" t="n">
        <v>0.0114</v>
      </c>
      <c r="L1040" s="152" t="inlineStr">
        <is>
          <t>县住建局</t>
        </is>
      </c>
      <c r="M1040" s="160" t="inlineStr">
        <is>
          <t>芦家湾乡</t>
        </is>
      </c>
      <c r="N1040" s="152" t="n">
        <v>2019.11</v>
      </c>
      <c r="O1040" s="54" t="n"/>
    </row>
    <row r="1041" ht="55" customFormat="1" customHeight="1" s="7">
      <c r="A1041" s="152" t="n">
        <v>10</v>
      </c>
      <c r="B1041" s="152" t="inlineStr">
        <is>
          <t>罗山川乡
农村环境卫生保洁员项目</t>
        </is>
      </c>
      <c r="C1041" s="152" t="inlineStr">
        <is>
          <t>新建</t>
        </is>
      </c>
      <c r="D1041" s="152" t="inlineStr">
        <is>
          <t>2020.01
-
2020.12</t>
        </is>
      </c>
      <c r="E1041" s="160" t="inlineStr">
        <is>
          <t>罗山川乡</t>
        </is>
      </c>
      <c r="F1041" s="192" t="inlineStr">
        <is>
          <t>全乡45个村民小组和大树塬村易地扶贫搬迁点安排2名建档立卡贫困户，其余2个易地扶贫搬迁点西阳洼村1个、光明村1个各安排1名建档立卡贫困户，负责承担自然村或易地扶贫搬迁点的环境卫生保洁工作</t>
        </is>
      </c>
      <c r="G1041" s="152" t="n">
        <v>47</v>
      </c>
      <c r="H1041" s="151" t="inlineStr">
        <is>
          <t>保障全乡所有村民小组和易地扶贫搬迁点环境卫生干净整洁</t>
        </is>
      </c>
      <c r="I1041" s="152" t="n">
        <v>8</v>
      </c>
      <c r="J1041" s="152" t="n">
        <v>0.0094</v>
      </c>
      <c r="K1041" s="152" t="n">
        <v>0.0094</v>
      </c>
      <c r="L1041" s="152" t="inlineStr">
        <is>
          <t>县住建局</t>
        </is>
      </c>
      <c r="M1041" s="160" t="inlineStr">
        <is>
          <t>罗山川乡</t>
        </is>
      </c>
      <c r="N1041" s="152" t="n">
        <v>2019.11</v>
      </c>
      <c r="O1041" s="54" t="n"/>
    </row>
    <row r="1042" ht="57" customFormat="1" customHeight="1" s="7">
      <c r="A1042" s="152" t="n">
        <v>11</v>
      </c>
      <c r="B1042" s="152" t="inlineStr">
        <is>
          <t>毛井镇
农村环境卫生保洁员项目</t>
        </is>
      </c>
      <c r="C1042" s="152" t="inlineStr">
        <is>
          <t>新建</t>
        </is>
      </c>
      <c r="D1042" s="152" t="inlineStr">
        <is>
          <t>2020.01
-
2020.12</t>
        </is>
      </c>
      <c r="E1042" s="160" t="inlineStr">
        <is>
          <t>毛井镇</t>
        </is>
      </c>
      <c r="F1042" s="192" t="inlineStr">
        <is>
          <t>全镇75个村民小组各安排2名建档立卡贫困户，其余5个易地扶贫搬迁点二条俭村、黄寨柯村、高家洼、杨东掌村、大户掌村各安排1名建档立卡贫困户，负责承担自然村或易地扶贫搬迁点的环境卫生保洁工作</t>
        </is>
      </c>
      <c r="G1042" s="152" t="n">
        <v>77.5</v>
      </c>
      <c r="H1042" s="151" t="inlineStr">
        <is>
          <t>保障全镇所有村民小组和易地扶贫搬迁点环境卫生干净整洁</t>
        </is>
      </c>
      <c r="I1042" s="152" t="n">
        <v>13</v>
      </c>
      <c r="J1042" s="152" t="n">
        <v>0.0155</v>
      </c>
      <c r="K1042" s="152" t="n">
        <v>0.0155</v>
      </c>
      <c r="L1042" s="152" t="inlineStr">
        <is>
          <t>县住建局</t>
        </is>
      </c>
      <c r="M1042" s="160" t="inlineStr">
        <is>
          <t>毛井镇</t>
        </is>
      </c>
      <c r="N1042" s="152" t="n">
        <v>2019.11</v>
      </c>
      <c r="O1042" s="54" t="n"/>
    </row>
    <row r="1043" ht="47" customFormat="1" customHeight="1" s="7">
      <c r="A1043" s="160" t="n">
        <v>12</v>
      </c>
      <c r="B1043" s="160" t="inlineStr">
        <is>
          <t>木钵镇
农村环境卫生保洁员项目</t>
        </is>
      </c>
      <c r="C1043" s="152" t="inlineStr">
        <is>
          <t>新建</t>
        </is>
      </c>
      <c r="D1043" s="152" t="inlineStr">
        <is>
          <t>2020.01
-
2020.12</t>
        </is>
      </c>
      <c r="E1043" s="160" t="inlineStr">
        <is>
          <t>木钵镇</t>
        </is>
      </c>
      <c r="F1043" s="192" t="inlineStr">
        <is>
          <t>全镇94个村民小组各安排2名建档立卡贫困户，其余3个易地扶贫搬迁点曹旗村、高寨村、殷家桥村各安排1名建档立卡贫困户，负责承担自然村或易地扶贫搬迁点的环境卫生保洁工作</t>
        </is>
      </c>
      <c r="G1043" s="160" t="n">
        <v>95.5</v>
      </c>
      <c r="H1043" s="192" t="inlineStr">
        <is>
          <t>保障全镇所有村民小组和易地扶贫搬迁点环境卫生干净整洁</t>
        </is>
      </c>
      <c r="I1043" s="160" t="n">
        <v>17</v>
      </c>
      <c r="J1043" s="160" t="n">
        <v>0.0191</v>
      </c>
      <c r="K1043" s="160" t="n">
        <v>0.0191</v>
      </c>
      <c r="L1043" s="152" t="inlineStr">
        <is>
          <t>县住建局</t>
        </is>
      </c>
      <c r="M1043" s="160" t="inlineStr">
        <is>
          <t>木钵镇</t>
        </is>
      </c>
      <c r="N1043" s="152" t="n">
        <v>2019.11</v>
      </c>
      <c r="O1043" s="54" t="n"/>
    </row>
    <row r="1044" ht="42" customFormat="1" customHeight="1" s="7">
      <c r="A1044" s="152" t="n">
        <v>13</v>
      </c>
      <c r="B1044" s="152" t="inlineStr">
        <is>
          <t>南湫乡
农村环境卫生保洁员项目</t>
        </is>
      </c>
      <c r="C1044" s="152" t="inlineStr">
        <is>
          <t>新建</t>
        </is>
      </c>
      <c r="D1044" s="152" t="inlineStr">
        <is>
          <t>2020.01
-
2020.12</t>
        </is>
      </c>
      <c r="E1044" s="160" t="inlineStr">
        <is>
          <t>南湫乡</t>
        </is>
      </c>
      <c r="F1044" s="192" t="inlineStr">
        <is>
          <t>全乡36个村民小组和洪涝池村易地扶贫搬迁点安排2名建档立卡贫困户，负责承担自然村或易地扶贫搬迁点的环境卫生保洁工作</t>
        </is>
      </c>
      <c r="G1044" s="152" t="n">
        <v>37</v>
      </c>
      <c r="H1044" s="151" t="inlineStr">
        <is>
          <t>保障全乡所有村民小组和易地扶贫搬迁点环境卫生干净整洁</t>
        </is>
      </c>
      <c r="I1044" s="152" t="n">
        <v>7</v>
      </c>
      <c r="J1044" s="152" t="n">
        <v>0.0074</v>
      </c>
      <c r="K1044" s="152" t="n">
        <v>0.0074</v>
      </c>
      <c r="L1044" s="152" t="inlineStr">
        <is>
          <t>县住建局</t>
        </is>
      </c>
      <c r="M1044" s="160" t="inlineStr">
        <is>
          <t>南湫乡</t>
        </is>
      </c>
      <c r="N1044" s="152" t="n">
        <v>2019.11</v>
      </c>
      <c r="O1044" s="54" t="n"/>
    </row>
    <row r="1045" ht="45" customFormat="1" customHeight="1" s="7">
      <c r="A1045" s="152" t="n">
        <v>14</v>
      </c>
      <c r="B1045" s="152" t="inlineStr">
        <is>
          <t>秦团庄乡
农村环境卫生保洁员项目</t>
        </is>
      </c>
      <c r="C1045" s="152" t="inlineStr">
        <is>
          <t>新建</t>
        </is>
      </c>
      <c r="D1045" s="152" t="inlineStr">
        <is>
          <t>2020.01
-
2020.12</t>
        </is>
      </c>
      <c r="E1045" s="160" t="inlineStr">
        <is>
          <t>秦团庄乡</t>
        </is>
      </c>
      <c r="F1045" s="192" t="inlineStr">
        <is>
          <t>全乡47个村民小组和新集子村易地扶贫搬迁点安排2名建档立卡贫困户，负责承担自然村或易地扶贫搬迁点的环境卫生保洁工作</t>
        </is>
      </c>
      <c r="G1045" s="152" t="n">
        <v>48</v>
      </c>
      <c r="H1045" s="151" t="inlineStr">
        <is>
          <t>保障全乡所有村民小组和易地扶贫搬迁点环境卫生干净整洁</t>
        </is>
      </c>
      <c r="I1045" s="152" t="n">
        <v>8</v>
      </c>
      <c r="J1045" s="152" t="n">
        <v>0.009599999999999999</v>
      </c>
      <c r="K1045" s="152" t="n">
        <v>0.009599999999999999</v>
      </c>
      <c r="L1045" s="152" t="inlineStr">
        <is>
          <t>县住建局</t>
        </is>
      </c>
      <c r="M1045" s="160" t="inlineStr">
        <is>
          <t>秦团庄乡</t>
        </is>
      </c>
      <c r="N1045" s="152" t="n">
        <v>2019.11</v>
      </c>
      <c r="O1045" s="54" t="n"/>
    </row>
    <row r="1046" ht="45" customFormat="1" customHeight="1" s="7">
      <c r="A1046" s="152" t="n">
        <v>15</v>
      </c>
      <c r="B1046" s="152" t="inlineStr">
        <is>
          <t>曲子镇
农村环境卫生保洁员项目</t>
        </is>
      </c>
      <c r="C1046" s="152" t="inlineStr">
        <is>
          <t>新建</t>
        </is>
      </c>
      <c r="D1046" s="152" t="inlineStr">
        <is>
          <t>2020.01
-
2020.12</t>
        </is>
      </c>
      <c r="E1046" s="160" t="inlineStr">
        <is>
          <t>曲子镇</t>
        </is>
      </c>
      <c r="F1046" s="192" t="inlineStr">
        <is>
          <t>全镇88个村民小组各安排2名建档立卡贫困户，其余2个易地扶贫搬迁点刘旗村、五里桥村各安排1名建档立卡贫困户，负责承担自然村或易地扶贫搬迁点的环境卫生保洁工作</t>
        </is>
      </c>
      <c r="G1046" s="152" t="n">
        <v>89</v>
      </c>
      <c r="H1046" s="151" t="inlineStr">
        <is>
          <t>保障全镇所有村民小组和易地扶贫搬迁点环境卫生干净整洁</t>
        </is>
      </c>
      <c r="I1046" s="152" t="n">
        <v>1</v>
      </c>
      <c r="J1046" s="152" t="n">
        <v>0.0178</v>
      </c>
      <c r="K1046" s="152" t="n">
        <v>0.0178</v>
      </c>
      <c r="L1046" s="152" t="inlineStr">
        <is>
          <t>县住建局</t>
        </is>
      </c>
      <c r="M1046" s="160" t="inlineStr">
        <is>
          <t>曲子镇</t>
        </is>
      </c>
      <c r="N1046" s="152" t="n">
        <v>2019.11</v>
      </c>
      <c r="O1046" s="54" t="n"/>
    </row>
    <row r="1047" ht="61" customFormat="1" customHeight="1" s="7">
      <c r="A1047" s="160" t="n">
        <v>16</v>
      </c>
      <c r="B1047" s="160" t="inlineStr">
        <is>
          <t>山城乡
农村环境卫生保洁员项目</t>
        </is>
      </c>
      <c r="C1047" s="160" t="inlineStr">
        <is>
          <t>新建</t>
        </is>
      </c>
      <c r="D1047" s="152" t="inlineStr">
        <is>
          <t>2020.01
-
2020.12</t>
        </is>
      </c>
      <c r="E1047" s="160" t="inlineStr">
        <is>
          <t>山城乡</t>
        </is>
      </c>
      <c r="F1047" s="192" t="inlineStr">
        <is>
          <t>全乡59个村民小组和城南新区易地搬迁安置点各安排2名建档立卡贫困户，其余3个易地扶贫搬迁点八里铺村4处、寨柯村、冯家沟各安排1名建档立卡贫困户，负责承担自然村或易地扶贫搬迁点的环境卫生保洁工作</t>
        </is>
      </c>
      <c r="G1047" s="160" t="n">
        <v>63</v>
      </c>
      <c r="H1047" s="192" t="inlineStr">
        <is>
          <t>保障全乡所有村民小组和易地扶贫搬迁点环境卫生干净整洁</t>
        </is>
      </c>
      <c r="I1047" s="160" t="n">
        <v>9</v>
      </c>
      <c r="J1047" s="160" t="n">
        <v>0.0126</v>
      </c>
      <c r="K1047" s="160" t="n">
        <v>0.0126</v>
      </c>
      <c r="L1047" s="160" t="inlineStr">
        <is>
          <t>县住建局</t>
        </is>
      </c>
      <c r="M1047" s="160" t="inlineStr">
        <is>
          <t>山城乡</t>
        </is>
      </c>
      <c r="N1047" s="152" t="n">
        <v>2019.11</v>
      </c>
      <c r="O1047" s="54" t="n"/>
    </row>
    <row r="1048" ht="56" customFormat="1" customHeight="1" s="7">
      <c r="A1048" s="152" t="n">
        <v>17</v>
      </c>
      <c r="B1048" s="152" t="inlineStr">
        <is>
          <t>天池乡
农村环境卫生保洁员项目</t>
        </is>
      </c>
      <c r="C1048" s="152" t="inlineStr">
        <is>
          <t>新建</t>
        </is>
      </c>
      <c r="D1048" s="152" t="inlineStr">
        <is>
          <t>2020.01
-
2020.12</t>
        </is>
      </c>
      <c r="E1048" s="152" t="inlineStr">
        <is>
          <t>天池乡</t>
        </is>
      </c>
      <c r="F1048" s="192" t="inlineStr">
        <is>
          <t>全乡83个村民小组各安排2名建档立卡贫困户，其余7个易地扶贫搬迁点张邓塬村、吴城子村、鲜岔村、井区淌村、四合掌村、曹李川村、殷渠河村安排1名建档立卡贫困户，负责承担自然村或易地扶贫搬迁点的环境卫生保洁工作</t>
        </is>
      </c>
      <c r="G1048" s="152" t="n">
        <v>86.5</v>
      </c>
      <c r="H1048" s="151" t="inlineStr">
        <is>
          <t>保障全乡所有村民小组环境卫生干净整洁</t>
        </is>
      </c>
      <c r="I1048" s="152" t="n">
        <v>16</v>
      </c>
      <c r="J1048" s="152" t="n">
        <v>0.0173</v>
      </c>
      <c r="K1048" s="152" t="n">
        <v>0.0173</v>
      </c>
      <c r="L1048" s="152" t="inlineStr">
        <is>
          <t>县住建局</t>
        </is>
      </c>
      <c r="M1048" s="152" t="inlineStr">
        <is>
          <t>天池乡</t>
        </is>
      </c>
      <c r="N1048" s="152" t="n">
        <v>2019.11</v>
      </c>
      <c r="O1048" s="54" t="n"/>
    </row>
    <row r="1049" ht="57" customFormat="1" customHeight="1" s="7">
      <c r="A1049" s="152" t="n">
        <v>18</v>
      </c>
      <c r="B1049" s="152" t="inlineStr">
        <is>
          <t>甜水镇
农村环境卫生保洁员项目</t>
        </is>
      </c>
      <c r="C1049" s="152" t="inlineStr">
        <is>
          <t>新建</t>
        </is>
      </c>
      <c r="D1049" s="152" t="inlineStr">
        <is>
          <t>2020.01
-
2020.12</t>
        </is>
      </c>
      <c r="E1049" s="152" t="inlineStr">
        <is>
          <t>甜水镇</t>
        </is>
      </c>
      <c r="F1049" s="192" t="inlineStr">
        <is>
          <t>全镇59个村民小组和甜水街村易地搬迁点各安排2名建档立卡贫困户，其余5个易地扶贫搬迁点张铁村、狼儿滩村、高崾岘村、邱滩村、赵掌村各安排1名建档立卡贫困户，负责承担自然村或易地扶贫搬迁点的环境卫生保洁工作</t>
        </is>
      </c>
      <c r="G1049" s="152" t="n">
        <v>62.5</v>
      </c>
      <c r="H1049" s="151" t="inlineStr">
        <is>
          <t>保障全镇所有村民小组和易地扶贫搬迁点环境卫生干净整洁</t>
        </is>
      </c>
      <c r="I1049" s="152" t="n">
        <v>10</v>
      </c>
      <c r="J1049" s="152" t="n">
        <v>0.0125</v>
      </c>
      <c r="K1049" s="152" t="n">
        <v>0.0125</v>
      </c>
      <c r="L1049" s="152" t="inlineStr">
        <is>
          <t>县住建局</t>
        </is>
      </c>
      <c r="M1049" s="152" t="inlineStr">
        <is>
          <t>甜水镇</t>
        </is>
      </c>
      <c r="N1049" s="152" t="n">
        <v>2019.11</v>
      </c>
      <c r="O1049" s="54" t="n"/>
    </row>
    <row r="1050" ht="54" customFormat="1" customHeight="1" s="7">
      <c r="A1050" s="152" t="n">
        <v>19</v>
      </c>
      <c r="B1050" s="152" t="inlineStr">
        <is>
          <t>小南沟乡
农村环境卫生保洁员项目</t>
        </is>
      </c>
      <c r="C1050" s="152" t="inlineStr">
        <is>
          <t>新建</t>
        </is>
      </c>
      <c r="D1050" s="152" t="inlineStr">
        <is>
          <t>2020.01
-
2020.12</t>
        </is>
      </c>
      <c r="E1050" s="152" t="inlineStr">
        <is>
          <t>小南沟乡</t>
        </is>
      </c>
      <c r="F1050" s="192" t="inlineStr">
        <is>
          <t>全乡72个村民小组各安排2名建档立卡贫困户，其余2个易地扶贫搬迁点小南沟村、丁寨柯村各安排1名建档立卡贫困户，负责承担自然村或易地扶贫搬迁点的环境卫生保洁工作</t>
        </is>
      </c>
      <c r="G1050" s="152" t="n">
        <v>73</v>
      </c>
      <c r="H1050" s="151" t="inlineStr">
        <is>
          <t>保障全乡所有村民小组和易地扶贫搬迁点环境卫生干净整洁</t>
        </is>
      </c>
      <c r="I1050" s="152" t="n">
        <v>12</v>
      </c>
      <c r="J1050" s="152" t="n">
        <v>0.0146</v>
      </c>
      <c r="K1050" s="152" t="n">
        <v>0.0146</v>
      </c>
      <c r="L1050" s="152" t="inlineStr">
        <is>
          <t>县住建局</t>
        </is>
      </c>
      <c r="M1050" s="152" t="inlineStr">
        <is>
          <t>小南沟乡</t>
        </is>
      </c>
      <c r="N1050" s="152" t="n">
        <v>2019.11</v>
      </c>
      <c r="O1050" s="54" t="n"/>
    </row>
    <row r="1051" ht="57" customFormat="1" customHeight="1" s="7">
      <c r="A1051" s="160" t="n">
        <v>20</v>
      </c>
      <c r="B1051" s="160" t="inlineStr">
        <is>
          <t>演武乡
农村环境卫生保洁员项目</t>
        </is>
      </c>
      <c r="C1051" s="152" t="inlineStr">
        <is>
          <t>新建</t>
        </is>
      </c>
      <c r="D1051" s="152" t="inlineStr">
        <is>
          <t>2020.01
-
2020.12</t>
        </is>
      </c>
      <c r="E1051" s="160" t="inlineStr">
        <is>
          <t>演武乡</t>
        </is>
      </c>
      <c r="F1051" s="192" t="inlineStr">
        <is>
          <t>全乡55个村民小组各安排2名建档立卡贫困户，其余8个易地扶贫搬迁点黑泉河村、黄山村、刘坪村、路家塬村、吴家塬村、杨家洼村、走马硷村、曳郭咀村各安排1名建档立卡贫困户，负责承担自然村或易地扶贫搬迁点的环境卫生保洁工作</t>
        </is>
      </c>
      <c r="G1051" s="160" t="n">
        <v>59</v>
      </c>
      <c r="H1051" s="192" t="inlineStr">
        <is>
          <t>保障全乡所有村民小组和易地扶贫搬迁点环境卫生干净整洁</t>
        </is>
      </c>
      <c r="I1051" s="160" t="n">
        <v>9</v>
      </c>
      <c r="J1051" s="160" t="n">
        <v>0.0118</v>
      </c>
      <c r="K1051" s="160" t="n">
        <v>0.0118</v>
      </c>
      <c r="L1051" s="160" t="inlineStr">
        <is>
          <t>县住建局</t>
        </is>
      </c>
      <c r="M1051" s="160" t="inlineStr">
        <is>
          <t>演武乡</t>
        </is>
      </c>
      <c r="N1051" s="152" t="n">
        <v>2019.11</v>
      </c>
      <c r="O1051" s="54" t="n"/>
    </row>
    <row r="1052" ht="48" customFormat="1" customHeight="1" s="9">
      <c r="A1052" s="233" t="inlineStr">
        <is>
          <t>（十六）</t>
        </is>
      </c>
      <c r="B1052" s="233" t="inlineStr">
        <is>
          <t>城乡居民养老保险代缴费项目</t>
        </is>
      </c>
      <c r="C1052" s="233" t="inlineStr">
        <is>
          <t>新建</t>
        </is>
      </c>
      <c r="D1052" s="233" t="inlineStr">
        <is>
          <t>2020.01
-
2020.12</t>
        </is>
      </c>
      <c r="E1052" s="233" t="inlineStr">
        <is>
          <t>全县20个乡镇</t>
        </is>
      </c>
      <c r="F1052" s="124" t="inlineStr">
        <is>
          <t>对全县应参保的建档立卡贫困人口等5类困难群体按最低档次代缴城乡居民社会养老保险（每人100元），9万人900万元</t>
        </is>
      </c>
      <c r="G1052" s="288" t="n">
        <v>900</v>
      </c>
      <c r="H1052" s="285" t="inlineStr">
        <is>
          <t>帮助减轻建档立卡贫困人口社会保障负担</t>
        </is>
      </c>
      <c r="I1052" s="233" t="n">
        <v>251</v>
      </c>
      <c r="J1052" s="233" t="n"/>
      <c r="K1052" s="233" t="n">
        <v>9</v>
      </c>
      <c r="L1052" s="233" t="inlineStr">
        <is>
          <t>县人社局</t>
        </is>
      </c>
      <c r="M1052" s="233" t="inlineStr">
        <is>
          <t>县城乡居保局各乡镇</t>
        </is>
      </c>
      <c r="N1052" s="233" t="n">
        <v>2019.11</v>
      </c>
      <c r="O1052" s="52" t="n"/>
    </row>
    <row r="1053" ht="57" customHeight="1" s="13">
      <c r="A1053" s="152" t="n">
        <v>1</v>
      </c>
      <c r="B1053" s="152" t="inlineStr">
        <is>
          <t>城乡居民养老保险代缴费项目</t>
        </is>
      </c>
      <c r="C1053" s="152" t="inlineStr">
        <is>
          <t>新建</t>
        </is>
      </c>
      <c r="D1053" s="152" t="inlineStr">
        <is>
          <t>2020.01
-
2020.12</t>
        </is>
      </c>
      <c r="E1053" s="152" t="inlineStr">
        <is>
          <t>虎洞镇</t>
        </is>
      </c>
      <c r="F1053" s="151" t="inlineStr">
        <is>
          <t>全镇应参保的建档立卡贫困人口等5类困难群体按最低档次代缴城乡居民社会养老保险（每人100元）。其中：贾驿502人、高庙湾488人、魏家河417人、砂井子522人、刘解掌426人、金庄原306人、半个城303人、常兆台344人、张家湾298人、张大掌206人</t>
        </is>
      </c>
      <c r="G1053" s="286" t="n">
        <v>38.12</v>
      </c>
      <c r="H1053" s="287" t="inlineStr">
        <is>
          <t>帮助减轻建档立卡贫困人口社会保障负担</t>
        </is>
      </c>
      <c r="I1053" s="152" t="n">
        <v>10</v>
      </c>
      <c r="J1053" s="152" t="n"/>
      <c r="K1053" s="152" t="n">
        <v>0.3812</v>
      </c>
      <c r="L1053" s="152" t="inlineStr">
        <is>
          <t>县人社局</t>
        </is>
      </c>
      <c r="M1053" s="152" t="inlineStr">
        <is>
          <t>县城乡居保局虎洞镇</t>
        </is>
      </c>
      <c r="N1053" s="152" t="n">
        <v>2019.11</v>
      </c>
      <c r="O1053" s="54" t="n"/>
    </row>
    <row r="1054" ht="60" customHeight="1" s="13">
      <c r="A1054" s="152" t="n">
        <v>2</v>
      </c>
      <c r="B1054" s="152" t="inlineStr">
        <is>
          <t>城乡居民养老保险代缴费项目</t>
        </is>
      </c>
      <c r="C1054" s="152" t="inlineStr">
        <is>
          <t>新建</t>
        </is>
      </c>
      <c r="D1054" s="152" t="inlineStr">
        <is>
          <t>2020.01
-
2020.12</t>
        </is>
      </c>
      <c r="E1054" s="152" t="inlineStr">
        <is>
          <t>芦家湾乡</t>
        </is>
      </c>
      <c r="F1054" s="151" t="inlineStr">
        <is>
          <t>全乡应参保的建档立卡贫困人口等5类困难群体按最低档次代缴城乡居民社会养老保险（每人100元）。其中：杨新庄381人、花儿掌359人、庙儿掌369人、宋家掌276人、井川257人、桃李湾337人、王庄455人、大堡条368人、盘龙516人、小堡条331人</t>
        </is>
      </c>
      <c r="G1054" s="286" t="n">
        <v>36.49</v>
      </c>
      <c r="H1054" s="287" t="inlineStr">
        <is>
          <t>帮助减轻建档立卡贫困人口社会保障负担</t>
        </is>
      </c>
      <c r="I1054" s="152" t="n">
        <v>10</v>
      </c>
      <c r="J1054" s="152" t="n"/>
      <c r="K1054" s="152" t="n">
        <v>0.3649</v>
      </c>
      <c r="L1054" s="152" t="inlineStr">
        <is>
          <t>县人社局</t>
        </is>
      </c>
      <c r="M1054" s="152" t="inlineStr">
        <is>
          <t>县城乡居保局芦家湾乡</t>
        </is>
      </c>
      <c r="N1054" s="152" t="n">
        <v>2019.11</v>
      </c>
      <c r="O1054" s="54" t="n"/>
    </row>
    <row r="1055" ht="71" customHeight="1" s="13">
      <c r="A1055" s="152" t="n">
        <v>3</v>
      </c>
      <c r="B1055" s="152" t="inlineStr">
        <is>
          <t>城乡居民养老保险代缴费项目</t>
        </is>
      </c>
      <c r="C1055" s="152" t="inlineStr">
        <is>
          <t>新建</t>
        </is>
      </c>
      <c r="D1055" s="152" t="inlineStr">
        <is>
          <t>2020.01
-
2020.12</t>
        </is>
      </c>
      <c r="E1055" s="152" t="inlineStr">
        <is>
          <t>小南沟乡</t>
        </is>
      </c>
      <c r="F1055" s="151" t="inlineStr">
        <is>
          <t>全乡应参保的建档立卡贫困人口等5类困难群体按最低档次代缴城乡居民社会养老保险（每人100元）。其中：小南沟426人、陈掌305人、许掌323人、李塬306人、汪天子344人、李上山354人、粉子山404人、燕麦掌363人、丁寨柯601人、杨胡套子368人、连川419人、天子渠223人</t>
        </is>
      </c>
      <c r="G1055" s="286" t="n">
        <v>44.36</v>
      </c>
      <c r="H1055" s="287" t="inlineStr">
        <is>
          <t>帮助减轻建档立卡贫困人口社会保障负担</t>
        </is>
      </c>
      <c r="I1055" s="152" t="n">
        <v>12</v>
      </c>
      <c r="J1055" s="152" t="n"/>
      <c r="K1055" s="152" t="n">
        <v>0.4436</v>
      </c>
      <c r="L1055" s="152" t="inlineStr">
        <is>
          <t>县人社局</t>
        </is>
      </c>
      <c r="M1055" s="152" t="inlineStr">
        <is>
          <t>县城乡居保局小南沟乡</t>
        </is>
      </c>
      <c r="N1055" s="152" t="n">
        <v>2019.11</v>
      </c>
      <c r="O1055" s="54" t="n"/>
    </row>
    <row r="1056" ht="84" customHeight="1" s="13">
      <c r="A1056" s="152" t="n">
        <v>4</v>
      </c>
      <c r="B1056" s="152" t="inlineStr">
        <is>
          <t>城乡居民养老保险代缴费项目</t>
        </is>
      </c>
      <c r="C1056" s="152" t="inlineStr">
        <is>
          <t>新建</t>
        </is>
      </c>
      <c r="D1056" s="152" t="inlineStr">
        <is>
          <t>2020.01
-
2020.12</t>
        </is>
      </c>
      <c r="E1056" s="152" t="inlineStr">
        <is>
          <t>合道镇</t>
        </is>
      </c>
      <c r="F1056" s="151" t="inlineStr">
        <is>
          <t>全镇应参保的建档立卡贫困人口等5类困难群体按最低档次代缴城乡居民社会养老保险（每人100元）。其中：陈旗塬村501人、尚西坪村411人、陶洼子村578人、梁坪村306人、唐台子村479人、红崖洼村382人、朱家塬村364人、赵家塬村483人、辛坪村554人、杨坪沟442人、大路洼村235人、常崾岘村344人、寨子坪村407人、沈家岭村443人、赵台村483人、瓦天沟村380人、何坪村328人</t>
        </is>
      </c>
      <c r="G1056" s="286" t="n">
        <v>71.2</v>
      </c>
      <c r="H1056" s="287" t="inlineStr">
        <is>
          <t>帮助减轻建档立卡贫困人口社会保障负担</t>
        </is>
      </c>
      <c r="I1056" s="152" t="n">
        <v>17</v>
      </c>
      <c r="J1056" s="152" t="n"/>
      <c r="K1056" s="152" t="n">
        <v>0.712</v>
      </c>
      <c r="L1056" s="152" t="inlineStr">
        <is>
          <t>县人社局</t>
        </is>
      </c>
      <c r="M1056" s="152" t="inlineStr">
        <is>
          <t>县城乡居保局合道镇</t>
        </is>
      </c>
      <c r="N1056" s="152" t="n">
        <v>2019.11</v>
      </c>
      <c r="O1056" s="54" t="n"/>
    </row>
    <row r="1057" ht="79" customHeight="1" s="13">
      <c r="A1057" s="152" t="n">
        <v>5</v>
      </c>
      <c r="B1057" s="152" t="inlineStr">
        <is>
          <t>城乡居民养老保险代缴费项目</t>
        </is>
      </c>
      <c r="C1057" s="152" t="inlineStr">
        <is>
          <t>新建</t>
        </is>
      </c>
      <c r="D1057" s="152" t="inlineStr">
        <is>
          <t>2020.01
-
2020.12</t>
        </is>
      </c>
      <c r="E1057" s="152" t="inlineStr">
        <is>
          <t>天池乡</t>
        </is>
      </c>
      <c r="F1057" s="151" t="inlineStr">
        <is>
          <t>全乡应参保的建档立卡贫困人口等5类困难群体按最低档次代缴城乡居民社会养老保险（每人100元）。其中：曹李川村508人、井渠淌村438人、梁河338人、碾盘岭342人、苏北岔424人、天池村359人、吴城子445人、喜家坪276人、鲜岔346人、殷屈河533人、张邓塬292人、四合掌388人、大庄台328人、潘老庄525人、大方山210人、老庄湾401人</t>
        </is>
      </c>
      <c r="G1057" s="286" t="n">
        <v>61.53</v>
      </c>
      <c r="H1057" s="287" t="inlineStr">
        <is>
          <t>帮助减轻建档立卡贫困人口社会保障负担</t>
        </is>
      </c>
      <c r="I1057" s="152" t="n">
        <v>16</v>
      </c>
      <c r="J1057" s="152" t="n"/>
      <c r="K1057" s="152" t="n">
        <v>0.6153</v>
      </c>
      <c r="L1057" s="152" t="inlineStr">
        <is>
          <t>县人社局</t>
        </is>
      </c>
      <c r="M1057" s="152" t="inlineStr">
        <is>
          <t>县城乡居保局天池乡</t>
        </is>
      </c>
      <c r="N1057" s="152" t="n">
        <v>2019.11</v>
      </c>
      <c r="O1057" s="54" t="n"/>
    </row>
    <row r="1058" ht="60" customHeight="1" s="13">
      <c r="A1058" s="152" t="n">
        <v>6</v>
      </c>
      <c r="B1058" s="152" t="inlineStr">
        <is>
          <t>城乡居民养老保险代缴费项目</t>
        </is>
      </c>
      <c r="C1058" s="152" t="inlineStr">
        <is>
          <t>新建</t>
        </is>
      </c>
      <c r="D1058" s="152" t="inlineStr">
        <is>
          <t>2020.01
-
2020.12</t>
        </is>
      </c>
      <c r="E1058" s="152" t="inlineStr">
        <is>
          <t>罗山川乡</t>
        </is>
      </c>
      <c r="F1058" s="151" t="inlineStr">
        <is>
          <t>全乡应参保的建档立卡贫困人口等5类困难群体按最低档次代缴城乡居民社会养老保险（每人100元）。其中：西阳洼村222人、苇芝城村286人、龙柏山村431人、兰家掌村324人、大树塬村449人、陈渠子村340人、山水湾村220人、光明村333人</t>
        </is>
      </c>
      <c r="G1058" s="286" t="n">
        <v>26.05</v>
      </c>
      <c r="H1058" s="287" t="inlineStr">
        <is>
          <t>帮助减轻建档立卡贫困人口社会保障负担</t>
        </is>
      </c>
      <c r="I1058" s="152" t="n">
        <v>8</v>
      </c>
      <c r="J1058" s="152" t="n"/>
      <c r="K1058" s="152" t="n">
        <v>0.2605</v>
      </c>
      <c r="L1058" s="152" t="inlineStr">
        <is>
          <t>县人社局</t>
        </is>
      </c>
      <c r="M1058" s="152" t="inlineStr">
        <is>
          <t>县城乡居保局罗山川乡</t>
        </is>
      </c>
      <c r="N1058" s="152" t="n">
        <v>2019.11</v>
      </c>
      <c r="O1058" s="54" t="n"/>
    </row>
    <row r="1059" ht="62" customHeight="1" s="13">
      <c r="A1059" s="152" t="n">
        <v>7</v>
      </c>
      <c r="B1059" s="152" t="inlineStr">
        <is>
          <t>城乡居民养老保险代缴费项目</t>
        </is>
      </c>
      <c r="C1059" s="152" t="inlineStr">
        <is>
          <t>新建</t>
        </is>
      </c>
      <c r="D1059" s="152" t="inlineStr">
        <is>
          <t>2020.01
-
2020.12</t>
        </is>
      </c>
      <c r="E1059" s="152" t="inlineStr">
        <is>
          <t>演武乡</t>
        </is>
      </c>
      <c r="F1059" s="151" t="inlineStr">
        <is>
          <t>全乡应参保的建档立卡贫困人口等5类困难群体按最低档次代缴城乡居民社会养老保险（每人100元）。其中：曳郭咀村414人、杨家洼村358人、佛岔村439人、黑泉河村475人、刘坪村289人、黄家山村310人、路家塬村602人、吴家塬村356人、走马硷村505人</t>
        </is>
      </c>
      <c r="G1059" s="286" t="n">
        <v>37.48</v>
      </c>
      <c r="H1059" s="287" t="inlineStr">
        <is>
          <t>帮助减轻建档立卡贫困人口社会保障负担</t>
        </is>
      </c>
      <c r="I1059" s="152" t="n">
        <v>9</v>
      </c>
      <c r="J1059" s="152" t="n"/>
      <c r="K1059" s="152" t="n">
        <v>0.3748</v>
      </c>
      <c r="L1059" s="152" t="inlineStr">
        <is>
          <t>县人社局</t>
        </is>
      </c>
      <c r="M1059" s="152" t="inlineStr">
        <is>
          <t>县城乡居保局演武乡</t>
        </is>
      </c>
      <c r="N1059" s="152" t="n">
        <v>2019.11</v>
      </c>
      <c r="O1059" s="54" t="n"/>
    </row>
    <row r="1060" ht="108" customHeight="1" s="13">
      <c r="A1060" s="152" t="n">
        <v>8</v>
      </c>
      <c r="B1060" s="152" t="inlineStr">
        <is>
          <t>城乡居民养老保险代缴费项目</t>
        </is>
      </c>
      <c r="C1060" s="152" t="inlineStr">
        <is>
          <t>新建</t>
        </is>
      </c>
      <c r="D1060" s="152" t="inlineStr">
        <is>
          <t>2020.01
-
2020.12</t>
        </is>
      </c>
      <c r="E1060" s="152" t="inlineStr">
        <is>
          <t>环城镇</t>
        </is>
      </c>
      <c r="F1060" s="151" t="inlineStr">
        <is>
          <t>全镇应参保的建档立卡贫困人口等5类困难群体按最低档次代缴城乡居民社会养老保险（每人100元）。其中：白草塬村94人，北关社区38人，北郭塬村113人，陈汤塬村89人，城东塬村123人，高龚塬村162人，耿家沟村261人，龚淌村214人，红星村142人，马坊塬村175人，漫塬村134人，南关社区27人，宁老庄村218人，冉旗寨村206人，十八里村138人，十五里沟村129人，唐塬村153人，五里屯村87人，西川村149人，肖川村188人，杨庙掌146人，鸳鸯沟67人，张滩滩120人，张淌村109人，赵小掌村444人，周塬村114人</t>
        </is>
      </c>
      <c r="G1060" s="286" t="n">
        <v>38.4</v>
      </c>
      <c r="H1060" s="287" t="inlineStr">
        <is>
          <t>帮助减轻建档立卡贫困人口社会保障负担</t>
        </is>
      </c>
      <c r="I1060" s="152" t="n">
        <v>24</v>
      </c>
      <c r="J1060" s="152" t="n"/>
      <c r="K1060" s="152" t="n">
        <v>0.384</v>
      </c>
      <c r="L1060" s="152" t="inlineStr">
        <is>
          <t>县人社局</t>
        </is>
      </c>
      <c r="M1060" s="152" t="inlineStr">
        <is>
          <t>县城乡居保局环城镇</t>
        </is>
      </c>
      <c r="N1060" s="152" t="n">
        <v>2019.11</v>
      </c>
      <c r="O1060" s="54" t="n"/>
    </row>
    <row r="1061" ht="82" customHeight="1" s="13">
      <c r="A1061" s="152" t="n">
        <v>9</v>
      </c>
      <c r="B1061" s="152" t="inlineStr">
        <is>
          <t>城乡居民养老保险代缴费项目</t>
        </is>
      </c>
      <c r="C1061" s="152" t="inlineStr">
        <is>
          <t>新建</t>
        </is>
      </c>
      <c r="D1061" s="152" t="inlineStr">
        <is>
          <t>2020.01
-
2020.12</t>
        </is>
      </c>
      <c r="E1061" s="152" t="inlineStr">
        <is>
          <t>曲子镇</t>
        </is>
      </c>
      <c r="F1061" s="151" t="inlineStr">
        <is>
          <t>全镇应参保的建档立卡贫困人口等5类困难群体按最低档次代缴城乡居民社会养老保险（每人100元）。其中：董家塬村112人，高李湾村146人，金村寺村158人，金盆掌村125人，刘旗村263人，楼房子村290人，马家河188人，孟家寨村280人，曲子社区5人，双城村262人，宋家塬村160人，五里桥村208人，西沟村280人，小庄子村169人，许家塬村132人，油坊塬村192人</t>
        </is>
      </c>
      <c r="G1061" s="286" t="n">
        <v>29.7</v>
      </c>
      <c r="H1061" s="287" t="inlineStr">
        <is>
          <t>帮助减轻建档立卡贫困人口社会保障负担</t>
        </is>
      </c>
      <c r="I1061" s="152" t="n">
        <v>15</v>
      </c>
      <c r="J1061" s="152" t="n"/>
      <c r="K1061" s="152" t="n">
        <v>0.297</v>
      </c>
      <c r="L1061" s="152" t="inlineStr">
        <is>
          <t>县人社局</t>
        </is>
      </c>
      <c r="M1061" s="152" t="inlineStr">
        <is>
          <t>县城乡居保局曲子镇</t>
        </is>
      </c>
      <c r="N1061" s="152" t="n">
        <v>2019.11</v>
      </c>
      <c r="O1061" s="54" t="n"/>
    </row>
    <row r="1062" ht="65" customHeight="1" s="13">
      <c r="A1062" s="152" t="n">
        <v>10</v>
      </c>
      <c r="B1062" s="152" t="inlineStr">
        <is>
          <t>城乡居民养老保险代缴费项目</t>
        </is>
      </c>
      <c r="C1062" s="152" t="inlineStr">
        <is>
          <t>新建</t>
        </is>
      </c>
      <c r="D1062" s="152" t="inlineStr">
        <is>
          <t>2020.01
-
2020.12</t>
        </is>
      </c>
      <c r="E1062" s="152" t="inlineStr">
        <is>
          <t>山城乡</t>
        </is>
      </c>
      <c r="F1062" s="151" t="inlineStr">
        <is>
          <t>全镇应参保的建档立卡贫困人口等5类困难群体按最低档次代缴城乡居民社会养老保险（每人100元）。其中：八里铺村477人，冯家沟村385人，郝掌村272人，山城堡村386人，王山口子362人，谢庄村277人，薛塬村337人，寨柯村375人，赵庄村232人</t>
        </is>
      </c>
      <c r="G1062" s="286" t="n">
        <v>31.03</v>
      </c>
      <c r="H1062" s="287" t="inlineStr">
        <is>
          <t>帮助减轻建档立卡贫困人口社会保障负担</t>
        </is>
      </c>
      <c r="I1062" s="152" t="n">
        <v>9</v>
      </c>
      <c r="J1062" s="152" t="n"/>
      <c r="K1062" s="152" t="n">
        <v>0.3103</v>
      </c>
      <c r="L1062" s="152" t="inlineStr">
        <is>
          <t>县人社局</t>
        </is>
      </c>
      <c r="M1062" s="152" t="inlineStr">
        <is>
          <t>县城乡居保局山城乡</t>
        </is>
      </c>
      <c r="N1062" s="152" t="n">
        <v>2019.11</v>
      </c>
      <c r="O1062" s="54" t="n"/>
    </row>
    <row r="1063" ht="60" customHeight="1" s="13">
      <c r="A1063" s="152" t="n">
        <v>11</v>
      </c>
      <c r="B1063" s="152" t="inlineStr">
        <is>
          <t>城乡居民养老保险代缴费项目</t>
        </is>
      </c>
      <c r="C1063" s="152" t="inlineStr">
        <is>
          <t>新建</t>
        </is>
      </c>
      <c r="D1063" s="152" t="inlineStr">
        <is>
          <t>2020.01
-
2020.12</t>
        </is>
      </c>
      <c r="E1063" s="152" t="inlineStr">
        <is>
          <t>樊家川镇</t>
        </is>
      </c>
      <c r="F1063" s="151" t="inlineStr">
        <is>
          <t>全镇应参保的建档立卡贫困人口等5类困难群体按最低档次代缴城乡居民社会养老保险（每人100元）。其中：樊家川村709人，郝集村529人，李崾岘村440人，马骏滩村325人，马驿沟村639人，慕家河村683人，闫塬村459人，长城村344人</t>
        </is>
      </c>
      <c r="G1063" s="286" t="n">
        <v>41.28</v>
      </c>
      <c r="H1063" s="287" t="inlineStr">
        <is>
          <t>帮助减轻建档立卡贫困人口社会保障负担</t>
        </is>
      </c>
      <c r="I1063" s="152" t="n">
        <v>8</v>
      </c>
      <c r="J1063" s="152" t="n"/>
      <c r="K1063" s="152" t="n">
        <v>0.4128</v>
      </c>
      <c r="L1063" s="152" t="inlineStr">
        <is>
          <t>县人社局</t>
        </is>
      </c>
      <c r="M1063" s="152" t="inlineStr">
        <is>
          <t>县城乡居保局樊家川镇</t>
        </is>
      </c>
      <c r="N1063" s="152" t="n">
        <v>2019.11</v>
      </c>
      <c r="O1063" s="54" t="n"/>
    </row>
    <row r="1064" ht="57" customHeight="1" s="13">
      <c r="A1064" s="152" t="n">
        <v>12</v>
      </c>
      <c r="B1064" s="152" t="inlineStr">
        <is>
          <t>城乡居民养老保险代缴费项目</t>
        </is>
      </c>
      <c r="C1064" s="152" t="inlineStr">
        <is>
          <t>新建</t>
        </is>
      </c>
      <c r="D1064" s="152" t="inlineStr">
        <is>
          <t>2020.01
-
2020.12</t>
        </is>
      </c>
      <c r="E1064" s="152" t="inlineStr">
        <is>
          <t>南湫乡</t>
        </is>
      </c>
      <c r="F1064" s="151" t="inlineStr">
        <is>
          <t>全镇应参保的建档立卡贫困人口等5类困难群体按最低档次代缴城乡居民社会养老保险（每人100元）。其中：代家洼村399人，党家洼村316人，洪涝池村522人，花儿山村182人，双井子村213人，杨兴堡村199人，岳后渠村348人</t>
        </is>
      </c>
      <c r="G1064" s="286" t="n">
        <v>21.79</v>
      </c>
      <c r="H1064" s="287" t="inlineStr">
        <is>
          <t>帮助减轻建档立卡贫困人口社会保障负担</t>
        </is>
      </c>
      <c r="I1064" s="152" t="n">
        <v>7</v>
      </c>
      <c r="J1064" s="152" t="n"/>
      <c r="K1064" s="152" t="n">
        <v>0.2179</v>
      </c>
      <c r="L1064" s="152" t="inlineStr">
        <is>
          <t>县人社局</t>
        </is>
      </c>
      <c r="M1064" s="152" t="inlineStr">
        <is>
          <t>县城乡居保局南湫乡</t>
        </is>
      </c>
      <c r="N1064" s="152" t="n">
        <v>2019.11</v>
      </c>
      <c r="O1064" s="54" t="n"/>
    </row>
    <row r="1065" ht="66" customHeight="1" s="13">
      <c r="A1065" s="152" t="n">
        <v>13</v>
      </c>
      <c r="B1065" s="152" t="inlineStr">
        <is>
          <t>城乡居民养老保险代缴费项目</t>
        </is>
      </c>
      <c r="C1065" s="152" t="inlineStr">
        <is>
          <t>新建</t>
        </is>
      </c>
      <c r="D1065" s="152" t="inlineStr">
        <is>
          <t>2020.01
-
2020.12</t>
        </is>
      </c>
      <c r="E1065" s="152" t="inlineStr">
        <is>
          <t>八珠乡</t>
        </is>
      </c>
      <c r="F1065" s="151" t="inlineStr">
        <is>
          <t>全镇应参保的建档立卡贫困人口等5类困难群体按最低档次代缴城乡居民社会养老保险（每人100元）。其中：八珠塬村585人，白塬村330人，曹塬村386人，冯家湾村295人，苟塬村523人，马连掌村440人，湫坝沟村294人，塔尔咀村459人，瓦崾岘村411人，杏树沟村353人</t>
        </is>
      </c>
      <c r="G1065" s="286" t="n">
        <v>40.76</v>
      </c>
      <c r="H1065" s="287" t="inlineStr">
        <is>
          <t>帮助减轻建档立卡贫困人口社会保障负担</t>
        </is>
      </c>
      <c r="I1065" s="152" t="n">
        <v>10</v>
      </c>
      <c r="J1065" s="152" t="n"/>
      <c r="K1065" s="152" t="n">
        <v>0.4076</v>
      </c>
      <c r="L1065" s="152" t="inlineStr">
        <is>
          <t>县人社局</t>
        </is>
      </c>
      <c r="M1065" s="152" t="inlineStr">
        <is>
          <t>县城乡居保局八珠乡</t>
        </is>
      </c>
      <c r="N1065" s="152" t="n">
        <v>2019.11</v>
      </c>
      <c r="O1065" s="54" t="n"/>
    </row>
    <row r="1066" ht="57" customHeight="1" s="13">
      <c r="A1066" s="152" t="n">
        <v>14</v>
      </c>
      <c r="B1066" s="152" t="inlineStr">
        <is>
          <t>城乡居民养老保险代缴费项目</t>
        </is>
      </c>
      <c r="C1066" s="152" t="inlineStr">
        <is>
          <t>新建</t>
        </is>
      </c>
      <c r="D1066" s="152" t="inlineStr">
        <is>
          <t>2020.01
-
2020.12</t>
        </is>
      </c>
      <c r="E1066" s="152" t="inlineStr">
        <is>
          <t>秦团庄乡</t>
        </is>
      </c>
      <c r="F1066" s="151" t="inlineStr">
        <is>
          <t>全镇应参保的建档立卡贫困人口等5类困难群体按最低档次代缴城乡居民社会养老保险（每人100元）。其中：白塬畔村289人，大天子村284人，贾塬村452人，南掌堡子村329人，秦团庄村327人，王团庄村379人，新集子村375人，新峁村305人</t>
        </is>
      </c>
      <c r="G1066" s="286" t="n">
        <v>27.4</v>
      </c>
      <c r="H1066" s="287" t="inlineStr">
        <is>
          <t>帮助减轻建档立卡贫困人口社会保障负担</t>
        </is>
      </c>
      <c r="I1066" s="152" t="n">
        <v>8</v>
      </c>
      <c r="J1066" s="152" t="n"/>
      <c r="K1066" s="152" t="n">
        <v>0.274</v>
      </c>
      <c r="L1066" s="152" t="inlineStr">
        <is>
          <t>县人社局</t>
        </is>
      </c>
      <c r="M1066" s="152" t="inlineStr">
        <is>
          <t>县城乡居保局秦团庄乡</t>
        </is>
      </c>
      <c r="N1066" s="152" t="n">
        <v>2019.11</v>
      </c>
      <c r="O1066" s="54" t="n"/>
    </row>
    <row r="1067" ht="67" customHeight="1" s="13">
      <c r="A1067" s="152" t="n">
        <v>15</v>
      </c>
      <c r="B1067" s="152" t="inlineStr">
        <is>
          <t>城乡居民养老保险代缴费项目</t>
        </is>
      </c>
      <c r="C1067" s="152" t="inlineStr">
        <is>
          <t>新建</t>
        </is>
      </c>
      <c r="D1067" s="152" t="inlineStr">
        <is>
          <t>2020.01
-
2020.12</t>
        </is>
      </c>
      <c r="E1067" s="152" t="inlineStr">
        <is>
          <t>耿湾乡</t>
        </is>
      </c>
      <c r="F1067" s="151" t="inlineStr">
        <is>
          <t>全镇应参保的建档立卡贫困人口等5类困难群体按最低档次代缴城乡居民社会养老保险（每人100元）。其中：郜庄230人、耿河352人、韩老庄219人、郝东掌533人、黑城岔262人、潘掌554人、四合原478人、桃树掌234人、天桥村287人、万家湾563人、许掌438人、早流渠189、张台336人</t>
        </is>
      </c>
      <c r="G1067" s="286" t="n">
        <v>46.75</v>
      </c>
      <c r="H1067" s="287" t="inlineStr">
        <is>
          <t>帮助减轻建档立卡贫困人口社会保障负担</t>
        </is>
      </c>
      <c r="I1067" s="152" t="n">
        <v>13</v>
      </c>
      <c r="J1067" s="152" t="n"/>
      <c r="K1067" s="152" t="n">
        <v>0.4675</v>
      </c>
      <c r="L1067" s="152" t="inlineStr">
        <is>
          <t>县人社局</t>
        </is>
      </c>
      <c r="M1067" s="152" t="inlineStr">
        <is>
          <t>县城乡居保局耿湾乡</t>
        </is>
      </c>
      <c r="N1067" s="152" t="n">
        <v>2019.11</v>
      </c>
      <c r="O1067" s="54" t="n"/>
    </row>
    <row r="1068" ht="71" customHeight="1" s="13">
      <c r="A1068" s="152" t="n">
        <v>16</v>
      </c>
      <c r="B1068" s="152" t="inlineStr">
        <is>
          <t>城乡居民养老保险代缴费项目</t>
        </is>
      </c>
      <c r="C1068" s="152" t="inlineStr">
        <is>
          <t>新建</t>
        </is>
      </c>
      <c r="D1068" s="152" t="inlineStr">
        <is>
          <t>2020.01
-
2020.12</t>
        </is>
      </c>
      <c r="E1068" s="152" t="inlineStr">
        <is>
          <t>毛井镇</t>
        </is>
      </c>
      <c r="F1068" s="151" t="inlineStr">
        <is>
          <t>全镇应参保的建档立卡贫困人口等5类困难群体按最低档次代缴城乡居民社会养老保险（每人100元）。其中：大户掌385人、丁连掌269人  二条剑751人， 高家洼296人、红糜湾124人、红土咀519人、黄寨柯409人、马趟384人、乔崾岘村541人、山西掌村459人、 施家滩村325人、杨东掌村443人、砖城子村534人</t>
        </is>
      </c>
      <c r="G1068" s="286" t="n">
        <v>54.39</v>
      </c>
      <c r="H1068" s="287" t="inlineStr">
        <is>
          <t>帮助减轻建档立卡贫困人口社会保障负担</t>
        </is>
      </c>
      <c r="I1068" s="152" t="n">
        <v>13</v>
      </c>
      <c r="J1068" s="152" t="n"/>
      <c r="K1068" s="152" t="n">
        <v>0.5439000000000001</v>
      </c>
      <c r="L1068" s="152" t="inlineStr">
        <is>
          <t>县人社局</t>
        </is>
      </c>
      <c r="M1068" s="152" t="inlineStr">
        <is>
          <t>县城乡居保局毛井镇</t>
        </is>
      </c>
      <c r="N1068" s="152" t="n">
        <v>2019.11</v>
      </c>
      <c r="O1068" s="54" t="n"/>
    </row>
    <row r="1069" ht="82" customHeight="1" s="13">
      <c r="A1069" s="152" t="n">
        <v>17</v>
      </c>
      <c r="B1069" s="152" t="inlineStr">
        <is>
          <t>城乡居民养老保险代缴费项目</t>
        </is>
      </c>
      <c r="C1069" s="152" t="inlineStr">
        <is>
          <t>新建</t>
        </is>
      </c>
      <c r="D1069" s="152" t="inlineStr">
        <is>
          <t>2020.01
-
2020.12</t>
        </is>
      </c>
      <c r="E1069" s="152" t="inlineStr">
        <is>
          <t>车道镇</t>
        </is>
      </c>
      <c r="F1069" s="151" t="inlineStr">
        <is>
          <t>全镇应参保的建档立卡贫困人口等5类困难群体按最低档次代缴城乡居民社会养老保险（每人100元）。其中：安掌村508人、陈掌村210人、代掌村366人、吊渠村369人、红台村294人、苦水掌村507人、刘渠村291人、刘园子村280人、三角城313人、双庙村626人、万安村644人、王西掌村624人、魏洼村503人、杨掌村409人、樱桃掌村498人、元峁村423人</t>
        </is>
      </c>
      <c r="G1069" s="286" t="n">
        <v>68.65000000000001</v>
      </c>
      <c r="H1069" s="287" t="inlineStr">
        <is>
          <t>帮助减轻建档立卡贫困人口社会保障负担</t>
        </is>
      </c>
      <c r="I1069" s="152" t="n">
        <v>16</v>
      </c>
      <c r="J1069" s="152" t="n"/>
      <c r="K1069" s="152" t="n">
        <v>0.6865</v>
      </c>
      <c r="L1069" s="152" t="inlineStr">
        <is>
          <t>县人社局</t>
        </is>
      </c>
      <c r="M1069" s="152" t="inlineStr">
        <is>
          <t>县城乡居保局车道镇</t>
        </is>
      </c>
      <c r="N1069" s="152" t="n">
        <v>2019.11</v>
      </c>
      <c r="O1069" s="54" t="n"/>
    </row>
    <row r="1070" ht="92" customHeight="1" s="13">
      <c r="A1070" s="152" t="n">
        <v>18</v>
      </c>
      <c r="B1070" s="152" t="inlineStr">
        <is>
          <t>城乡居民养老保险代缴费项目</t>
        </is>
      </c>
      <c r="C1070" s="152" t="inlineStr">
        <is>
          <t>新建</t>
        </is>
      </c>
      <c r="D1070" s="152" t="inlineStr">
        <is>
          <t>2020.01
-
2020.12</t>
        </is>
      </c>
      <c r="E1070" s="152" t="inlineStr">
        <is>
          <t>洪德镇</t>
        </is>
      </c>
      <c r="F1070" s="151" t="inlineStr">
        <is>
          <t>全镇应参保的建档立卡贫困人口等5类困难群体按最低档次代缴城乡居民社会养老保险（每人100元）。其中：大户塬村159人、丁阳渠村306人、耿塬畔村388人、河连湾村674人、洪德街580人、寇河村463人、李达掌村243人、李塬村540人、梁岔村418人、马塬村333人、苗河村337人、私盐路村314人、苏长沟村385人、肖关村550人、新集子村399人、许旗村587人、张崾岘村426人、张塬村517人、赵洼村404人</t>
        </is>
      </c>
      <c r="G1070" s="286" t="n">
        <v>80.23</v>
      </c>
      <c r="H1070" s="287" t="inlineStr">
        <is>
          <t>帮助减轻建档立卡贫困人口社会保障负担</t>
        </is>
      </c>
      <c r="I1070" s="152" t="n">
        <v>19</v>
      </c>
      <c r="J1070" s="152" t="n"/>
      <c r="K1070" s="152" t="n">
        <v>0.8023</v>
      </c>
      <c r="L1070" s="152" t="inlineStr">
        <is>
          <t>县人社局</t>
        </is>
      </c>
      <c r="M1070" s="152" t="inlineStr">
        <is>
          <t>县城乡居保局洪德镇</t>
        </is>
      </c>
      <c r="N1070" s="152" t="n">
        <v>2019.11</v>
      </c>
      <c r="O1070" s="54" t="n"/>
    </row>
    <row r="1071" ht="60" customHeight="1" s="13">
      <c r="A1071" s="152" t="n">
        <v>19</v>
      </c>
      <c r="B1071" s="152" t="inlineStr">
        <is>
          <t>城乡居民养老保险代缴费项目</t>
        </is>
      </c>
      <c r="C1071" s="152" t="inlineStr">
        <is>
          <t>新建</t>
        </is>
      </c>
      <c r="D1071" s="152" t="inlineStr">
        <is>
          <t>2020.01
-
2020.12</t>
        </is>
      </c>
      <c r="E1071" s="152" t="inlineStr">
        <is>
          <t>甜水镇</t>
        </is>
      </c>
      <c r="F1071" s="151" t="inlineStr">
        <is>
          <t>全镇应参保的建档立卡贫困人口等5类困难群体按最低档次代缴城乡居民社会养老保险（每人100元）。其中：甜水街495人、张铁537人、鲁掌455人、何塬379人、邱滩334人、赵掌347人、高崾岘529人、狼儿滩335人、大良洼455人、七里墩157人</t>
        </is>
      </c>
      <c r="G1071" s="286" t="n">
        <v>40.23</v>
      </c>
      <c r="H1071" s="287" t="inlineStr">
        <is>
          <t>帮助减轻建档立卡贫困人口社会保障负担</t>
        </is>
      </c>
      <c r="I1071" s="152" t="n">
        <v>10</v>
      </c>
      <c r="J1071" s="152" t="n"/>
      <c r="K1071" s="152" t="n">
        <v>0.4023</v>
      </c>
      <c r="L1071" s="152" t="inlineStr">
        <is>
          <t>县人社局</t>
        </is>
      </c>
      <c r="M1071" s="152" t="inlineStr">
        <is>
          <t>县城乡居保局甜水镇</t>
        </is>
      </c>
      <c r="N1071" s="152" t="n">
        <v>2019.11</v>
      </c>
      <c r="O1071" s="54" t="n"/>
    </row>
    <row r="1072" ht="90" customHeight="1" s="13">
      <c r="A1072" s="152" t="n">
        <v>20</v>
      </c>
      <c r="B1072" s="152" t="inlineStr">
        <is>
          <t>城乡居民养老保险代缴费项目</t>
        </is>
      </c>
      <c r="C1072" s="152" t="inlineStr">
        <is>
          <t>新建</t>
        </is>
      </c>
      <c r="D1072" s="152" t="inlineStr">
        <is>
          <t>2020.01
-
2020.12</t>
        </is>
      </c>
      <c r="E1072" s="152" t="inlineStr">
        <is>
          <t>木钵镇</t>
        </is>
      </c>
      <c r="F1072" s="151" t="inlineStr">
        <is>
          <t>全镇应参保的建档立卡贫困人口等5类困难群体按最低档次代缴城乡居民社会养老保险（每人100元）。其中：白家掌村312人、曹旗村663人、邓寨子村209人、二合塬村263人、高楼塬村490人、高寨村582人、关营村342人、郭西掌村367人，韩洼子村520人、井儿岔村235人、刘家塬村298人、罗家沟村224人、木钵街村494人、木钵社区5人、坪子塬村372人、水坝滩村164人、殷家桥村608人、周湾村268人</t>
        </is>
      </c>
      <c r="G1072" s="286" t="n">
        <v>64.16</v>
      </c>
      <c r="H1072" s="287" t="inlineStr">
        <is>
          <t>帮助减轻建档立卡贫困人口社会保障负担</t>
        </is>
      </c>
      <c r="I1072" s="152" t="n">
        <v>17</v>
      </c>
      <c r="J1072" s="152" t="n"/>
      <c r="K1072" s="152" t="n">
        <v>0.6415999999999999</v>
      </c>
      <c r="L1072" s="152" t="inlineStr">
        <is>
          <t>县人社局</t>
        </is>
      </c>
      <c r="M1072" s="152" t="inlineStr">
        <is>
          <t>县城乡居保局木钵镇</t>
        </is>
      </c>
      <c r="N1072" s="152" t="n">
        <v>2019.11</v>
      </c>
      <c r="O1072" s="54" t="n"/>
    </row>
    <row r="1073" ht="39" customFormat="1" customHeight="1" s="14">
      <c r="A1073" s="233" t="inlineStr">
        <is>
          <t>三</t>
        </is>
      </c>
      <c r="B1073" s="233" t="inlineStr">
        <is>
          <t>教育扶贫</t>
        </is>
      </c>
      <c r="C1073" s="233" t="n"/>
      <c r="D1073" s="233" t="n"/>
      <c r="E1073" s="233" t="n"/>
      <c r="F1073" s="124" t="n"/>
      <c r="G1073" s="288">
        <f>G1074+G1079+G1085+G1095+G1096+G1102+G1106</f>
        <v/>
      </c>
      <c r="H1073" s="288" t="n"/>
      <c r="I1073" s="233" t="n"/>
      <c r="J1073" s="289" t="n"/>
      <c r="K1073" s="289" t="n"/>
      <c r="L1073" s="233" t="n"/>
      <c r="M1073" s="233" t="n"/>
      <c r="N1073" s="233" t="n"/>
      <c r="O1073" s="52" t="n"/>
    </row>
    <row r="1074" ht="43" customFormat="1" customHeight="1" s="9">
      <c r="A1074" s="233" t="inlineStr">
        <is>
          <t>（一）</t>
        </is>
      </c>
      <c r="B1074" s="233" t="inlineStr">
        <is>
          <t>小规模学校建设</t>
        </is>
      </c>
      <c r="C1074" s="233" t="inlineStr">
        <is>
          <t>改建/新建</t>
        </is>
      </c>
      <c r="D1074" s="233" t="inlineStr">
        <is>
          <t>2020.01
-
2020.12</t>
        </is>
      </c>
      <c r="E1074" s="233" t="inlineStr">
        <is>
          <t>环城镇耿湾乡</t>
        </is>
      </c>
      <c r="F1074" s="124" t="inlineStr">
        <is>
          <t>维修校舍面积8917平方米，采取以工代赈的方式实施项目，吸纳贫困家庭劳动力参与工程建设，并及时足额发放劳务报酬，增加贫困群众工资性收入</t>
        </is>
      </c>
      <c r="G1074" s="233" t="n">
        <v>485</v>
      </c>
      <c r="H1074" s="285" t="inlineStr">
        <is>
          <t>完善学校办学条件、提升办学水平</t>
        </is>
      </c>
      <c r="I1074" s="233" t="n">
        <v>33</v>
      </c>
      <c r="J1074" s="289" t="n">
        <v>0.2477</v>
      </c>
      <c r="K1074" s="289" t="n">
        <v>1.0598</v>
      </c>
      <c r="L1074" s="233" t="inlineStr">
        <is>
          <t>县教育局</t>
        </is>
      </c>
      <c r="M1074" s="233" t="inlineStr">
        <is>
          <t>相关学校</t>
        </is>
      </c>
      <c r="N1074" s="233" t="inlineStr">
        <is>
          <t>2019.11-2020.05</t>
        </is>
      </c>
      <c r="O1074" s="52" t="n"/>
    </row>
    <row r="1075" ht="39" customHeight="1" s="13">
      <c r="A1075" s="152" t="n">
        <v>1</v>
      </c>
      <c r="B1075" s="54" t="inlineStr">
        <is>
          <t>环县环城镇宁老庄小学</t>
        </is>
      </c>
      <c r="C1075" s="152" t="inlineStr">
        <is>
          <t>改建</t>
        </is>
      </c>
      <c r="D1075" s="152" t="inlineStr">
        <is>
          <t>2020.01
-
2020.12</t>
        </is>
      </c>
      <c r="E1075" s="152" t="inlineStr">
        <is>
          <t>环城镇</t>
        </is>
      </c>
      <c r="F1075" s="151" t="inlineStr">
        <is>
          <t>维修教辅及生活用房380平方米</t>
        </is>
      </c>
      <c r="G1075" s="152" t="n">
        <v>70</v>
      </c>
      <c r="H1075" s="287" t="inlineStr">
        <is>
          <t>完善学校办学条件、提升办学水平</t>
        </is>
      </c>
      <c r="I1075" s="152" t="n">
        <v>1</v>
      </c>
      <c r="J1075" s="290" t="n">
        <v>0.007900000000000001</v>
      </c>
      <c r="K1075" s="290" t="n">
        <v>0.035</v>
      </c>
      <c r="L1075" s="152" t="inlineStr">
        <is>
          <t>县教育局</t>
        </is>
      </c>
      <c r="M1075" s="152" t="inlineStr">
        <is>
          <t>环县环城镇学区</t>
        </is>
      </c>
      <c r="N1075" s="152" t="n">
        <v>2019.11</v>
      </c>
      <c r="O1075" s="54" t="n"/>
    </row>
    <row r="1076" ht="39" customHeight="1" s="13">
      <c r="A1076" s="152" t="n">
        <v>2</v>
      </c>
      <c r="B1076" s="54" t="inlineStr">
        <is>
          <t>环县环城镇西川小学</t>
        </is>
      </c>
      <c r="C1076" s="152" t="inlineStr">
        <is>
          <t>改建</t>
        </is>
      </c>
      <c r="D1076" s="152" t="inlineStr">
        <is>
          <t>2020.01
-
2020.12</t>
        </is>
      </c>
      <c r="E1076" s="152" t="inlineStr">
        <is>
          <t>环城镇</t>
        </is>
      </c>
      <c r="F1076" s="151" t="inlineStr">
        <is>
          <t>维修教辅及生活用房640平方米</t>
        </is>
      </c>
      <c r="G1076" s="152" t="n">
        <v>75</v>
      </c>
      <c r="H1076" s="287" t="inlineStr">
        <is>
          <t>完善学校办学条件、提升办学水平</t>
        </is>
      </c>
      <c r="I1076" s="152" t="n">
        <v>1</v>
      </c>
      <c r="J1076" s="290" t="n">
        <v>0.0053</v>
      </c>
      <c r="K1076" s="290" t="n">
        <v>0.0188</v>
      </c>
      <c r="L1076" s="152" t="inlineStr">
        <is>
          <t>县教育局</t>
        </is>
      </c>
      <c r="M1076" s="152" t="inlineStr">
        <is>
          <t>环县环城学区</t>
        </is>
      </c>
      <c r="N1076" s="152" t="n">
        <v>2019.11</v>
      </c>
      <c r="O1076" s="54" t="n"/>
    </row>
    <row r="1077" ht="39" customHeight="1" s="13">
      <c r="A1077" s="152" t="n">
        <v>3</v>
      </c>
      <c r="B1077" s="54" t="inlineStr">
        <is>
          <t>环县红星小学</t>
        </is>
      </c>
      <c r="C1077" s="152" t="inlineStr">
        <is>
          <t>新建</t>
        </is>
      </c>
      <c r="D1077" s="152" t="inlineStr">
        <is>
          <t>2020.01
-
2020.12</t>
        </is>
      </c>
      <c r="E1077" s="152" t="inlineStr">
        <is>
          <t>环城镇</t>
        </is>
      </c>
      <c r="F1077" s="151" t="inlineStr">
        <is>
          <t>新建运动场地7537平方米</t>
        </is>
      </c>
      <c r="G1077" s="152" t="n">
        <v>320</v>
      </c>
      <c r="H1077" s="287" t="inlineStr">
        <is>
          <t>完善学校办学条件、提升办学水平</t>
        </is>
      </c>
      <c r="I1077" s="152" t="n">
        <v>24</v>
      </c>
      <c r="J1077" s="290" t="n">
        <v>0.1245</v>
      </c>
      <c r="K1077" s="290" t="n">
        <v>0.5092</v>
      </c>
      <c r="L1077" s="152" t="inlineStr">
        <is>
          <t>县教育局</t>
        </is>
      </c>
      <c r="M1077" s="152" t="inlineStr">
        <is>
          <t>环县红星小学</t>
        </is>
      </c>
      <c r="N1077" s="152" t="n">
        <v>2020.05</v>
      </c>
      <c r="O1077" s="54" t="n"/>
    </row>
    <row r="1078" ht="39" customHeight="1" s="13">
      <c r="A1078" s="152" t="n">
        <v>4</v>
      </c>
      <c r="B1078" s="54" t="inlineStr">
        <is>
          <t>环县耿湾中心小学</t>
        </is>
      </c>
      <c r="C1078" s="152" t="inlineStr">
        <is>
          <t>改建</t>
        </is>
      </c>
      <c r="D1078" s="152" t="inlineStr">
        <is>
          <t>2020.01
-
2020.12</t>
        </is>
      </c>
      <c r="E1078" s="152" t="inlineStr">
        <is>
          <t>耿湾乡</t>
        </is>
      </c>
      <c r="F1078" s="151" t="inlineStr">
        <is>
          <t>维修教辅用房360平方米</t>
        </is>
      </c>
      <c r="G1078" s="152" t="n">
        <v>20</v>
      </c>
      <c r="H1078" s="287" t="inlineStr">
        <is>
          <t>完善学校办学条件、提升办学水平</t>
        </is>
      </c>
      <c r="I1078" s="152" t="n">
        <v>7</v>
      </c>
      <c r="J1078" s="290" t="n">
        <v>0.11</v>
      </c>
      <c r="K1078" s="290" t="n">
        <v>0.4968</v>
      </c>
      <c r="L1078" s="152" t="inlineStr">
        <is>
          <t>县教育局</t>
        </is>
      </c>
      <c r="M1078" s="152" t="inlineStr">
        <is>
          <t>环县耿湾中心小学</t>
        </is>
      </c>
      <c r="N1078" s="152" t="n">
        <v>2020.05</v>
      </c>
      <c r="O1078" s="54" t="n"/>
    </row>
    <row r="1079" ht="45" customFormat="1" customHeight="1" s="9">
      <c r="A1079" s="233" t="inlineStr">
        <is>
          <t>（二）</t>
        </is>
      </c>
      <c r="B1079" s="233" t="inlineStr">
        <is>
          <t>寄宿制学校建设</t>
        </is>
      </c>
      <c r="C1079" s="233" t="inlineStr">
        <is>
          <t>新建</t>
        </is>
      </c>
      <c r="D1079" s="233" t="inlineStr">
        <is>
          <t>2020.01
-
2020.12</t>
        </is>
      </c>
      <c r="E1079" s="233" t="inlineStr">
        <is>
          <t>甜水等5乡镇</t>
        </is>
      </c>
      <c r="F1079" s="124" t="inlineStr">
        <is>
          <t>新建教学楼及运动场地面积17167平方米，采取以工代赈的方式实施项目，吸纳贫困家庭劳动力参与工程建设，并及时足额发放劳务报酬，增加贫困群众工资性收入</t>
        </is>
      </c>
      <c r="G1079" s="233" t="n">
        <v>3510</v>
      </c>
      <c r="H1079" s="285" t="inlineStr">
        <is>
          <t>完善学校办学条件、提升办学水平</t>
        </is>
      </c>
      <c r="I1079" s="233" t="n">
        <v>71</v>
      </c>
      <c r="J1079" s="289" t="n">
        <v>0.8611</v>
      </c>
      <c r="K1079" s="289" t="n">
        <v>3.6997</v>
      </c>
      <c r="L1079" s="233" t="inlineStr">
        <is>
          <t>县教育局</t>
        </is>
      </c>
      <c r="M1079" s="233" t="inlineStr">
        <is>
          <t>相关学校</t>
        </is>
      </c>
      <c r="N1079" s="233" t="n">
        <v>2019.11</v>
      </c>
      <c r="O1079" s="52" t="n"/>
    </row>
    <row r="1080" ht="36" customHeight="1" s="13">
      <c r="A1080" s="152" t="n">
        <v>1</v>
      </c>
      <c r="B1080" s="54" t="inlineStr">
        <is>
          <t>环县甜水初级中学</t>
        </is>
      </c>
      <c r="C1080" s="152" t="inlineStr">
        <is>
          <t>新建</t>
        </is>
      </c>
      <c r="D1080" s="152" t="inlineStr">
        <is>
          <t>2020.01
-
2020.12</t>
        </is>
      </c>
      <c r="E1080" s="152" t="inlineStr">
        <is>
          <t>甜水镇</t>
        </is>
      </c>
      <c r="F1080" s="151" t="inlineStr">
        <is>
          <t>新建教学楼2700平方米</t>
        </is>
      </c>
      <c r="G1080" s="152" t="n">
        <v>825</v>
      </c>
      <c r="H1080" s="287" t="inlineStr">
        <is>
          <t>完善学校办学条件、提升办学水平</t>
        </is>
      </c>
      <c r="I1080" s="152" t="n">
        <v>10</v>
      </c>
      <c r="J1080" s="290" t="n">
        <v>0.153</v>
      </c>
      <c r="K1080" s="290" t="n">
        <v>0.629</v>
      </c>
      <c r="L1080" s="152" t="inlineStr">
        <is>
          <t>县教育局</t>
        </is>
      </c>
      <c r="M1080" s="152" t="inlineStr">
        <is>
          <t>环县甜水初级中学</t>
        </is>
      </c>
      <c r="N1080" s="152" t="n">
        <v>2019.11</v>
      </c>
      <c r="O1080" s="54" t="n"/>
    </row>
    <row r="1081" ht="36" customHeight="1" s="13">
      <c r="A1081" s="152" t="n">
        <v>2</v>
      </c>
      <c r="B1081" s="54" t="inlineStr">
        <is>
          <t>环县毛井初级中学</t>
        </is>
      </c>
      <c r="C1081" s="152" t="inlineStr">
        <is>
          <t>新建</t>
        </is>
      </c>
      <c r="D1081" s="152" t="inlineStr">
        <is>
          <t>2020.01
-
2020.12</t>
        </is>
      </c>
      <c r="E1081" s="152" t="inlineStr">
        <is>
          <t>毛井镇</t>
        </is>
      </c>
      <c r="F1081" s="151" t="inlineStr">
        <is>
          <t>新建教学楼2588平方米</t>
        </is>
      </c>
      <c r="G1081" s="152" t="n">
        <v>926</v>
      </c>
      <c r="H1081" s="287" t="inlineStr">
        <is>
          <t>完善学校办学条件、提升办学水平</t>
        </is>
      </c>
      <c r="I1081" s="152" t="n">
        <v>13</v>
      </c>
      <c r="J1081" s="290" t="n">
        <v>0.2064</v>
      </c>
      <c r="K1081" s="290" t="n">
        <v>0.9044</v>
      </c>
      <c r="L1081" s="152" t="inlineStr">
        <is>
          <t>县教育局</t>
        </is>
      </c>
      <c r="M1081" s="152" t="inlineStr">
        <is>
          <t>环县毛井初级中学</t>
        </is>
      </c>
      <c r="N1081" s="152" t="n">
        <v>2019.11</v>
      </c>
      <c r="O1081" s="54" t="n"/>
    </row>
    <row r="1082" ht="36" customHeight="1" s="13">
      <c r="A1082" s="152" t="n">
        <v>3</v>
      </c>
      <c r="B1082" s="54" t="inlineStr">
        <is>
          <t>环县第三中学</t>
        </is>
      </c>
      <c r="C1082" s="152" t="inlineStr">
        <is>
          <t>新建</t>
        </is>
      </c>
      <c r="D1082" s="152" t="inlineStr">
        <is>
          <t>2020.01
-
2020.12</t>
        </is>
      </c>
      <c r="E1082" s="152" t="inlineStr">
        <is>
          <t>洪德镇</t>
        </is>
      </c>
      <c r="F1082" s="151" t="inlineStr">
        <is>
          <t>新建运动场地7680平方米</t>
        </is>
      </c>
      <c r="G1082" s="152" t="n">
        <v>350</v>
      </c>
      <c r="H1082" s="287" t="inlineStr">
        <is>
          <t>完善学校办学条件、提升办学水平</t>
        </is>
      </c>
      <c r="I1082" s="152" t="n">
        <v>24</v>
      </c>
      <c r="J1082" s="290" t="n">
        <v>0.1245</v>
      </c>
      <c r="K1082" s="290" t="n">
        <v>0.5092</v>
      </c>
      <c r="L1082" s="152" t="inlineStr">
        <is>
          <t>县教育局</t>
        </is>
      </c>
      <c r="M1082" s="152" t="inlineStr">
        <is>
          <t>环县第三中学</t>
        </is>
      </c>
      <c r="N1082" s="152" t="n">
        <v>2019.11</v>
      </c>
      <c r="O1082" s="54" t="n"/>
    </row>
    <row r="1083" ht="36" customHeight="1" s="13">
      <c r="A1083" s="152" t="n">
        <v>4</v>
      </c>
      <c r="B1083" s="54" t="inlineStr">
        <is>
          <t>环县合道中心小学</t>
        </is>
      </c>
      <c r="C1083" s="152" t="inlineStr">
        <is>
          <t>新建</t>
        </is>
      </c>
      <c r="D1083" s="152" t="inlineStr">
        <is>
          <t>2020.01
-
2020.12</t>
        </is>
      </c>
      <c r="E1083" s="152" t="inlineStr">
        <is>
          <t>合道镇</t>
        </is>
      </c>
      <c r="F1083" s="151" t="inlineStr">
        <is>
          <t>新建教学楼2450平方米</t>
        </is>
      </c>
      <c r="G1083" s="152" t="n">
        <v>815</v>
      </c>
      <c r="H1083" s="287" t="inlineStr">
        <is>
          <t>完善学校办学条件、提升办学水平</t>
        </is>
      </c>
      <c r="I1083" s="152" t="n">
        <v>17</v>
      </c>
      <c r="J1083" s="290" t="n">
        <v>0.2629</v>
      </c>
      <c r="K1083" s="290" t="n">
        <v>1.1503</v>
      </c>
      <c r="L1083" s="152" t="inlineStr">
        <is>
          <t>县教育局</t>
        </is>
      </c>
      <c r="M1083" s="152" t="inlineStr">
        <is>
          <t>环县合道镇中心小学</t>
        </is>
      </c>
      <c r="N1083" s="152" t="n">
        <v>2019.11</v>
      </c>
      <c r="O1083" s="54" t="n"/>
    </row>
    <row r="1084" ht="36" customHeight="1" s="13">
      <c r="A1084" s="152" t="n">
        <v>5</v>
      </c>
      <c r="B1084" s="54" t="inlineStr">
        <is>
          <t>环县何坪九年制学校</t>
        </is>
      </c>
      <c r="C1084" s="152" t="inlineStr">
        <is>
          <t>新建</t>
        </is>
      </c>
      <c r="D1084" s="152" t="inlineStr">
        <is>
          <t>2020.01
-
2020.12</t>
        </is>
      </c>
      <c r="E1084" s="152" t="inlineStr">
        <is>
          <t>合道镇</t>
        </is>
      </c>
      <c r="F1084" s="151" t="inlineStr">
        <is>
          <t>新建教学楼1749平方米</t>
        </is>
      </c>
      <c r="G1084" s="152" t="n">
        <v>594</v>
      </c>
      <c r="H1084" s="287" t="inlineStr">
        <is>
          <t>完善学校办学条件、提升办学水平</t>
        </is>
      </c>
      <c r="I1084" s="152" t="n">
        <v>7</v>
      </c>
      <c r="J1084" s="290" t="n">
        <v>0.1143</v>
      </c>
      <c r="K1084" s="290" t="n">
        <v>0.5068</v>
      </c>
      <c r="L1084" s="152" t="inlineStr">
        <is>
          <t>县教育局</t>
        </is>
      </c>
      <c r="M1084" s="152" t="inlineStr">
        <is>
          <t>环县何坪九年制学校</t>
        </is>
      </c>
      <c r="N1084" s="152" t="n">
        <v>2019.11</v>
      </c>
      <c r="O1084" s="54" t="n"/>
    </row>
    <row r="1085" ht="45" customFormat="1" customHeight="1" s="9">
      <c r="A1085" s="233" t="inlineStr">
        <is>
          <t>（三）</t>
        </is>
      </c>
      <c r="B1085" s="52" t="inlineStr">
        <is>
          <t>薄弱环节改善与能力提升项目</t>
        </is>
      </c>
      <c r="C1085" s="233" t="inlineStr">
        <is>
          <t>改建</t>
        </is>
      </c>
      <c r="D1085" s="233" t="inlineStr">
        <is>
          <t>2020.01
-
2020.12</t>
        </is>
      </c>
      <c r="E1085" s="233" t="inlineStr">
        <is>
          <t>环城等7乡镇</t>
        </is>
      </c>
      <c r="F1085" s="124" t="inlineStr">
        <is>
          <t>新建、维修校舍及附属面积共12115平方米，采取以工代赈的方式实施项目，吸纳贫困家庭劳动力参与工程建设，并及时足额发放劳务报酬，增加贫困群众工资性收入</t>
        </is>
      </c>
      <c r="G1085" s="233" t="n">
        <v>703</v>
      </c>
      <c r="H1085" s="285" t="inlineStr">
        <is>
          <t>完善学校办学条件、提升办学水平</t>
        </is>
      </c>
      <c r="I1085" s="233" t="n">
        <v>60</v>
      </c>
      <c r="J1085" s="289" t="n">
        <v>0.4822</v>
      </c>
      <c r="K1085" s="289" t="n">
        <v>2.025</v>
      </c>
      <c r="L1085" s="233" t="inlineStr">
        <is>
          <t>县教育局</t>
        </is>
      </c>
      <c r="M1085" s="233" t="inlineStr">
        <is>
          <t>相关学校</t>
        </is>
      </c>
      <c r="N1085" s="233" t="n">
        <v>2019.11</v>
      </c>
      <c r="O1085" s="52" t="n"/>
    </row>
    <row r="1086" ht="36" customHeight="1" s="13">
      <c r="A1086" s="152" t="n">
        <v>1</v>
      </c>
      <c r="B1086" s="54" t="inlineStr">
        <is>
          <t>环县南关小学</t>
        </is>
      </c>
      <c r="C1086" s="152" t="inlineStr">
        <is>
          <t>改建</t>
        </is>
      </c>
      <c r="D1086" s="152" t="inlineStr">
        <is>
          <t>2020.01
-
2020.12</t>
        </is>
      </c>
      <c r="E1086" s="152" t="inlineStr">
        <is>
          <t>环城镇</t>
        </is>
      </c>
      <c r="F1086" s="151" t="inlineStr">
        <is>
          <t>维修教辅用房860平方米</t>
        </is>
      </c>
      <c r="G1086" s="152" t="n">
        <v>10</v>
      </c>
      <c r="H1086" s="287" t="inlineStr">
        <is>
          <t>完善学校办学条件、提升办学水平</t>
        </is>
      </c>
      <c r="I1086" s="152" t="n">
        <v>24</v>
      </c>
      <c r="J1086" s="290" t="n">
        <v>0.1245</v>
      </c>
      <c r="K1086" s="290" t="n">
        <v>0.5092</v>
      </c>
      <c r="L1086" s="152" t="inlineStr">
        <is>
          <t>县教育局</t>
        </is>
      </c>
      <c r="M1086" s="152" t="inlineStr">
        <is>
          <t>环县南关小学</t>
        </is>
      </c>
      <c r="N1086" s="152" t="n">
        <v>2019.11</v>
      </c>
      <c r="O1086" s="54" t="n"/>
    </row>
    <row r="1087" ht="36" customHeight="1" s="13">
      <c r="A1087" s="152" t="n">
        <v>2</v>
      </c>
      <c r="B1087" s="54" t="inlineStr">
        <is>
          <t>环县罗山九年制学校</t>
        </is>
      </c>
      <c r="C1087" s="152" t="inlineStr">
        <is>
          <t>改建</t>
        </is>
      </c>
      <c r="D1087" s="152" t="inlineStr">
        <is>
          <t>2020.01
-
2020.12</t>
        </is>
      </c>
      <c r="E1087" s="152" t="inlineStr">
        <is>
          <t>罗山川乡</t>
        </is>
      </c>
      <c r="F1087" s="151" t="inlineStr">
        <is>
          <t>附属工程配套设施</t>
        </is>
      </c>
      <c r="G1087" s="152" t="n">
        <v>10</v>
      </c>
      <c r="H1087" s="287" t="inlineStr">
        <is>
          <t>完善学校办学条件、提升办学水平</t>
        </is>
      </c>
      <c r="I1087" s="152" t="n">
        <v>8</v>
      </c>
      <c r="J1087" s="290" t="n">
        <v>0.1009</v>
      </c>
      <c r="K1087" s="290" t="n">
        <v>0.4507</v>
      </c>
      <c r="L1087" s="152" t="inlineStr">
        <is>
          <t>县教育局</t>
        </is>
      </c>
      <c r="M1087" s="152" t="inlineStr">
        <is>
          <t>环县罗山九年制学校</t>
        </is>
      </c>
      <c r="N1087" s="152" t="n">
        <v>2019.11</v>
      </c>
      <c r="O1087" s="54" t="n"/>
    </row>
    <row r="1088" ht="36" customHeight="1" s="13">
      <c r="A1088" s="152" t="n">
        <v>3</v>
      </c>
      <c r="B1088" s="54" t="inlineStr">
        <is>
          <t>环县天池乡白草湾小学</t>
        </is>
      </c>
      <c r="C1088" s="152" t="inlineStr">
        <is>
          <t>改建</t>
        </is>
      </c>
      <c r="D1088" s="152" t="inlineStr">
        <is>
          <t>2020.01
-
2020.12</t>
        </is>
      </c>
      <c r="E1088" s="152" t="inlineStr">
        <is>
          <t>天池乡</t>
        </is>
      </c>
      <c r="F1088" s="151" t="inlineStr">
        <is>
          <t>维修校舍235平方米</t>
        </is>
      </c>
      <c r="G1088" s="152" t="n">
        <v>30</v>
      </c>
      <c r="H1088" s="287" t="inlineStr">
        <is>
          <t>完善学校办学条件、提升办学水平</t>
        </is>
      </c>
      <c r="I1088" s="152" t="n">
        <v>1</v>
      </c>
      <c r="J1088" s="290" t="n">
        <v>0.0206</v>
      </c>
      <c r="K1088" s="290" t="n">
        <v>0.0893</v>
      </c>
      <c r="L1088" s="152" t="inlineStr">
        <is>
          <t>县教育局</t>
        </is>
      </c>
      <c r="M1088" s="152" t="inlineStr">
        <is>
          <t>环县天池学区</t>
        </is>
      </c>
      <c r="N1088" s="152" t="n">
        <v>2019.11</v>
      </c>
      <c r="O1088" s="54" t="n"/>
    </row>
    <row r="1089" ht="36" customHeight="1" s="13">
      <c r="A1089" s="152" t="n">
        <v>4</v>
      </c>
      <c r="B1089" s="54" t="inlineStr">
        <is>
          <t>环县天池殷屈河小学</t>
        </is>
      </c>
      <c r="C1089" s="152" t="inlineStr">
        <is>
          <t>改建</t>
        </is>
      </c>
      <c r="D1089" s="152" t="inlineStr">
        <is>
          <t>2020.01
-
2020.12</t>
        </is>
      </c>
      <c r="E1089" s="152" t="inlineStr">
        <is>
          <t>天池乡</t>
        </is>
      </c>
      <c r="F1089" s="151" t="inlineStr">
        <is>
          <t>维修校舍360平方米</t>
        </is>
      </c>
      <c r="G1089" s="152" t="n">
        <v>30</v>
      </c>
      <c r="H1089" s="287" t="inlineStr">
        <is>
          <t>完善学校办学条件、提升办学水平</t>
        </is>
      </c>
      <c r="I1089" s="152" t="n">
        <v>1</v>
      </c>
      <c r="J1089" s="290" t="n">
        <v>0.0206</v>
      </c>
      <c r="K1089" s="290" t="n">
        <v>0.0893</v>
      </c>
      <c r="L1089" s="152" t="inlineStr">
        <is>
          <t>县教育局</t>
        </is>
      </c>
      <c r="M1089" s="152" t="inlineStr">
        <is>
          <t>环县天池学区</t>
        </is>
      </c>
      <c r="N1089" s="152" t="n">
        <v>2019.11</v>
      </c>
      <c r="O1089" s="54" t="n"/>
    </row>
    <row r="1090" ht="36" customHeight="1" s="13">
      <c r="A1090" s="152" t="n">
        <v>5</v>
      </c>
      <c r="B1090" s="54" t="inlineStr">
        <is>
          <t>环县曲子镇孟家湾小学</t>
        </is>
      </c>
      <c r="C1090" s="152" t="inlineStr">
        <is>
          <t>新建</t>
        </is>
      </c>
      <c r="D1090" s="152" t="inlineStr">
        <is>
          <t>2020.01
-
2020.12</t>
        </is>
      </c>
      <c r="E1090" s="152" t="inlineStr">
        <is>
          <t>曲子镇</t>
        </is>
      </c>
      <c r="F1090" s="151" t="inlineStr">
        <is>
          <t>新建厕所130平方米</t>
        </is>
      </c>
      <c r="G1090" s="152" t="n">
        <v>30</v>
      </c>
      <c r="H1090" s="287" t="inlineStr">
        <is>
          <t>完善学校办学条件、提升办学水平</t>
        </is>
      </c>
      <c r="I1090" s="152" t="n">
        <v>1</v>
      </c>
      <c r="J1090" s="290" t="n">
        <v>0.0073</v>
      </c>
      <c r="K1090" s="290" t="n">
        <v>0.0303</v>
      </c>
      <c r="L1090" s="152" t="inlineStr">
        <is>
          <t>县教育局</t>
        </is>
      </c>
      <c r="M1090" s="152" t="inlineStr">
        <is>
          <t>环县曲子学区</t>
        </is>
      </c>
      <c r="N1090" s="152" t="n">
        <v>2019.11</v>
      </c>
      <c r="O1090" s="54" t="n"/>
    </row>
    <row r="1091" ht="36" customHeight="1" s="13">
      <c r="A1091" s="152" t="n">
        <v>6</v>
      </c>
      <c r="B1091" s="54" t="inlineStr">
        <is>
          <t>环县木钵镇张湾小学</t>
        </is>
      </c>
      <c r="C1091" s="152" t="inlineStr">
        <is>
          <t>改建</t>
        </is>
      </c>
      <c r="D1091" s="152" t="inlineStr">
        <is>
          <t>2020.01
-
2020.12</t>
        </is>
      </c>
      <c r="E1091" s="152" t="inlineStr">
        <is>
          <t>木钵镇</t>
        </is>
      </c>
      <c r="F1091" s="151" t="inlineStr">
        <is>
          <t>维修校舍452平方米</t>
        </is>
      </c>
      <c r="G1091" s="152" t="n">
        <v>40</v>
      </c>
      <c r="H1091" s="287" t="inlineStr">
        <is>
          <t>完善学校办学条件、提升办学水平</t>
        </is>
      </c>
      <c r="I1091" s="152" t="n">
        <v>1</v>
      </c>
      <c r="J1091" s="290" t="n">
        <v>0.0092</v>
      </c>
      <c r="K1091" s="290" t="n">
        <v>0.0418</v>
      </c>
      <c r="L1091" s="152" t="inlineStr">
        <is>
          <t>县教育局</t>
        </is>
      </c>
      <c r="M1091" s="152" t="inlineStr">
        <is>
          <t>环县木钵学区</t>
        </is>
      </c>
      <c r="N1091" s="152" t="n">
        <v>2019.11</v>
      </c>
      <c r="O1091" s="54" t="n"/>
    </row>
    <row r="1092" ht="36" customHeight="1" s="13">
      <c r="A1092" s="152" t="n">
        <v>7</v>
      </c>
      <c r="B1092" s="54" t="inlineStr">
        <is>
          <t>环县秦团庄初级中学</t>
        </is>
      </c>
      <c r="C1092" s="152" t="inlineStr">
        <is>
          <t>新建</t>
        </is>
      </c>
      <c r="D1092" s="152" t="inlineStr">
        <is>
          <t>2020.01
-
2020.12</t>
        </is>
      </c>
      <c r="E1092" s="152" t="inlineStr">
        <is>
          <t>秦团庄乡</t>
        </is>
      </c>
      <c r="F1092" s="151" t="inlineStr">
        <is>
          <t>新建厕所200平方米，新建围墙220米</t>
        </is>
      </c>
      <c r="G1092" s="152" t="n">
        <v>63</v>
      </c>
      <c r="H1092" s="287" t="inlineStr">
        <is>
          <t>完善学校办学条件、提升办学水平</t>
        </is>
      </c>
      <c r="I1092" s="152" t="n">
        <v>8</v>
      </c>
      <c r="J1092" s="290" t="n">
        <v>0.1003</v>
      </c>
      <c r="K1092" s="290" t="n">
        <v>0.4255</v>
      </c>
      <c r="L1092" s="152" t="inlineStr">
        <is>
          <t>县教育局</t>
        </is>
      </c>
      <c r="M1092" s="152" t="inlineStr">
        <is>
          <t>环县秦团庄初级中学</t>
        </is>
      </c>
      <c r="N1092" s="152" t="n">
        <v>2019.11</v>
      </c>
      <c r="O1092" s="54" t="n"/>
    </row>
    <row r="1093" ht="36" customHeight="1" s="13">
      <c r="A1093" s="152" t="n">
        <v>8</v>
      </c>
      <c r="B1093" s="54" t="inlineStr">
        <is>
          <t>环县合道镇辛坪小学</t>
        </is>
      </c>
      <c r="C1093" s="152" t="inlineStr">
        <is>
          <t>改建</t>
        </is>
      </c>
      <c r="D1093" s="152" t="inlineStr">
        <is>
          <t>2020.01
-
2020.12</t>
        </is>
      </c>
      <c r="E1093" s="152" t="inlineStr">
        <is>
          <t>合道镇</t>
        </is>
      </c>
      <c r="F1093" s="151" t="inlineStr">
        <is>
          <t>维修校舍240平方米</t>
        </is>
      </c>
      <c r="G1093" s="152" t="n">
        <v>30</v>
      </c>
      <c r="H1093" s="287" t="inlineStr">
        <is>
          <t>完善学校办学条件、提升办学水平</t>
        </is>
      </c>
      <c r="I1093" s="152" t="n">
        <v>1</v>
      </c>
      <c r="J1093" s="290" t="n">
        <v>0.0188</v>
      </c>
      <c r="K1093" s="290" t="n">
        <v>0.08069999999999999</v>
      </c>
      <c r="L1093" s="152" t="inlineStr">
        <is>
          <t>县教育局</t>
        </is>
      </c>
      <c r="M1093" s="152" t="inlineStr">
        <is>
          <t>环县合道学区</t>
        </is>
      </c>
      <c r="N1093" s="152" t="n">
        <v>2019.11</v>
      </c>
      <c r="O1093" s="54" t="n"/>
    </row>
    <row r="1094" ht="36" customHeight="1" s="13">
      <c r="A1094" s="152" t="n">
        <v>9</v>
      </c>
      <c r="B1094" s="54" t="inlineStr">
        <is>
          <t>环县二中</t>
        </is>
      </c>
      <c r="C1094" s="152" t="inlineStr">
        <is>
          <t>新建</t>
        </is>
      </c>
      <c r="D1094" s="152" t="inlineStr">
        <is>
          <t>2020.01
-
2020.12</t>
        </is>
      </c>
      <c r="E1094" s="152" t="inlineStr">
        <is>
          <t>曲子镇</t>
        </is>
      </c>
      <c r="F1094" s="151" t="inlineStr">
        <is>
          <t>新建运动场地9638平方米</t>
        </is>
      </c>
      <c r="G1094" s="152" t="n">
        <v>460</v>
      </c>
      <c r="H1094" s="287" t="inlineStr">
        <is>
          <t>完善学校办学条件、提升办学水平</t>
        </is>
      </c>
      <c r="I1094" s="152" t="n">
        <v>15</v>
      </c>
      <c r="J1094" s="290" t="n">
        <v>0.08</v>
      </c>
      <c r="K1094" s="290" t="n">
        <v>0.3082</v>
      </c>
      <c r="L1094" s="152" t="inlineStr">
        <is>
          <t>县教育局</t>
        </is>
      </c>
      <c r="M1094" s="152" t="inlineStr">
        <is>
          <t>环县二中</t>
        </is>
      </c>
      <c r="N1094" s="152" t="n">
        <v>2019.11</v>
      </c>
      <c r="O1094" s="54" t="n"/>
    </row>
    <row r="1095" ht="60" customFormat="1" customHeight="1" s="9">
      <c r="A1095" s="233" t="inlineStr">
        <is>
          <t>（四）</t>
        </is>
      </c>
      <c r="B1095" s="52" t="inlineStr">
        <is>
          <t>环县合道镇中心小学整校搬迁建设项目</t>
        </is>
      </c>
      <c r="C1095" s="233" t="inlineStr">
        <is>
          <t>新建</t>
        </is>
      </c>
      <c r="D1095" s="233" t="inlineStr">
        <is>
          <t>2020.01
-
2020.12</t>
        </is>
      </c>
      <c r="E1095" s="233" t="inlineStr">
        <is>
          <t>合道镇</t>
        </is>
      </c>
      <c r="F1095" s="124" t="inlineStr">
        <is>
          <t>新建教学楼1栋2450平方米，新建食堂1栋、水厕1栋、蓄水池1座，新建大门围墙、新建操场、校园硬化及其附属工程，采取以工代赈的方式实施项目，吸纳贫困家庭劳动力参与工程建设，并及时足额发放劳务报酬，增加贫困群众工资性收入</t>
        </is>
      </c>
      <c r="G1095" s="233" t="n">
        <v>1000</v>
      </c>
      <c r="H1095" s="285" t="inlineStr">
        <is>
          <t>完善学校办学条件、提升办学水平</t>
        </is>
      </c>
      <c r="I1095" s="233" t="n">
        <v>17</v>
      </c>
      <c r="J1095" s="289" t="n">
        <v>0.2629</v>
      </c>
      <c r="K1095" s="289" t="n">
        <v>1.1503</v>
      </c>
      <c r="L1095" s="233" t="inlineStr">
        <is>
          <t>县教育局</t>
        </is>
      </c>
      <c r="M1095" s="233" t="inlineStr">
        <is>
          <t>合道镇中心小学</t>
        </is>
      </c>
      <c r="N1095" s="233" t="n">
        <v>2019.11</v>
      </c>
      <c r="O1095" s="52" t="n"/>
    </row>
    <row r="1096" ht="43" customFormat="1" customHeight="1" s="9">
      <c r="A1096" s="233" t="inlineStr">
        <is>
          <t>（五）</t>
        </is>
      </c>
      <c r="B1096" s="233" t="inlineStr">
        <is>
          <t>温暖工程建设项目</t>
        </is>
      </c>
      <c r="C1096" s="233" t="inlineStr">
        <is>
          <t>新建</t>
        </is>
      </c>
      <c r="D1096" s="233" t="inlineStr">
        <is>
          <t>2020.01
-
2020.12</t>
        </is>
      </c>
      <c r="E1096" s="233" t="inlineStr">
        <is>
          <t>樊家川乡等5乡镇</t>
        </is>
      </c>
      <c r="F1096" s="124" t="inlineStr">
        <is>
          <t>新建电采暖13957平方米，采取以工代赈的方式实施项目，吸纳贫困家庭劳动力参与工程建设，并及时足额发放劳务报酬，增加贫困群众工资性收入</t>
        </is>
      </c>
      <c r="G1096" s="233" t="n">
        <v>455</v>
      </c>
      <c r="H1096" s="285" t="inlineStr">
        <is>
          <t>改善师生教学、学习环境</t>
        </is>
      </c>
      <c r="I1096" s="233" t="n">
        <v>43</v>
      </c>
      <c r="J1096" s="289" t="n">
        <v>0.6169</v>
      </c>
      <c r="K1096" s="289" t="n">
        <v>2.6693</v>
      </c>
      <c r="L1096" s="233" t="inlineStr">
        <is>
          <t>县教育局</t>
        </is>
      </c>
      <c r="M1096" s="233" t="inlineStr">
        <is>
          <t>相关学校</t>
        </is>
      </c>
      <c r="N1096" s="233" t="n">
        <v>2019.11</v>
      </c>
      <c r="O1096" s="52" t="n"/>
    </row>
    <row r="1097" ht="44" customHeight="1" s="13">
      <c r="A1097" s="152" t="n">
        <v>1</v>
      </c>
      <c r="B1097" s="54" t="inlineStr">
        <is>
          <t>环县樊家川镇九年制学校</t>
        </is>
      </c>
      <c r="C1097" s="152" t="inlineStr">
        <is>
          <t>新建</t>
        </is>
      </c>
      <c r="D1097" s="152" t="inlineStr">
        <is>
          <t>2020.01
-
2020.12</t>
        </is>
      </c>
      <c r="E1097" s="152" t="inlineStr">
        <is>
          <t>樊家川镇</t>
        </is>
      </c>
      <c r="F1097" s="151" t="inlineStr">
        <is>
          <t>新建电采暖860平方米</t>
        </is>
      </c>
      <c r="G1097" s="152" t="n">
        <v>50</v>
      </c>
      <c r="H1097" s="287" t="inlineStr">
        <is>
          <t>改善师生教学、学习环境</t>
        </is>
      </c>
      <c r="I1097" s="152" t="n">
        <v>8</v>
      </c>
      <c r="J1097" s="290" t="n">
        <v>0.1462</v>
      </c>
      <c r="K1097" s="290" t="n">
        <v>0.6382</v>
      </c>
      <c r="L1097" s="152" t="inlineStr">
        <is>
          <t>县教育局</t>
        </is>
      </c>
      <c r="M1097" s="152" t="inlineStr">
        <is>
          <t>樊家川镇九年制学校</t>
        </is>
      </c>
      <c r="N1097" s="152" t="n">
        <v>2019.11</v>
      </c>
      <c r="O1097" s="54" t="n"/>
    </row>
    <row r="1098" ht="44" customHeight="1" s="13">
      <c r="A1098" s="152" t="n">
        <v>2</v>
      </c>
      <c r="B1098" s="54" t="inlineStr">
        <is>
          <t>环县甜水初级中学</t>
        </is>
      </c>
      <c r="C1098" s="152" t="inlineStr">
        <is>
          <t>新建</t>
        </is>
      </c>
      <c r="D1098" s="152" t="inlineStr">
        <is>
          <t>2020.01
-
2020.12</t>
        </is>
      </c>
      <c r="E1098" s="152" t="inlineStr">
        <is>
          <t>甜水镇</t>
        </is>
      </c>
      <c r="F1098" s="151" t="inlineStr">
        <is>
          <t>新建电采暖1400平方米</t>
        </is>
      </c>
      <c r="G1098" s="152" t="n">
        <v>100</v>
      </c>
      <c r="H1098" s="287" t="inlineStr">
        <is>
          <t>改善师生教学、学习环境</t>
        </is>
      </c>
      <c r="I1098" s="152" t="n">
        <v>10</v>
      </c>
      <c r="J1098" s="290" t="n">
        <v>0.153</v>
      </c>
      <c r="K1098" s="290" t="n">
        <v>0.629</v>
      </c>
      <c r="L1098" s="152" t="inlineStr">
        <is>
          <t>县教育局</t>
        </is>
      </c>
      <c r="M1098" s="152" t="inlineStr">
        <is>
          <t>甜水初级中学</t>
        </is>
      </c>
      <c r="N1098" s="152" t="n">
        <v>2019.11</v>
      </c>
      <c r="O1098" s="54" t="n"/>
    </row>
    <row r="1099" ht="44" customHeight="1" s="13">
      <c r="A1099" s="152" t="n">
        <v>3</v>
      </c>
      <c r="B1099" s="54" t="inlineStr">
        <is>
          <t>环县南湫乡九年制学校</t>
        </is>
      </c>
      <c r="C1099" s="152" t="inlineStr">
        <is>
          <t>新建</t>
        </is>
      </c>
      <c r="D1099" s="152" t="inlineStr">
        <is>
          <t>2020.01
-
2020.12</t>
        </is>
      </c>
      <c r="E1099" s="152" t="inlineStr">
        <is>
          <t>南湫乡</t>
        </is>
      </c>
      <c r="F1099" s="151" t="inlineStr">
        <is>
          <t>新建电采暖4736平方米</t>
        </is>
      </c>
      <c r="G1099" s="152" t="n">
        <v>120</v>
      </c>
      <c r="H1099" s="287" t="inlineStr">
        <is>
          <t>改善师生教学、学习环境</t>
        </is>
      </c>
      <c r="I1099" s="152" t="n">
        <v>7</v>
      </c>
      <c r="J1099" s="290" t="n">
        <v>0.0791</v>
      </c>
      <c r="K1099" s="290" t="n">
        <v>0.342</v>
      </c>
      <c r="L1099" s="152" t="inlineStr">
        <is>
          <t>县教育局</t>
        </is>
      </c>
      <c r="M1099" s="152" t="inlineStr">
        <is>
          <t>南湫乡九年制学校</t>
        </is>
      </c>
      <c r="N1099" s="152" t="n">
        <v>2019.11</v>
      </c>
      <c r="O1099" s="54" t="n"/>
    </row>
    <row r="1100" ht="44" customHeight="1" s="13">
      <c r="A1100" s="152" t="n">
        <v>4</v>
      </c>
      <c r="B1100" s="54" t="inlineStr">
        <is>
          <t>罗山川乡中心小学</t>
        </is>
      </c>
      <c r="C1100" s="152" t="inlineStr">
        <is>
          <t>新建</t>
        </is>
      </c>
      <c r="D1100" s="152" t="inlineStr">
        <is>
          <t>2020.01
-
2020.12</t>
        </is>
      </c>
      <c r="E1100" s="152" t="inlineStr">
        <is>
          <t>罗山川乡</t>
        </is>
      </c>
      <c r="F1100" s="151" t="inlineStr">
        <is>
          <t>新建电采暖2241平方米</t>
        </is>
      </c>
      <c r="G1100" s="152" t="n">
        <v>55</v>
      </c>
      <c r="H1100" s="287" t="inlineStr">
        <is>
          <t>改善师生教学、学习环境</t>
        </is>
      </c>
      <c r="I1100" s="152" t="n">
        <v>8</v>
      </c>
      <c r="J1100" s="290" t="n">
        <v>0.1009</v>
      </c>
      <c r="K1100" s="290" t="n">
        <v>0.4507</v>
      </c>
      <c r="L1100" s="152" t="inlineStr">
        <is>
          <t>县教育局</t>
        </is>
      </c>
      <c r="M1100" s="152" t="inlineStr">
        <is>
          <t>罗山川乡中心小学</t>
        </is>
      </c>
      <c r="N1100" s="152" t="n">
        <v>2019.11</v>
      </c>
      <c r="O1100" s="54" t="n"/>
    </row>
    <row r="1101" ht="44" customHeight="1" s="13">
      <c r="A1101" s="152" t="n">
        <v>5</v>
      </c>
      <c r="B1101" s="54" t="inlineStr">
        <is>
          <t>虎洞镇中心小学</t>
        </is>
      </c>
      <c r="C1101" s="152" t="inlineStr">
        <is>
          <t>新建</t>
        </is>
      </c>
      <c r="D1101" s="152" t="inlineStr">
        <is>
          <t>2020.01
-
2020.12</t>
        </is>
      </c>
      <c r="E1101" s="152" t="inlineStr">
        <is>
          <t>虎洞镇</t>
        </is>
      </c>
      <c r="F1101" s="151" t="inlineStr">
        <is>
          <t>新建电采暖4720平方米</t>
        </is>
      </c>
      <c r="G1101" s="152" t="n">
        <v>130</v>
      </c>
      <c r="H1101" s="287" t="inlineStr">
        <is>
          <t>改善师生教学、学习环境</t>
        </is>
      </c>
      <c r="I1101" s="152" t="n">
        <v>10</v>
      </c>
      <c r="J1101" s="290" t="n">
        <v>0.1377</v>
      </c>
      <c r="K1101" s="290" t="n">
        <v>0.6094000000000001</v>
      </c>
      <c r="L1101" s="152" t="inlineStr">
        <is>
          <t>县教育局</t>
        </is>
      </c>
      <c r="M1101" s="152" t="inlineStr">
        <is>
          <t>虎洞镇中心小学</t>
        </is>
      </c>
      <c r="N1101" s="152" t="n">
        <v>2019.11</v>
      </c>
      <c r="O1101" s="54" t="n"/>
    </row>
    <row r="1102" ht="36" customFormat="1" customHeight="1" s="9">
      <c r="A1102" s="233" t="inlineStr">
        <is>
          <t>（六）</t>
        </is>
      </c>
      <c r="B1102" s="233" t="inlineStr">
        <is>
          <t>周转宿舍</t>
        </is>
      </c>
      <c r="C1102" s="233" t="inlineStr">
        <is>
          <t>新建</t>
        </is>
      </c>
      <c r="D1102" s="233" t="inlineStr">
        <is>
          <t>2020.01
-
2020.12</t>
        </is>
      </c>
      <c r="E1102" s="233" t="inlineStr">
        <is>
          <t>虎洞镇天池乡</t>
        </is>
      </c>
      <c r="F1102" s="124" t="inlineStr">
        <is>
          <t>新建周转宿舍4025平方米</t>
        </is>
      </c>
      <c r="G1102" s="233" t="n">
        <v>360</v>
      </c>
      <c r="H1102" s="285" t="inlineStr">
        <is>
          <t>完善学校办学条件、提升办学水平</t>
        </is>
      </c>
      <c r="I1102" s="233" t="n">
        <v>27</v>
      </c>
      <c r="J1102" s="289" t="n">
        <v>0.394</v>
      </c>
      <c r="K1102" s="289" t="n">
        <v>1.7367</v>
      </c>
      <c r="L1102" s="233" t="inlineStr">
        <is>
          <t>县教育局</t>
        </is>
      </c>
      <c r="M1102" s="233" t="inlineStr">
        <is>
          <t>相关学校</t>
        </is>
      </c>
      <c r="N1102" s="233" t="n">
        <v>2019.11</v>
      </c>
      <c r="O1102" s="52" t="n"/>
    </row>
    <row r="1103" ht="36" customHeight="1" s="13">
      <c r="A1103" s="152" t="n">
        <v>1</v>
      </c>
      <c r="B1103" s="54" t="inlineStr">
        <is>
          <t>环县虎洞初级中学</t>
        </is>
      </c>
      <c r="C1103" s="152" t="inlineStr">
        <is>
          <t>新建</t>
        </is>
      </c>
      <c r="D1103" s="152" t="inlineStr">
        <is>
          <t>2020.01
-
2020.12</t>
        </is>
      </c>
      <c r="E1103" s="152" t="inlineStr">
        <is>
          <t>虎洞镇</t>
        </is>
      </c>
      <c r="F1103" s="151" t="inlineStr">
        <is>
          <t>新建周转宿舍1260平方米</t>
        </is>
      </c>
      <c r="G1103" s="152" t="n">
        <v>150</v>
      </c>
      <c r="H1103" s="287" t="inlineStr">
        <is>
          <t>完善学校办学条件、提升办学水平</t>
        </is>
      </c>
      <c r="I1103" s="152" t="n">
        <v>10</v>
      </c>
      <c r="J1103" s="290" t="n">
        <v>0.1377</v>
      </c>
      <c r="K1103" s="290" t="n">
        <v>0.6094000000000001</v>
      </c>
      <c r="L1103" s="152" t="inlineStr">
        <is>
          <t>县教育局</t>
        </is>
      </c>
      <c r="M1103" s="152" t="inlineStr">
        <is>
          <t>虎洞初级中学</t>
        </is>
      </c>
      <c r="N1103" s="152" t="n">
        <v>2019.11</v>
      </c>
      <c r="O1103" s="54" t="n"/>
    </row>
    <row r="1104" ht="36" customHeight="1" s="13">
      <c r="A1104" s="152" t="n">
        <v>2</v>
      </c>
      <c r="B1104" s="54" t="inlineStr">
        <is>
          <t>环县吴城子初中</t>
        </is>
      </c>
      <c r="C1104" s="152" t="inlineStr">
        <is>
          <t>新建</t>
        </is>
      </c>
      <c r="D1104" s="152" t="inlineStr">
        <is>
          <t>2020.01
-
2020.12</t>
        </is>
      </c>
      <c r="E1104" s="152" t="inlineStr">
        <is>
          <t>天池乡</t>
        </is>
      </c>
      <c r="F1104" s="151" t="inlineStr">
        <is>
          <t>新建周转宿舍840平方米</t>
        </is>
      </c>
      <c r="G1104" s="152" t="n">
        <v>80</v>
      </c>
      <c r="H1104" s="287" t="inlineStr">
        <is>
          <t>完善学校办学条件、提升办学水平</t>
        </is>
      </c>
      <c r="I1104" s="152" t="n">
        <v>7</v>
      </c>
      <c r="J1104" s="290" t="n">
        <v>0.1186</v>
      </c>
      <c r="K1104" s="290" t="n">
        <v>0.5179</v>
      </c>
      <c r="L1104" s="152" t="inlineStr">
        <is>
          <t>县教育局</t>
        </is>
      </c>
      <c r="M1104" s="152" t="inlineStr">
        <is>
          <t>吴城子初中</t>
        </is>
      </c>
      <c r="N1104" s="152" t="n">
        <v>2019.11</v>
      </c>
      <c r="O1104" s="54" t="n"/>
    </row>
    <row r="1105" ht="36" customHeight="1" s="13">
      <c r="A1105" s="152" t="n">
        <v>3</v>
      </c>
      <c r="B1105" s="54" t="inlineStr">
        <is>
          <t>环县虎洞中心小学</t>
        </is>
      </c>
      <c r="C1105" s="152" t="inlineStr">
        <is>
          <t>新建</t>
        </is>
      </c>
      <c r="D1105" s="152" t="inlineStr">
        <is>
          <t>2020.01
-
2020.12</t>
        </is>
      </c>
      <c r="E1105" s="152" t="inlineStr">
        <is>
          <t>虎洞镇</t>
        </is>
      </c>
      <c r="F1105" s="151" t="inlineStr">
        <is>
          <t>新建周转宿舍1925平方米</t>
        </is>
      </c>
      <c r="G1105" s="152" t="n">
        <v>130</v>
      </c>
      <c r="H1105" s="287" t="inlineStr">
        <is>
          <t>完善学校办学条件、提升办学水平</t>
        </is>
      </c>
      <c r="I1105" s="152" t="n">
        <v>10</v>
      </c>
      <c r="J1105" s="290" t="n">
        <v>0.1377</v>
      </c>
      <c r="K1105" s="290" t="n">
        <v>0.6094000000000001</v>
      </c>
      <c r="L1105" s="152" t="inlineStr">
        <is>
          <t>县教育局</t>
        </is>
      </c>
      <c r="M1105" s="152" t="inlineStr">
        <is>
          <t>虎洞中心小学</t>
        </is>
      </c>
      <c r="N1105" s="152" t="n">
        <v>2019.11</v>
      </c>
      <c r="O1105" s="54" t="n"/>
    </row>
    <row r="1106" ht="60" customHeight="1" s="13">
      <c r="A1106" s="233" t="inlineStr">
        <is>
          <t>（七）</t>
        </is>
      </c>
      <c r="B1106" s="233" t="inlineStr">
        <is>
          <t>居民点新建学校小计</t>
        </is>
      </c>
      <c r="C1106" s="233" t="inlineStr">
        <is>
          <t>新建</t>
        </is>
      </c>
      <c r="D1106" s="233" t="inlineStr">
        <is>
          <t>2020.01
-
2020.12</t>
        </is>
      </c>
      <c r="E1106" s="233" t="inlineStr">
        <is>
          <t>四合原桃树掌等27个易地搬迁点</t>
        </is>
      </c>
      <c r="F1106" s="98" t="inlineStr">
        <is>
          <t>新建校舍10672平方米，配套完成相关附属</t>
        </is>
      </c>
      <c r="G1106" s="233" t="n">
        <v>3900</v>
      </c>
      <c r="H1106" s="124" t="inlineStr">
        <is>
          <t>新建校舍，配套完成相关附属保证居民点孩子有学上</t>
        </is>
      </c>
      <c r="I1106" s="233" t="n">
        <v>27</v>
      </c>
      <c r="J1106" s="233" t="n">
        <v>0.145</v>
      </c>
      <c r="K1106" s="233" t="n">
        <v>0.5609</v>
      </c>
      <c r="L1106" s="233" t="inlineStr">
        <is>
          <t>县教育局</t>
        </is>
      </c>
      <c r="M1106" s="233" t="inlineStr">
        <is>
          <t>相关学区</t>
        </is>
      </c>
      <c r="N1106" s="233" t="n">
        <v>2019.11</v>
      </c>
      <c r="O1106" s="54" t="n"/>
    </row>
    <row r="1107" ht="36" customHeight="1" s="13">
      <c r="A1107" s="152" t="n">
        <v>1</v>
      </c>
      <c r="B1107" s="152" t="inlineStr">
        <is>
          <t>四合原桃树掌大寺原新农村学校</t>
        </is>
      </c>
      <c r="C1107" s="152" t="inlineStr">
        <is>
          <t>新建</t>
        </is>
      </c>
      <c r="D1107" s="152" t="inlineStr">
        <is>
          <t>2020.01
-
2020.12</t>
        </is>
      </c>
      <c r="E1107" s="152" t="inlineStr">
        <is>
          <t>四合原桃树掌大寺原新农村</t>
        </is>
      </c>
      <c r="F1107" s="102" t="inlineStr">
        <is>
          <t>新建校舍200平方米，配套完成相关附属</t>
        </is>
      </c>
      <c r="G1107" s="152" t="n">
        <v>80</v>
      </c>
      <c r="H1107" s="151" t="inlineStr">
        <is>
          <t>新建校舍，配套完成相关附属保证居民点孩子有学上</t>
        </is>
      </c>
      <c r="I1107" s="152" t="n">
        <v>1</v>
      </c>
      <c r="J1107" s="152" t="n">
        <v>0.0024</v>
      </c>
      <c r="K1107" s="152" t="n">
        <v>0.0047</v>
      </c>
      <c r="L1107" s="152" t="inlineStr">
        <is>
          <t>县教育局</t>
        </is>
      </c>
      <c r="M1107" s="152" t="inlineStr">
        <is>
          <t>四合原学区</t>
        </is>
      </c>
      <c r="N1107" s="152" t="n">
        <v>2019.11</v>
      </c>
      <c r="O1107" s="54" t="n"/>
    </row>
    <row r="1108" ht="48" customHeight="1" s="13">
      <c r="A1108" s="152" t="n">
        <v>2</v>
      </c>
      <c r="B1108" s="152" t="inlineStr">
        <is>
          <t>四合原耿河村小李原异地搬迁点学校</t>
        </is>
      </c>
      <c r="C1108" s="152" t="inlineStr">
        <is>
          <t>新建</t>
        </is>
      </c>
      <c r="D1108" s="152" t="inlineStr">
        <is>
          <t>2020.01
-
2020.12</t>
        </is>
      </c>
      <c r="E1108" s="152" t="inlineStr">
        <is>
          <t>四合原耿河村小李原异地搬迁点</t>
        </is>
      </c>
      <c r="F1108" s="102" t="inlineStr">
        <is>
          <t>新建校舍200平方米，配套完成相关附属</t>
        </is>
      </c>
      <c r="G1108" s="152" t="n">
        <v>80</v>
      </c>
      <c r="H1108" s="151" t="inlineStr">
        <is>
          <t>新建校舍，配套完成相关附属保证居民点孩子有学上</t>
        </is>
      </c>
      <c r="I1108" s="152" t="n">
        <v>1</v>
      </c>
      <c r="J1108" s="152" t="n">
        <v>0.0015</v>
      </c>
      <c r="K1108" s="152" t="n">
        <v>0.0028</v>
      </c>
      <c r="L1108" s="152" t="inlineStr">
        <is>
          <t>县教育局</t>
        </is>
      </c>
      <c r="M1108" s="152" t="inlineStr">
        <is>
          <t>四合原学区</t>
        </is>
      </c>
      <c r="N1108" s="152" t="n">
        <v>2019.11</v>
      </c>
      <c r="O1108" s="54" t="n"/>
    </row>
    <row r="1109" ht="36" customHeight="1" s="13">
      <c r="A1109" s="152" t="n">
        <v>3</v>
      </c>
      <c r="B1109" s="152" t="inlineStr">
        <is>
          <t>八珠塬易地搬迁点学校</t>
        </is>
      </c>
      <c r="C1109" s="152" t="inlineStr">
        <is>
          <t>新建</t>
        </is>
      </c>
      <c r="D1109" s="152" t="inlineStr">
        <is>
          <t>2020.01
-
2020.12</t>
        </is>
      </c>
      <c r="E1109" s="152" t="inlineStr">
        <is>
          <t>八珠塬易地搬迁</t>
        </is>
      </c>
      <c r="F1109" s="102" t="inlineStr">
        <is>
          <t>新建校舍200平方米，配套完成相关附属</t>
        </is>
      </c>
      <c r="G1109" s="152" t="n">
        <v>80</v>
      </c>
      <c r="H1109" s="151" t="inlineStr">
        <is>
          <t>新建校舍，配套完成相关附属保证居民点孩子有学上</t>
        </is>
      </c>
      <c r="I1109" s="152" t="n">
        <v>1</v>
      </c>
      <c r="J1109" s="152" t="n">
        <v>0.033</v>
      </c>
      <c r="K1109" s="152" t="n">
        <v>0.132</v>
      </c>
      <c r="L1109" s="152" t="inlineStr">
        <is>
          <t>县教育局</t>
        </is>
      </c>
      <c r="M1109" s="152" t="inlineStr">
        <is>
          <t>八珠塬学区</t>
        </is>
      </c>
      <c r="N1109" s="152" t="n">
        <v>2019.11</v>
      </c>
      <c r="O1109" s="54" t="n"/>
    </row>
    <row r="1110" ht="36" customHeight="1" s="13">
      <c r="A1110" s="152" t="n">
        <v>4</v>
      </c>
      <c r="B1110" s="152" t="inlineStr">
        <is>
          <t>樊家川马骏滩张湾易地搬迁学校</t>
        </is>
      </c>
      <c r="C1110" s="152" t="inlineStr">
        <is>
          <t>新建</t>
        </is>
      </c>
      <c r="D1110" s="152" t="inlineStr">
        <is>
          <t>2020.01
-
2020.12</t>
        </is>
      </c>
      <c r="E1110" s="152" t="inlineStr">
        <is>
          <t>樊家川马骏滩张湾易地搬迁</t>
        </is>
      </c>
      <c r="F1110" s="102" t="inlineStr">
        <is>
          <t>新建校舍200平方米，配套完成相关附属</t>
        </is>
      </c>
      <c r="G1110" s="152" t="n">
        <v>80</v>
      </c>
      <c r="H1110" s="151" t="inlineStr">
        <is>
          <t>新建校舍，配套完成相关附属保证居民点孩子有学上</t>
        </is>
      </c>
      <c r="I1110" s="152" t="n">
        <v>1</v>
      </c>
      <c r="J1110" s="152" t="n">
        <v>0.001</v>
      </c>
      <c r="K1110" s="152" t="n">
        <v>0.004</v>
      </c>
      <c r="L1110" s="152" t="inlineStr">
        <is>
          <t>县教育局</t>
        </is>
      </c>
      <c r="M1110" s="152" t="inlineStr">
        <is>
          <t>樊家川学区</t>
        </is>
      </c>
      <c r="N1110" s="152" t="n">
        <v>2019.11</v>
      </c>
      <c r="O1110" s="54" t="n"/>
    </row>
    <row r="1111" ht="36" customHeight="1" s="13">
      <c r="A1111" s="152" t="n">
        <v>5</v>
      </c>
      <c r="B1111" s="152" t="inlineStr">
        <is>
          <t>樊家川闫塬村闫原易地搬迁点学校</t>
        </is>
      </c>
      <c r="C1111" s="152" t="inlineStr">
        <is>
          <t>新建</t>
        </is>
      </c>
      <c r="D1111" s="152" t="inlineStr">
        <is>
          <t>2020.01
-
2020.12</t>
        </is>
      </c>
      <c r="E1111" s="152" t="inlineStr">
        <is>
          <t>樊家川闫塬村闫原易地搬迁</t>
        </is>
      </c>
      <c r="F1111" s="102" t="inlineStr">
        <is>
          <t>新建校舍200平方米，配套完成相关附属</t>
        </is>
      </c>
      <c r="G1111" s="152" t="n">
        <v>80</v>
      </c>
      <c r="H1111" s="151" t="inlineStr">
        <is>
          <t>新建校舍，配套完成相关附属保证居民点孩子有学上</t>
        </is>
      </c>
      <c r="I1111" s="152" t="n">
        <v>1</v>
      </c>
      <c r="J1111" s="152" t="n">
        <v>0.001</v>
      </c>
      <c r="K1111" s="152" t="n">
        <v>0.004</v>
      </c>
      <c r="L1111" s="152" t="inlineStr">
        <is>
          <t>县教育局</t>
        </is>
      </c>
      <c r="M1111" s="152" t="inlineStr">
        <is>
          <t>樊家川学区</t>
        </is>
      </c>
      <c r="N1111" s="152" t="n">
        <v>2019.11</v>
      </c>
      <c r="O1111" s="54" t="n"/>
    </row>
    <row r="1112" ht="36" customHeight="1" s="13">
      <c r="A1112" s="152" t="n">
        <v>6</v>
      </c>
      <c r="B1112" s="152" t="inlineStr">
        <is>
          <t>南湫乡洪涝池村居民点学校</t>
        </is>
      </c>
      <c r="C1112" s="152" t="inlineStr">
        <is>
          <t>新建</t>
        </is>
      </c>
      <c r="D1112" s="152" t="inlineStr">
        <is>
          <t>2020.01
-
2020.12</t>
        </is>
      </c>
      <c r="E1112" s="152" t="inlineStr">
        <is>
          <t>南湫乡洪涝池村居民点</t>
        </is>
      </c>
      <c r="F1112" s="102" t="inlineStr">
        <is>
          <t>新建校舍200平方米，配套完成相关附属</t>
        </is>
      </c>
      <c r="G1112" s="152" t="n">
        <v>80</v>
      </c>
      <c r="H1112" s="151" t="inlineStr">
        <is>
          <t>新建校舍，配套完成相关附属保证居民点孩子有学上</t>
        </is>
      </c>
      <c r="I1112" s="152" t="n">
        <v>1</v>
      </c>
      <c r="J1112" s="152" t="n">
        <v>0.0278</v>
      </c>
      <c r="K1112" s="255" t="n">
        <v>0.1112</v>
      </c>
      <c r="L1112" s="152" t="inlineStr">
        <is>
          <t>县教育局</t>
        </is>
      </c>
      <c r="M1112" s="152" t="inlineStr">
        <is>
          <t>南湫总校</t>
        </is>
      </c>
      <c r="N1112" s="152" t="n">
        <v>2019.11</v>
      </c>
      <c r="O1112" s="54" t="n"/>
    </row>
    <row r="1113" ht="36" customHeight="1" s="13">
      <c r="A1113" s="152" t="n">
        <v>7</v>
      </c>
      <c r="B1113" s="152" t="inlineStr">
        <is>
          <t>秦团庄乡新峁居民点学校</t>
        </is>
      </c>
      <c r="C1113" s="152" t="inlineStr">
        <is>
          <t>新建</t>
        </is>
      </c>
      <c r="D1113" s="152" t="inlineStr">
        <is>
          <t>2020.01
-
2020.12</t>
        </is>
      </c>
      <c r="E1113" s="152" t="inlineStr">
        <is>
          <t>秦团庄乡新峁居民点</t>
        </is>
      </c>
      <c r="F1113" s="102" t="inlineStr">
        <is>
          <t>新建校舍200平方米，配套完成相关附属</t>
        </is>
      </c>
      <c r="G1113" s="152" t="n">
        <v>80</v>
      </c>
      <c r="H1113" s="151" t="inlineStr">
        <is>
          <t>新建校舍，配套完成相关附属保证居民点孩子有学上</t>
        </is>
      </c>
      <c r="I1113" s="152" t="n">
        <v>1</v>
      </c>
      <c r="J1113" s="152" t="n">
        <v>0.0107</v>
      </c>
      <c r="K1113" s="152" t="n">
        <v>0.0456</v>
      </c>
      <c r="L1113" s="152" t="inlineStr">
        <is>
          <t>县教育局</t>
        </is>
      </c>
      <c r="M1113" s="152" t="inlineStr">
        <is>
          <t>耿湾学区</t>
        </is>
      </c>
      <c r="N1113" s="152" t="n">
        <v>2019.11</v>
      </c>
      <c r="O1113" s="54" t="n"/>
    </row>
    <row r="1114" ht="36" customHeight="1" s="13">
      <c r="A1114" s="152" t="n">
        <v>8</v>
      </c>
      <c r="B1114" s="152" t="inlineStr">
        <is>
          <t>耿湾乡许家掌村徐原组学校</t>
        </is>
      </c>
      <c r="C1114" s="152" t="inlineStr">
        <is>
          <t>新建</t>
        </is>
      </c>
      <c r="D1114" s="152" t="inlineStr">
        <is>
          <t>2020.01
-
2020.12</t>
        </is>
      </c>
      <c r="E1114" s="152" t="inlineStr">
        <is>
          <t>耿湾乡许家掌村徐原组</t>
        </is>
      </c>
      <c r="F1114" s="102" t="inlineStr">
        <is>
          <t>新建校舍200平方米，配套完成相关附属</t>
        </is>
      </c>
      <c r="G1114" s="152" t="n">
        <v>80</v>
      </c>
      <c r="H1114" s="151" t="inlineStr">
        <is>
          <t>新建校舍，配套完成相关附属保证居民点孩子有学上</t>
        </is>
      </c>
      <c r="I1114" s="152" t="n">
        <v>1</v>
      </c>
      <c r="J1114" s="152" t="n">
        <v>0.0022</v>
      </c>
      <c r="K1114" s="152" t="n">
        <v>0.0048</v>
      </c>
      <c r="L1114" s="152" t="inlineStr">
        <is>
          <t>县教育局</t>
        </is>
      </c>
      <c r="M1114" s="152" t="inlineStr">
        <is>
          <t>耿湾学区</t>
        </is>
      </c>
      <c r="N1114" s="152" t="n">
        <v>2019.11</v>
      </c>
      <c r="O1114" s="54" t="n"/>
    </row>
    <row r="1115" ht="36" customHeight="1" s="13">
      <c r="A1115" s="152" t="n">
        <v>9</v>
      </c>
      <c r="B1115" s="152" t="inlineStr">
        <is>
          <t>耿湾乡万湾村油坊湾组学校</t>
        </is>
      </c>
      <c r="C1115" s="152" t="inlineStr">
        <is>
          <t>新建</t>
        </is>
      </c>
      <c r="D1115" s="152" t="inlineStr">
        <is>
          <t>2020.01
-
2020.12</t>
        </is>
      </c>
      <c r="E1115" s="152" t="inlineStr">
        <is>
          <t>耿湾乡万湾村油坊湾组</t>
        </is>
      </c>
      <c r="F1115" s="102" t="inlineStr">
        <is>
          <t>新建校舍200平方米，配套完成相关附属</t>
        </is>
      </c>
      <c r="G1115" s="152" t="n">
        <v>80</v>
      </c>
      <c r="H1115" s="151" t="inlineStr">
        <is>
          <t>新建校舍，配套完成相关附属保证居民点孩子有学上</t>
        </is>
      </c>
      <c r="I1115" s="152" t="n">
        <v>1</v>
      </c>
      <c r="J1115" s="152" t="n">
        <v>0.0028</v>
      </c>
      <c r="K1115" s="152" t="n">
        <v>0.0056</v>
      </c>
      <c r="L1115" s="152" t="inlineStr">
        <is>
          <t>县教育局</t>
        </is>
      </c>
      <c r="M1115" s="152" t="inlineStr">
        <is>
          <t>耿湾学区</t>
        </is>
      </c>
      <c r="N1115" s="152" t="n">
        <v>2019.11</v>
      </c>
      <c r="O1115" s="54" t="n"/>
    </row>
    <row r="1116" ht="36" customHeight="1" s="13">
      <c r="A1116" s="152" t="n">
        <v>10</v>
      </c>
      <c r="B1116" s="152" t="inlineStr">
        <is>
          <t>耿湾乡郝东掌村郝东掌组学校</t>
        </is>
      </c>
      <c r="C1116" s="152" t="inlineStr">
        <is>
          <t>新建</t>
        </is>
      </c>
      <c r="D1116" s="152" t="inlineStr">
        <is>
          <t>2020.01
-
2020.12</t>
        </is>
      </c>
      <c r="E1116" s="152" t="inlineStr">
        <is>
          <t>耿湾乡郝东掌村郝东掌组</t>
        </is>
      </c>
      <c r="F1116" s="102" t="inlineStr">
        <is>
          <t>新建校舍200平方米，配套完成相关附属</t>
        </is>
      </c>
      <c r="G1116" s="152" t="n">
        <v>80</v>
      </c>
      <c r="H1116" s="151" t="inlineStr">
        <is>
          <t>新建校舍，配套完成相关附属保证居民点孩子有学上</t>
        </is>
      </c>
      <c r="I1116" s="152" t="n">
        <v>1</v>
      </c>
      <c r="J1116" s="152" t="n">
        <v>0.0019</v>
      </c>
      <c r="K1116" s="152" t="n">
        <v>0.0034</v>
      </c>
      <c r="L1116" s="152" t="inlineStr">
        <is>
          <t>县教育局</t>
        </is>
      </c>
      <c r="M1116" s="152" t="inlineStr">
        <is>
          <t>耿湾学区</t>
        </is>
      </c>
      <c r="N1116" s="152" t="n">
        <v>2019.11</v>
      </c>
      <c r="O1116" s="54" t="n"/>
    </row>
    <row r="1117" ht="36" customHeight="1" s="13">
      <c r="A1117" s="152" t="n">
        <v>11</v>
      </c>
      <c r="B1117" s="152" t="inlineStr">
        <is>
          <t>合道镇中心小学</t>
        </is>
      </c>
      <c r="C1117" s="152" t="inlineStr">
        <is>
          <t>新建</t>
        </is>
      </c>
      <c r="D1117" s="152" t="inlineStr">
        <is>
          <t>2020.01
-
2020.12</t>
        </is>
      </c>
      <c r="E1117" s="152" t="inlineStr">
        <is>
          <t>合道镇红崖洼村湾儿崖</t>
        </is>
      </c>
      <c r="F1117" s="102" t="inlineStr">
        <is>
          <t>新建教学楼2455平方米；新建宿舍楼1479平方米；新建餐厅268平方米；新建厕所150平方米；硬化3988平方米；围墙360米；其他附属工程</t>
        </is>
      </c>
      <c r="G1117" s="152" t="n">
        <v>1600</v>
      </c>
      <c r="H1117" s="151" t="inlineStr">
        <is>
          <t>新建校舍，配套完成相关附属保证居民点孩子有学上</t>
        </is>
      </c>
      <c r="I1117" s="152" t="n">
        <v>1</v>
      </c>
      <c r="J1117" s="152" t="n">
        <v>0.008699999999999999</v>
      </c>
      <c r="K1117" s="152" t="n">
        <v>0.0348</v>
      </c>
      <c r="L1117" s="152" t="inlineStr">
        <is>
          <t>县教育局</t>
        </is>
      </c>
      <c r="M1117" s="152" t="inlineStr">
        <is>
          <t>合道学区</t>
        </is>
      </c>
      <c r="N1117" s="152" t="n">
        <v>2019.11</v>
      </c>
      <c r="O1117" s="54" t="n"/>
    </row>
    <row r="1118" ht="36" customHeight="1" s="13">
      <c r="A1118" s="152" t="n">
        <v>12</v>
      </c>
      <c r="B1118" s="152" t="inlineStr">
        <is>
          <t>环城镇肖川村张庄组学校</t>
        </is>
      </c>
      <c r="C1118" s="152" t="inlineStr">
        <is>
          <t>新建</t>
        </is>
      </c>
      <c r="D1118" s="152" t="inlineStr">
        <is>
          <t>2020.01
-
2020.12</t>
        </is>
      </c>
      <c r="E1118" s="152" t="inlineStr">
        <is>
          <t>环城镇肖川村张庄组</t>
        </is>
      </c>
      <c r="F1118" s="102" t="inlineStr">
        <is>
          <t>新建校舍200平方米，配套完成相关附属</t>
        </is>
      </c>
      <c r="G1118" s="152" t="n">
        <v>80</v>
      </c>
      <c r="H1118" s="151" t="inlineStr">
        <is>
          <t>新建校舍，配套完成相关附属保证居民点孩子有学上</t>
        </is>
      </c>
      <c r="I1118" s="152" t="n">
        <v>1</v>
      </c>
      <c r="J1118" s="152" t="n">
        <v>0.002</v>
      </c>
      <c r="K1118" s="152" t="n">
        <v>0.008</v>
      </c>
      <c r="L1118" s="152" t="inlineStr">
        <is>
          <t>县教育局</t>
        </is>
      </c>
      <c r="M1118" s="152" t="inlineStr">
        <is>
          <t>环城学区</t>
        </is>
      </c>
      <c r="N1118" s="152" t="n">
        <v>2019.11</v>
      </c>
      <c r="O1118" s="54" t="n"/>
    </row>
    <row r="1119" ht="36" customHeight="1" s="13">
      <c r="A1119" s="152" t="n">
        <v>13</v>
      </c>
      <c r="B1119" s="152" t="inlineStr">
        <is>
          <t>环城镇漫塬村漫塬组学校</t>
        </is>
      </c>
      <c r="C1119" s="152" t="inlineStr">
        <is>
          <t>新建</t>
        </is>
      </c>
      <c r="D1119" s="152" t="inlineStr">
        <is>
          <t>2020.01
-
2020.12</t>
        </is>
      </c>
      <c r="E1119" s="152" t="inlineStr">
        <is>
          <t>环城镇漫塬村漫塬组</t>
        </is>
      </c>
      <c r="F1119" s="102" t="inlineStr">
        <is>
          <t>新建校舍200平方米，配套完成相关附属</t>
        </is>
      </c>
      <c r="G1119" s="152" t="n">
        <v>80</v>
      </c>
      <c r="H1119" s="151" t="inlineStr">
        <is>
          <t>新建校舍，配套完成相关附属保证居民点孩子有学上</t>
        </is>
      </c>
      <c r="I1119" s="152" t="n">
        <v>1</v>
      </c>
      <c r="J1119" s="152" t="n">
        <v>0.002</v>
      </c>
      <c r="K1119" s="152" t="n">
        <v>0.008</v>
      </c>
      <c r="L1119" s="152" t="inlineStr">
        <is>
          <t>县教育局</t>
        </is>
      </c>
      <c r="M1119" s="152" t="inlineStr">
        <is>
          <t>环城学区</t>
        </is>
      </c>
      <c r="N1119" s="152" t="n">
        <v>2019.11</v>
      </c>
      <c r="O1119" s="54" t="n"/>
    </row>
    <row r="1120" ht="36" customHeight="1" s="13">
      <c r="A1120" s="152" t="n">
        <v>14</v>
      </c>
      <c r="B1120" s="152" t="inlineStr">
        <is>
          <t>环城镇白草塬村赵崾岘组学校</t>
        </is>
      </c>
      <c r="C1120" s="152" t="inlineStr">
        <is>
          <t>新建</t>
        </is>
      </c>
      <c r="D1120" s="152" t="inlineStr">
        <is>
          <t>2020.01
-
2020.12</t>
        </is>
      </c>
      <c r="E1120" s="152" t="inlineStr">
        <is>
          <t>环城镇白草塬村赵崾岘组</t>
        </is>
      </c>
      <c r="F1120" s="102" t="inlineStr">
        <is>
          <t>新建校舍200平方米，配套完成相关附属</t>
        </is>
      </c>
      <c r="G1120" s="152" t="n">
        <v>80</v>
      </c>
      <c r="H1120" s="151" t="inlineStr">
        <is>
          <t>新建校舍，配套完成相关附属保证居民点孩子有学上</t>
        </is>
      </c>
      <c r="I1120" s="152" t="n">
        <v>1</v>
      </c>
      <c r="J1120" s="152" t="n">
        <v>0.0018</v>
      </c>
      <c r="K1120" s="152" t="n">
        <v>0.0072</v>
      </c>
      <c r="L1120" s="152" t="inlineStr">
        <is>
          <t>县教育局</t>
        </is>
      </c>
      <c r="M1120" s="152" t="inlineStr">
        <is>
          <t>环城学区</t>
        </is>
      </c>
      <c r="N1120" s="152" t="n">
        <v>2019.11</v>
      </c>
      <c r="O1120" s="54" t="n"/>
    </row>
    <row r="1121" ht="36" customHeight="1" s="13">
      <c r="A1121" s="152" t="n">
        <v>15</v>
      </c>
      <c r="B1121" s="152" t="inlineStr">
        <is>
          <t>环城镇张滩滩村安置点学校</t>
        </is>
      </c>
      <c r="C1121" s="152" t="inlineStr">
        <is>
          <t>新建</t>
        </is>
      </c>
      <c r="D1121" s="152" t="inlineStr">
        <is>
          <t>2020.01
-
2020.12</t>
        </is>
      </c>
      <c r="E1121" s="152" t="inlineStr">
        <is>
          <t>环城镇张滩滩村安置点</t>
        </is>
      </c>
      <c r="F1121" s="102" t="inlineStr">
        <is>
          <t>新建校舍200平方米，配套完成相关附属</t>
        </is>
      </c>
      <c r="G1121" s="152" t="n">
        <v>80</v>
      </c>
      <c r="H1121" s="151" t="inlineStr">
        <is>
          <t>新建校舍，配套完成相关附属保证居民点孩子有学上</t>
        </is>
      </c>
      <c r="I1121" s="152" t="n">
        <v>1</v>
      </c>
      <c r="J1121" s="152" t="n">
        <v>0.0068</v>
      </c>
      <c r="K1121" s="152" t="n">
        <v>0.0272</v>
      </c>
      <c r="L1121" s="152" t="inlineStr">
        <is>
          <t>县教育局</t>
        </is>
      </c>
      <c r="M1121" s="152" t="inlineStr">
        <is>
          <t>环城学区</t>
        </is>
      </c>
      <c r="N1121" s="152" t="n">
        <v>2019.11</v>
      </c>
      <c r="O1121" s="54" t="n"/>
    </row>
    <row r="1122" ht="36" customHeight="1" s="13">
      <c r="A1122" s="152" t="n">
        <v>16</v>
      </c>
      <c r="B1122" s="152" t="inlineStr">
        <is>
          <t>演武乡黑泉河村张营组学校</t>
        </is>
      </c>
      <c r="C1122" s="152" t="inlineStr">
        <is>
          <t>新建</t>
        </is>
      </c>
      <c r="D1122" s="152" t="inlineStr">
        <is>
          <t>2020.01
-
2020.12</t>
        </is>
      </c>
      <c r="E1122" s="152" t="inlineStr">
        <is>
          <t>演武乡黑泉河村张营组</t>
        </is>
      </c>
      <c r="F1122" s="102" t="inlineStr">
        <is>
          <t>新建校舍200平方米，配套完成相关附属</t>
        </is>
      </c>
      <c r="G1122" s="152" t="n">
        <v>80</v>
      </c>
      <c r="H1122" s="151" t="inlineStr">
        <is>
          <t>新建校舍，配套完成相关附属保证居民点孩子有学上</t>
        </is>
      </c>
      <c r="I1122" s="152" t="n">
        <v>1</v>
      </c>
      <c r="J1122" s="152" t="n">
        <v>0.0015</v>
      </c>
      <c r="K1122" s="152" t="n">
        <v>0.006</v>
      </c>
      <c r="L1122" s="152" t="inlineStr">
        <is>
          <t>县教育局</t>
        </is>
      </c>
      <c r="M1122" s="152" t="inlineStr">
        <is>
          <t>演武学区</t>
        </is>
      </c>
      <c r="N1122" s="152" t="n">
        <v>2019.11</v>
      </c>
      <c r="O1122" s="54" t="n"/>
    </row>
    <row r="1123" ht="36" customHeight="1" s="13">
      <c r="A1123" s="152" t="n">
        <v>17</v>
      </c>
      <c r="B1123" s="152" t="inlineStr">
        <is>
          <t>演武乡黑泉河村元峁组学校</t>
        </is>
      </c>
      <c r="C1123" s="152" t="inlineStr">
        <is>
          <t>新建</t>
        </is>
      </c>
      <c r="D1123" s="152" t="inlineStr">
        <is>
          <t>2020.01
-
2020.12</t>
        </is>
      </c>
      <c r="E1123" s="152" t="inlineStr">
        <is>
          <t>演武乡黑泉河村元峁组</t>
        </is>
      </c>
      <c r="F1123" s="102" t="inlineStr">
        <is>
          <t>新建校舍200平方米，配套完成相关附属</t>
        </is>
      </c>
      <c r="G1123" s="152" t="n">
        <v>80</v>
      </c>
      <c r="H1123" s="151" t="inlineStr">
        <is>
          <t>新建校舍，配套完成相关附属保证居民点孩子有学上</t>
        </is>
      </c>
      <c r="I1123" s="152" t="n">
        <v>1</v>
      </c>
      <c r="J1123" s="152" t="n">
        <v>0.0019</v>
      </c>
      <c r="K1123" s="152" t="n">
        <v>0.0076</v>
      </c>
      <c r="L1123" s="152" t="inlineStr">
        <is>
          <t>县教育局</t>
        </is>
      </c>
      <c r="M1123" s="152" t="inlineStr">
        <is>
          <t>演武学区</t>
        </is>
      </c>
      <c r="N1123" s="152" t="n">
        <v>2019.11</v>
      </c>
      <c r="O1123" s="54" t="n"/>
    </row>
    <row r="1124" ht="36" customHeight="1" s="13">
      <c r="A1124" s="152" t="n">
        <v>18</v>
      </c>
      <c r="B1124" s="152" t="inlineStr">
        <is>
          <t>演武乡刘坪村滚台学校</t>
        </is>
      </c>
      <c r="C1124" s="152" t="inlineStr">
        <is>
          <t>新建</t>
        </is>
      </c>
      <c r="D1124" s="152" t="inlineStr">
        <is>
          <t>2020.01
-
2020.12</t>
        </is>
      </c>
      <c r="E1124" s="152" t="inlineStr">
        <is>
          <t>演武乡刘坪村滚台</t>
        </is>
      </c>
      <c r="F1124" s="102" t="inlineStr">
        <is>
          <t>新建校舍200平方米，配套完成相关附属</t>
        </is>
      </c>
      <c r="G1124" s="152" t="n">
        <v>80</v>
      </c>
      <c r="H1124" s="151" t="inlineStr">
        <is>
          <t>新建校舍，配套完成相关附属保证居民点孩子有学上</t>
        </is>
      </c>
      <c r="I1124" s="152" t="n">
        <v>1</v>
      </c>
      <c r="J1124" s="152" t="n">
        <v>0.0013</v>
      </c>
      <c r="K1124" s="152" t="n">
        <v>0.0052</v>
      </c>
      <c r="L1124" s="152" t="inlineStr">
        <is>
          <t>县教育局</t>
        </is>
      </c>
      <c r="M1124" s="152" t="inlineStr">
        <is>
          <t>演武学区</t>
        </is>
      </c>
      <c r="N1124" s="152" t="n">
        <v>2019.11</v>
      </c>
      <c r="O1124" s="54" t="n"/>
    </row>
    <row r="1125" ht="36" customHeight="1" s="13">
      <c r="A1125" s="152" t="n">
        <v>19</v>
      </c>
      <c r="B1125" s="152" t="inlineStr">
        <is>
          <t>演武乡刘坪村豆台组学校</t>
        </is>
      </c>
      <c r="C1125" s="152" t="inlineStr">
        <is>
          <t>新建</t>
        </is>
      </c>
      <c r="D1125" s="152" t="inlineStr">
        <is>
          <t>2020.01
-
2020.12</t>
        </is>
      </c>
      <c r="E1125" s="152" t="inlineStr">
        <is>
          <t>演武乡刘坪村豆台组</t>
        </is>
      </c>
      <c r="F1125" s="102" t="inlineStr">
        <is>
          <t>新建校舍200平方米，配套完成相关附属</t>
        </is>
      </c>
      <c r="G1125" s="152" t="n">
        <v>80</v>
      </c>
      <c r="H1125" s="151" t="inlineStr">
        <is>
          <t>新建校舍，配套完成相关附属保证居民点孩子有学上</t>
        </is>
      </c>
      <c r="I1125" s="152" t="n">
        <v>1</v>
      </c>
      <c r="J1125" s="152" t="n">
        <v>0.001</v>
      </c>
      <c r="K1125" s="152" t="n">
        <v>0.004</v>
      </c>
      <c r="L1125" s="152" t="inlineStr">
        <is>
          <t>县教育局</t>
        </is>
      </c>
      <c r="M1125" s="152" t="inlineStr">
        <is>
          <t>演武学区</t>
        </is>
      </c>
      <c r="N1125" s="152" t="n">
        <v>2019.11</v>
      </c>
      <c r="O1125" s="54" t="n"/>
    </row>
    <row r="1126" ht="36" customHeight="1" s="13">
      <c r="A1126" s="152" t="n">
        <v>20</v>
      </c>
      <c r="B1126" s="152" t="inlineStr">
        <is>
          <t>环县演武乡路家塬村何坪组学校</t>
        </is>
      </c>
      <c r="C1126" s="152" t="inlineStr">
        <is>
          <t>新建</t>
        </is>
      </c>
      <c r="D1126" s="152" t="inlineStr">
        <is>
          <t>2020.01
-
2020.12</t>
        </is>
      </c>
      <c r="E1126" s="152" t="inlineStr">
        <is>
          <t>环县演武乡路家塬村何坪组</t>
        </is>
      </c>
      <c r="F1126" s="102" t="inlineStr">
        <is>
          <t>新建校舍200平方米，配套完成相关附属</t>
        </is>
      </c>
      <c r="G1126" s="152" t="n">
        <v>80</v>
      </c>
      <c r="H1126" s="151" t="inlineStr">
        <is>
          <t>新建校舍，配套完成相关附属保证居民点孩子有学上</t>
        </is>
      </c>
      <c r="I1126" s="152" t="n">
        <v>1</v>
      </c>
      <c r="J1126" s="152" t="n">
        <v>0.0012</v>
      </c>
      <c r="K1126" s="152" t="n">
        <v>0.0048</v>
      </c>
      <c r="L1126" s="152" t="inlineStr">
        <is>
          <t>县教育局</t>
        </is>
      </c>
      <c r="M1126" s="152" t="inlineStr">
        <is>
          <t>演武学区</t>
        </is>
      </c>
      <c r="N1126" s="152" t="n">
        <v>2019.11</v>
      </c>
      <c r="O1126" s="54" t="n"/>
    </row>
    <row r="1127" ht="48" customHeight="1" s="13">
      <c r="A1127" s="152" t="n">
        <v>21</v>
      </c>
      <c r="B1127" s="152" t="inlineStr">
        <is>
          <t>环县合道镇常崾岘村柳沟梁组学校</t>
        </is>
      </c>
      <c r="C1127" s="152" t="inlineStr">
        <is>
          <t>新建</t>
        </is>
      </c>
      <c r="D1127" s="152" t="inlineStr">
        <is>
          <t>2020.01
-
2020.12</t>
        </is>
      </c>
      <c r="E1127" s="152" t="inlineStr">
        <is>
          <t>环县合道镇常崾岘村柳沟梁组</t>
        </is>
      </c>
      <c r="F1127" s="102" t="inlineStr">
        <is>
          <t>新建校舍200平方米，配套完成相关附属</t>
        </is>
      </c>
      <c r="G1127" s="152" t="n">
        <v>80</v>
      </c>
      <c r="H1127" s="151" t="inlineStr">
        <is>
          <t>新建校舍，配套完成相关附属保证居民点孩子有学上</t>
        </is>
      </c>
      <c r="I1127" s="152" t="n">
        <v>1</v>
      </c>
      <c r="J1127" s="152" t="n">
        <v>0.006</v>
      </c>
      <c r="K1127" s="152" t="n">
        <v>0.024</v>
      </c>
      <c r="L1127" s="152" t="inlineStr">
        <is>
          <t>县教育局</t>
        </is>
      </c>
      <c r="M1127" s="152" t="inlineStr">
        <is>
          <t>何坪学区</t>
        </is>
      </c>
      <c r="N1127" s="152" t="n">
        <v>2019.11</v>
      </c>
      <c r="O1127" s="54" t="n"/>
    </row>
    <row r="1128" ht="36" customHeight="1" s="13">
      <c r="A1128" s="152" t="n">
        <v>22</v>
      </c>
      <c r="B1128" s="152" t="inlineStr">
        <is>
          <t>环县合道镇赵台村高趟组学校</t>
        </is>
      </c>
      <c r="C1128" s="152" t="inlineStr">
        <is>
          <t>新建</t>
        </is>
      </c>
      <c r="D1128" s="152" t="inlineStr">
        <is>
          <t>2020.01
-
2020.12</t>
        </is>
      </c>
      <c r="E1128" s="152" t="inlineStr">
        <is>
          <t>环县合道镇赵台村高趟组</t>
        </is>
      </c>
      <c r="F1128" s="102" t="inlineStr">
        <is>
          <t>新建校舍200平方米，配套完成相关附属</t>
        </is>
      </c>
      <c r="G1128" s="152" t="n">
        <v>80</v>
      </c>
      <c r="H1128" s="151" t="inlineStr">
        <is>
          <t>新建校舍，配套完成相关附属保证居民点孩子有学上</t>
        </is>
      </c>
      <c r="I1128" s="152" t="n">
        <v>1</v>
      </c>
      <c r="J1128" s="152" t="n">
        <v>0.008999999999999999</v>
      </c>
      <c r="K1128" s="152" t="n">
        <v>0.036</v>
      </c>
      <c r="L1128" s="152" t="inlineStr">
        <is>
          <t>县教育局</t>
        </is>
      </c>
      <c r="M1128" s="152" t="inlineStr">
        <is>
          <t>何坪学区</t>
        </is>
      </c>
      <c r="N1128" s="152" t="n">
        <v>2019.11</v>
      </c>
      <c r="O1128" s="54" t="n"/>
    </row>
    <row r="1129" ht="36" customHeight="1" s="13">
      <c r="A1129" s="152" t="n">
        <v>23</v>
      </c>
      <c r="B1129" s="152" t="inlineStr">
        <is>
          <t>车道镇樱桃掌村居民点学校</t>
        </is>
      </c>
      <c r="C1129" s="152" t="inlineStr">
        <is>
          <t>新建</t>
        </is>
      </c>
      <c r="D1129" s="152" t="inlineStr">
        <is>
          <t>2020.01
-
2020.12</t>
        </is>
      </c>
      <c r="E1129" s="152" t="inlineStr">
        <is>
          <t>车道镇樱桃掌村居民点</t>
        </is>
      </c>
      <c r="F1129" s="102" t="inlineStr">
        <is>
          <t>新建校舍200平方米，配套完成相关附属</t>
        </is>
      </c>
      <c r="G1129" s="152" t="n">
        <v>80</v>
      </c>
      <c r="H1129" s="151" t="inlineStr">
        <is>
          <t>新建校舍，配套完成相关附属保证居民点孩子有学上</t>
        </is>
      </c>
      <c r="I1129" s="152" t="n">
        <v>1</v>
      </c>
      <c r="J1129" s="152" t="n">
        <v>0.0019</v>
      </c>
      <c r="K1129" s="152" t="n">
        <v>0.0076</v>
      </c>
      <c r="L1129" s="152" t="inlineStr">
        <is>
          <t>县教育局</t>
        </is>
      </c>
      <c r="M1129" s="152" t="inlineStr">
        <is>
          <t>车道学区</t>
        </is>
      </c>
      <c r="N1129" s="152" t="n">
        <v>2019.11</v>
      </c>
      <c r="O1129" s="54" t="n"/>
    </row>
    <row r="1130" ht="36" customHeight="1" s="13">
      <c r="A1130" s="152" t="n">
        <v>24</v>
      </c>
      <c r="B1130" s="152" t="inlineStr">
        <is>
          <t>车道镇元峁村居民点学校</t>
        </is>
      </c>
      <c r="C1130" s="152" t="inlineStr">
        <is>
          <t>新建</t>
        </is>
      </c>
      <c r="D1130" s="152" t="inlineStr">
        <is>
          <t>2020.01
-
2020.12</t>
        </is>
      </c>
      <c r="E1130" s="152" t="inlineStr">
        <is>
          <t>车道镇元峁村居民点</t>
        </is>
      </c>
      <c r="F1130" s="102" t="inlineStr">
        <is>
          <t>新建校舍200平方米，配套完成相关附属</t>
        </is>
      </c>
      <c r="G1130" s="152" t="n">
        <v>80</v>
      </c>
      <c r="H1130" s="151" t="inlineStr">
        <is>
          <t>新建校舍，配套完成相关附属保证居民点孩子有学上</t>
        </is>
      </c>
      <c r="I1130" s="152" t="n">
        <v>1</v>
      </c>
      <c r="J1130" s="152" t="n">
        <v>0.0016</v>
      </c>
      <c r="K1130" s="152" t="n">
        <v>0.0064</v>
      </c>
      <c r="L1130" s="152" t="inlineStr">
        <is>
          <t>县教育局</t>
        </is>
      </c>
      <c r="M1130" s="152" t="inlineStr">
        <is>
          <t>车道学区</t>
        </is>
      </c>
      <c r="N1130" s="152" t="n">
        <v>2019.11</v>
      </c>
      <c r="O1130" s="54" t="n"/>
    </row>
    <row r="1131" ht="48" customHeight="1" s="13">
      <c r="A1131" s="152" t="n">
        <v>25</v>
      </c>
      <c r="B1131" s="152" t="inlineStr">
        <is>
          <t>车道镇安掌村刘吊掌组大湾居民点学校</t>
        </is>
      </c>
      <c r="C1131" s="152" t="inlineStr">
        <is>
          <t>新建</t>
        </is>
      </c>
      <c r="D1131" s="152" t="inlineStr">
        <is>
          <t>2020.01
-
2020.12</t>
        </is>
      </c>
      <c r="E1131" s="152" t="inlineStr">
        <is>
          <t>车道镇安掌村刘吊掌组大湾居民点</t>
        </is>
      </c>
      <c r="F1131" s="102" t="inlineStr">
        <is>
          <t>新建校舍200平方米，配套完成相关附属</t>
        </is>
      </c>
      <c r="G1131" s="152" t="n">
        <v>80</v>
      </c>
      <c r="H1131" s="151" t="inlineStr">
        <is>
          <t>新建校舍，配套完成相关附属保证居民点孩子有学上</t>
        </is>
      </c>
      <c r="I1131" s="152" t="n">
        <v>1</v>
      </c>
      <c r="J1131" s="152" t="n">
        <v>0.0024</v>
      </c>
      <c r="K1131" s="152" t="n">
        <v>0.009599999999999999</v>
      </c>
      <c r="L1131" s="152" t="inlineStr">
        <is>
          <t>县教育局</t>
        </is>
      </c>
      <c r="M1131" s="152" t="inlineStr">
        <is>
          <t>车道学区</t>
        </is>
      </c>
      <c r="N1131" s="152" t="n">
        <v>2019.11</v>
      </c>
      <c r="O1131" s="54" t="n"/>
    </row>
    <row r="1132" ht="48" customHeight="1" s="13">
      <c r="A1132" s="152" t="n">
        <v>26</v>
      </c>
      <c r="B1132" s="152" t="inlineStr">
        <is>
          <t>木钵坪子塬村易地扶贫搬迁点学校</t>
        </is>
      </c>
      <c r="C1132" s="152" t="inlineStr">
        <is>
          <t>新建</t>
        </is>
      </c>
      <c r="D1132" s="152" t="inlineStr">
        <is>
          <t>2020.01
-
2020.12</t>
        </is>
      </c>
      <c r="E1132" s="152" t="inlineStr">
        <is>
          <t>木钵坪子塬村易地扶贫搬迁点</t>
        </is>
      </c>
      <c r="F1132" s="102" t="inlineStr">
        <is>
          <t>新建校舍200平方米，配套完成相关附属</t>
        </is>
      </c>
      <c r="G1132" s="152" t="n">
        <v>80</v>
      </c>
      <c r="H1132" s="151" t="inlineStr">
        <is>
          <t>新建校舍，配套完成相关附属保证居民点孩子有学上</t>
        </is>
      </c>
      <c r="I1132" s="152" t="n">
        <v>1</v>
      </c>
      <c r="J1132" s="152" t="n">
        <v>0.0015</v>
      </c>
      <c r="K1132" s="152" t="n">
        <v>0.006</v>
      </c>
      <c r="L1132" s="152" t="inlineStr">
        <is>
          <t>县教育局</t>
        </is>
      </c>
      <c r="M1132" s="152" t="inlineStr">
        <is>
          <t>木钵学区</t>
        </is>
      </c>
      <c r="N1132" s="152" t="n">
        <v>2019.11</v>
      </c>
      <c r="O1132" s="54" t="n"/>
    </row>
    <row r="1133" ht="36" customHeight="1" s="13">
      <c r="A1133" s="152" t="n">
        <v>27</v>
      </c>
      <c r="B1133" s="152" t="inlineStr">
        <is>
          <t>山城乡城南新区易地搬迁点学校</t>
        </is>
      </c>
      <c r="C1133" s="152" t="inlineStr">
        <is>
          <t>新建</t>
        </is>
      </c>
      <c r="D1133" s="152" t="inlineStr">
        <is>
          <t>2020.01
-
2020.12</t>
        </is>
      </c>
      <c r="E1133" s="152" t="inlineStr">
        <is>
          <t>山城乡城南新区易地搬迁点</t>
        </is>
      </c>
      <c r="F1133" s="102" t="inlineStr">
        <is>
          <t>新建教室600平方米，教学用房600平方米、厕所120平方米，硬化3000平方米，围墙250米</t>
        </is>
      </c>
      <c r="G1133" s="152" t="n">
        <v>300</v>
      </c>
      <c r="H1133" s="151" t="inlineStr">
        <is>
          <t>新建校舍，配套完成相关附属保证居民点孩子有学上</t>
        </is>
      </c>
      <c r="I1133" s="152" t="n">
        <v>1</v>
      </c>
      <c r="J1133" s="152" t="n">
        <v>0.0101</v>
      </c>
      <c r="K1133" s="152" t="n">
        <v>0.0404</v>
      </c>
      <c r="L1133" s="152" t="inlineStr">
        <is>
          <t>县教育局</t>
        </is>
      </c>
      <c r="M1133" s="152" t="inlineStr">
        <is>
          <t>山城学区</t>
        </is>
      </c>
      <c r="N1133" s="152" t="n">
        <v>2019.11</v>
      </c>
      <c r="O1133" s="54" t="n"/>
    </row>
    <row r="1134" ht="34" customFormat="1" customHeight="1" s="9">
      <c r="A1134" s="233" t="inlineStr">
        <is>
          <t>四</t>
        </is>
      </c>
      <c r="B1134" s="233" t="inlineStr">
        <is>
          <t>健康扶贫</t>
        </is>
      </c>
      <c r="C1134" s="233" t="n"/>
      <c r="D1134" s="233" t="n"/>
      <c r="E1134" s="233" t="n"/>
      <c r="F1134" s="124" t="n"/>
      <c r="G1134" s="288">
        <f>G1135+G1144+G1145+G1166</f>
        <v/>
      </c>
      <c r="H1134" s="285" t="n"/>
      <c r="I1134" s="233" t="n"/>
      <c r="J1134" s="289" t="n"/>
      <c r="K1134" s="289" t="n"/>
      <c r="L1134" s="233" t="n"/>
      <c r="M1134" s="233" t="n"/>
      <c r="N1134" s="233" t="n"/>
      <c r="O1134" s="52" t="n"/>
    </row>
    <row r="1135" ht="55" customFormat="1" customHeight="1" s="7">
      <c r="A1135" s="233" t="inlineStr">
        <is>
          <t>（一）</t>
        </is>
      </c>
      <c r="B1135" s="233" t="inlineStr">
        <is>
          <t>乡镇卫生院建设</t>
        </is>
      </c>
      <c r="C1135" s="233" t="inlineStr">
        <is>
          <t>新建</t>
        </is>
      </c>
      <c r="D1135" s="233" t="inlineStr">
        <is>
          <t>2020.01
-
2020.12</t>
        </is>
      </c>
      <c r="E1135" s="233" t="inlineStr">
        <is>
          <t>天池等7个乡镇</t>
        </is>
      </c>
      <c r="F1135" s="124" t="inlineStr">
        <is>
          <t>为天池乡、小南沟乡、芦家湾乡、洪德镇、山城乡、合道镇、南湫乡7个乡镇投资9076万元，采取以工代赈的方式实施项目，吸纳贫困家庭劳动力参与工程建设，并及时足额发放劳务报酬，增加贫困群众工资性收入</t>
        </is>
      </c>
      <c r="G1135" s="233" t="n">
        <v>11218</v>
      </c>
      <c r="H1135" s="124" t="inlineStr">
        <is>
          <t>解决当地群众看病难问题，满足急诊急救需求</t>
        </is>
      </c>
      <c r="I1135" s="233" t="n">
        <v>91</v>
      </c>
      <c r="J1135" s="233" t="n">
        <v>1.017</v>
      </c>
      <c r="K1135" s="233" t="n">
        <v>4.3015</v>
      </c>
      <c r="L1135" s="233" t="inlineStr">
        <is>
          <t>县卫生
健康局</t>
        </is>
      </c>
      <c r="M1135" s="233" t="inlineStr">
        <is>
          <t>乡镇
卫生院</t>
        </is>
      </c>
      <c r="N1135" s="123" t="inlineStr">
        <is>
          <t>2019.11</t>
        </is>
      </c>
      <c r="O1135" s="54" t="n"/>
    </row>
    <row r="1136" ht="60" customFormat="1" customHeight="1" s="7">
      <c r="A1136" s="152" t="n">
        <v>1</v>
      </c>
      <c r="B1136" s="152" t="inlineStr">
        <is>
          <t>天池乡卫生院</t>
        </is>
      </c>
      <c r="C1136" s="152" t="inlineStr">
        <is>
          <t>新建</t>
        </is>
      </c>
      <c r="D1136" s="152" t="inlineStr">
        <is>
          <t>2020.01
-
2020.12</t>
        </is>
      </c>
      <c r="E1136" s="152" t="inlineStr">
        <is>
          <t>天池乡</t>
        </is>
      </c>
      <c r="F1136" s="151" t="inlineStr">
        <is>
          <t>新建4层双面框架结构综合业务楼1幢，建筑面积3000平方米；新建砖混结构平房400平方米，同时配套院落硬化、绿化、污水处理、垃圾处理、太平间、厕所、锅炉房等附属工程；概算投资1384万元</t>
        </is>
      </c>
      <c r="G1136" s="152" t="n">
        <v>1384</v>
      </c>
      <c r="H1136" s="151" t="inlineStr">
        <is>
          <t>解决当地群众看病难问题，满足急诊急救需求</t>
        </is>
      </c>
      <c r="I1136" s="152" t="n">
        <v>16</v>
      </c>
      <c r="J1136" s="152" t="n">
        <v>0.2237</v>
      </c>
      <c r="K1136" s="152" t="n">
        <v>0.9568</v>
      </c>
      <c r="L1136" s="152" t="inlineStr">
        <is>
          <t>县卫生
健康局</t>
        </is>
      </c>
      <c r="M1136" s="152" t="inlineStr">
        <is>
          <t>天池乡
卫生院</t>
        </is>
      </c>
      <c r="N1136" s="152" t="n">
        <v>2019.11</v>
      </c>
      <c r="O1136" s="54" t="n"/>
    </row>
    <row r="1137" ht="60" customFormat="1" customHeight="1" s="7">
      <c r="A1137" s="152" t="n">
        <v>2</v>
      </c>
      <c r="B1137" s="152" t="inlineStr">
        <is>
          <t>小南沟乡卫生院</t>
        </is>
      </c>
      <c r="C1137" s="152" t="inlineStr">
        <is>
          <t>新建</t>
        </is>
      </c>
      <c r="D1137" s="152" t="inlineStr">
        <is>
          <t>2020.01
-
2020.12</t>
        </is>
      </c>
      <c r="E1137" s="152" t="inlineStr">
        <is>
          <t>小南沟乡</t>
        </is>
      </c>
      <c r="F1137" s="151" t="inlineStr">
        <is>
          <t>新建4层双面框架结构综合业务楼1幢，建筑面积3000平方米；新建砖混结构平房400平方米，同时配套院落硬化、绿化、污水处理、垃圾处理、太平间、厕所、锅炉房等附属工程；概算投资1384万元</t>
        </is>
      </c>
      <c r="G1137" s="152" t="n">
        <v>1384</v>
      </c>
      <c r="H1137" s="151" t="inlineStr">
        <is>
          <t>解决本乡镇及周边群众就医难问题</t>
        </is>
      </c>
      <c r="I1137" s="152" t="n">
        <v>12</v>
      </c>
      <c r="J1137" s="152" t="n">
        <v>0.1574</v>
      </c>
      <c r="K1137" s="152" t="n">
        <v>0.6763</v>
      </c>
      <c r="L1137" s="152" t="inlineStr">
        <is>
          <t>县卫生
健康局</t>
        </is>
      </c>
      <c r="M1137" s="152" t="inlineStr">
        <is>
          <t>小南沟乡
卫生院</t>
        </is>
      </c>
      <c r="N1137" s="152" t="n">
        <v>2019.11</v>
      </c>
      <c r="O1137" s="54" t="n"/>
    </row>
    <row r="1138" ht="60" customFormat="1" customHeight="1" s="7">
      <c r="A1138" s="152" t="n">
        <v>3</v>
      </c>
      <c r="B1138" s="152" t="inlineStr">
        <is>
          <t>芦家湾乡卫生院</t>
        </is>
      </c>
      <c r="C1138" s="152" t="inlineStr">
        <is>
          <t>新建</t>
        </is>
      </c>
      <c r="D1138" s="152" t="inlineStr">
        <is>
          <t>2020.01
-
2020.12</t>
        </is>
      </c>
      <c r="E1138" s="152" t="inlineStr">
        <is>
          <t>芦家湾乡</t>
        </is>
      </c>
      <c r="F1138" s="151" t="inlineStr">
        <is>
          <t>新建4层双面框架结构综合业务楼1幢，建筑面积3000平方米；新建砖混结构平房400平方米，同时配套院落硬化、绿化、污水处理、垃圾处理、太平间、厕所、锅炉房等附属工程；概算投资1300万元</t>
        </is>
      </c>
      <c r="G1138" s="152" t="n">
        <v>1300</v>
      </c>
      <c r="H1138" s="151" t="inlineStr">
        <is>
          <t>解决本乡及周边群众就医</t>
        </is>
      </c>
      <c r="I1138" s="152" t="n">
        <v>10</v>
      </c>
      <c r="J1138" s="152" t="n">
        <v>0.0847</v>
      </c>
      <c r="K1138" s="152" t="n">
        <v>0.3499</v>
      </c>
      <c r="L1138" s="152" t="inlineStr">
        <is>
          <t>县卫生
健康局</t>
        </is>
      </c>
      <c r="M1138" s="152" t="inlineStr">
        <is>
          <t>芦家湾乡
卫生院</t>
        </is>
      </c>
      <c r="N1138" s="152" t="n">
        <v>2019.11</v>
      </c>
      <c r="O1138" s="54" t="n"/>
    </row>
    <row r="1139" ht="69" customFormat="1" customHeight="1" s="7">
      <c r="A1139" s="152" t="n">
        <v>4</v>
      </c>
      <c r="B1139" s="152" t="inlineStr">
        <is>
          <t>洪德镇卫生院</t>
        </is>
      </c>
      <c r="C1139" s="152" t="inlineStr">
        <is>
          <t>新建</t>
        </is>
      </c>
      <c r="D1139" s="152" t="inlineStr">
        <is>
          <t>2020.01
-
2020.12</t>
        </is>
      </c>
      <c r="E1139" s="152" t="inlineStr">
        <is>
          <t>洪德镇</t>
        </is>
      </c>
      <c r="F1139" s="151" t="inlineStr">
        <is>
          <t>征地10亩，新建5层框架结构双面楼房（卫生院医技、病房、办公功能）一栋5046.4平方米；新建3层框架结构双面楼房（食堂、急诊、病房、宿舍）一栋1628.3平方米；新建一层框架结构太平间120平方米，配套实施大门、围墙、绿地、硬化等附属工程，概算投资2500万元</t>
        </is>
      </c>
      <c r="G1139" s="152" t="n">
        <v>2500</v>
      </c>
      <c r="H1139" s="151" t="inlineStr">
        <is>
          <t>解决本乡镇及周边群众就医难问题</t>
        </is>
      </c>
      <c r="I1139" s="152" t="n">
        <v>19</v>
      </c>
      <c r="J1139" s="152" t="n">
        <v>0.0849</v>
      </c>
      <c r="K1139" s="152" t="n">
        <v>0.3429</v>
      </c>
      <c r="L1139" s="152" t="inlineStr">
        <is>
          <t>县卫生
健康局</t>
        </is>
      </c>
      <c r="M1139" s="152" t="inlineStr">
        <is>
          <t>洪德镇
卫生院</t>
        </is>
      </c>
      <c r="N1139" s="152" t="n">
        <v>2019.11</v>
      </c>
      <c r="O1139" s="54" t="n"/>
    </row>
    <row r="1140" ht="60" customFormat="1" customHeight="1" s="7">
      <c r="A1140" s="152" t="n">
        <v>5</v>
      </c>
      <c r="B1140" s="152" t="inlineStr">
        <is>
          <t>山城乡卫生院</t>
        </is>
      </c>
      <c r="C1140" s="152" t="inlineStr">
        <is>
          <t>新建</t>
        </is>
      </c>
      <c r="D1140" s="152" t="inlineStr">
        <is>
          <t>2019.11
-
2020.12</t>
        </is>
      </c>
      <c r="E1140" s="152" t="inlineStr">
        <is>
          <t>山城乡</t>
        </is>
      </c>
      <c r="F1140" s="151" t="inlineStr">
        <is>
          <t>新建4层双面框架结构综合业务楼1幢，建筑面积3000平方米；新建砖混结构平房400平方米，同时配套院落硬化、绿化、污水处理、垃圾处理、太平间、厕所、锅炉房等附属工程；概算投资1300万元</t>
        </is>
      </c>
      <c r="G1140" s="152" t="n">
        <v>1300</v>
      </c>
      <c r="H1140" s="151" t="inlineStr">
        <is>
          <t>解决本乡镇及周边群众就医难问题，改善就医条件</t>
        </is>
      </c>
      <c r="I1140" s="152" t="n">
        <v>9</v>
      </c>
      <c r="J1140" s="152" t="n">
        <v>0.1235</v>
      </c>
      <c r="K1140" s="152" t="n">
        <v>0.4917</v>
      </c>
      <c r="L1140" s="152" t="inlineStr">
        <is>
          <t>县卫生
健康局</t>
        </is>
      </c>
      <c r="M1140" s="152" t="inlineStr">
        <is>
          <t>山城乡
卫生院</t>
        </is>
      </c>
      <c r="N1140" s="152" t="n">
        <v>2019.11</v>
      </c>
      <c r="O1140" s="54" t="n"/>
    </row>
    <row r="1141" ht="66" customFormat="1" customHeight="1" s="7">
      <c r="A1141" s="152" t="n">
        <v>6</v>
      </c>
      <c r="B1141" s="152" t="inlineStr">
        <is>
          <t>合道镇中心卫生院</t>
        </is>
      </c>
      <c r="C1141" s="152" t="inlineStr">
        <is>
          <t>新建</t>
        </is>
      </c>
      <c r="D1141" s="152" t="inlineStr">
        <is>
          <t>2020.01
-
2020.12</t>
        </is>
      </c>
      <c r="E1141" s="152" t="inlineStr">
        <is>
          <t>合道镇</t>
        </is>
      </c>
      <c r="F1141" s="151" t="inlineStr">
        <is>
          <t>征地10亩，新建5层框架结构双面楼房（卫生院医技、病房、办公功能）一栋5046.4平方米；新建3层框架结构双面楼房（食堂、急诊、病房、宿舍）一栋1628.3平方米；新建一层框架结构太平间120平方米，配套实施大门、围墙、绿地、硬化等附属工程，概算投资2500万元</t>
        </is>
      </c>
      <c r="G1141" s="152" t="n">
        <v>2500</v>
      </c>
      <c r="H1141" s="151" t="inlineStr">
        <is>
          <t>解决本镇及周边群众就医</t>
        </is>
      </c>
      <c r="I1141" s="152" t="n">
        <v>17</v>
      </c>
      <c r="J1141" s="152" t="n">
        <v>0.2633</v>
      </c>
      <c r="K1141" s="152" t="n">
        <v>1.142</v>
      </c>
      <c r="L1141" s="152" t="inlineStr">
        <is>
          <t>县卫生
健康局</t>
        </is>
      </c>
      <c r="M1141" s="152" t="inlineStr">
        <is>
          <t>合道镇
卫生院</t>
        </is>
      </c>
      <c r="N1141" s="152" t="n">
        <v>2019.11</v>
      </c>
      <c r="O1141" s="54" t="n"/>
    </row>
    <row r="1142" ht="44" customFormat="1" customHeight="1" s="7">
      <c r="A1142" s="152" t="n">
        <v>7</v>
      </c>
      <c r="B1142" s="152" t="inlineStr">
        <is>
          <t>南湫乡卫生院
通暖工程</t>
        </is>
      </c>
      <c r="C1142" s="152" t="inlineStr">
        <is>
          <t>新建</t>
        </is>
      </c>
      <c r="D1142" s="152" t="inlineStr">
        <is>
          <t>2020.01
-
2020.12</t>
        </is>
      </c>
      <c r="E1142" s="152" t="inlineStr">
        <is>
          <t>南湫乡</t>
        </is>
      </c>
      <c r="F1142" s="151" t="inlineStr">
        <is>
          <t>卫生院接南湫街道集中供暖工程</t>
        </is>
      </c>
      <c r="G1142" s="152" t="n">
        <v>50</v>
      </c>
      <c r="H1142" s="151" t="inlineStr">
        <is>
          <t>解决卫生院供暖问题</t>
        </is>
      </c>
      <c r="I1142" s="152" t="n">
        <v>8</v>
      </c>
      <c r="J1142" s="152" t="n">
        <v>0.0795</v>
      </c>
      <c r="K1142" s="152" t="n">
        <v>0.3419</v>
      </c>
      <c r="L1142" s="152" t="inlineStr">
        <is>
          <t>县卫生
健康局</t>
        </is>
      </c>
      <c r="M1142" s="152" t="inlineStr">
        <is>
          <t>南湫乡
卫生院</t>
        </is>
      </c>
      <c r="N1142" s="152" t="n">
        <v>2019.11</v>
      </c>
      <c r="O1142" s="54" t="n"/>
    </row>
    <row r="1143" ht="62" customFormat="1" customHeight="1" s="7">
      <c r="A1143" s="152" t="n">
        <v>8</v>
      </c>
      <c r="B1143" s="152" t="inlineStr">
        <is>
          <t>医院附属工程</t>
        </is>
      </c>
      <c r="C1143" s="152" t="inlineStr">
        <is>
          <t>新建</t>
        </is>
      </c>
      <c r="D1143" s="152" t="inlineStr">
        <is>
          <t>2020.06
-
2021.06</t>
        </is>
      </c>
      <c r="E1143" s="152" t="inlineStr">
        <is>
          <t>农民城</t>
        </is>
      </c>
      <c r="F1143" s="151" t="inlineStr">
        <is>
          <t>为环县农民城安置区（安置建档立卡贫困户907户4452人）新建医院配套医疗基础设施建设项目800万元，建设内容：配套建设室外化粪池200方、污水处理站86.32平方米、围墙620米、绿化、硬化道路、消防、供暖、给排水等室外管网</t>
        </is>
      </c>
      <c r="G1143" s="152" t="n">
        <v>800</v>
      </c>
      <c r="H1143" s="151" t="inlineStr">
        <is>
          <t>为安置区及周边群众提供医疗服务，解决就医难问题，改善就医条件</t>
        </is>
      </c>
      <c r="I1143" s="152" t="n">
        <v>251</v>
      </c>
      <c r="J1143" s="152" t="n">
        <v>0.0907</v>
      </c>
      <c r="K1143" s="152" t="n">
        <v>0.4452</v>
      </c>
      <c r="L1143" s="152" t="inlineStr">
        <is>
          <t>中医院</t>
        </is>
      </c>
      <c r="M1143" s="152" t="inlineStr">
        <is>
          <t>中医院</t>
        </is>
      </c>
      <c r="N1143" s="152" t="n">
        <v>2020.06</v>
      </c>
      <c r="O1143" s="54" t="n"/>
    </row>
    <row r="1144" ht="49" customFormat="1" customHeight="1" s="7">
      <c r="A1144" s="233" t="inlineStr">
        <is>
          <t>（二）</t>
        </is>
      </c>
      <c r="B1144" s="233" t="inlineStr">
        <is>
          <t>急救车采购项目</t>
        </is>
      </c>
      <c r="C1144" s="233" t="inlineStr">
        <is>
          <t>新建</t>
        </is>
      </c>
      <c r="D1144" s="233" t="inlineStr">
        <is>
          <t>2020.01
-
2020.12</t>
        </is>
      </c>
      <c r="E1144" s="233" t="inlineStr">
        <is>
          <t>全县20个乡镇</t>
        </is>
      </c>
      <c r="F1144" s="124" t="inlineStr">
        <is>
          <t>现有20个乡镇卫生院和县医院、中医院急救车辆已到报废期，存在安全隐患，不能满足急诊急救需求，需配备22辆急救车</t>
        </is>
      </c>
      <c r="G1144" s="233" t="n">
        <v>660</v>
      </c>
      <c r="H1144" s="124" t="inlineStr">
        <is>
          <t>解决全县及周边群众紧急就医</t>
        </is>
      </c>
      <c r="I1144" s="233" t="n">
        <v>251</v>
      </c>
      <c r="J1144" s="233" t="n">
        <v>3.0092</v>
      </c>
      <c r="K1144" s="233" t="n">
        <v>12.96</v>
      </c>
      <c r="L1144" s="233" t="inlineStr">
        <is>
          <t>县卫生
健康局</t>
        </is>
      </c>
      <c r="M1144" s="233" t="inlineStr">
        <is>
          <t>县卫生
健康局</t>
        </is>
      </c>
      <c r="N1144" s="233" t="n">
        <v>2019.11</v>
      </c>
      <c r="O1144" s="54" t="n"/>
    </row>
    <row r="1145" ht="69" customFormat="1" customHeight="1" s="7">
      <c r="A1145" s="233" t="inlineStr">
        <is>
          <t>（三）</t>
        </is>
      </c>
      <c r="B1145" s="233" t="inlineStr">
        <is>
          <t>村卫生室配备专用电脑和打印机项目</t>
        </is>
      </c>
      <c r="C1145" s="233" t="inlineStr">
        <is>
          <t>新建</t>
        </is>
      </c>
      <c r="D1145" s="233" t="inlineStr">
        <is>
          <t>2019.11
-
2020.01</t>
        </is>
      </c>
      <c r="E1145" s="233" t="inlineStr">
        <is>
          <t>全县20个乡镇</t>
        </is>
      </c>
      <c r="F1145" s="124" t="inlineStr">
        <is>
          <t>为全县251个村卫生室每村配备医保结算专用电脑和打印机各1台，估算每台电脑0.5万元、每台打印机0.15万元，全县251村卫生室估算投资163.15万元</t>
        </is>
      </c>
      <c r="G1145" s="233" t="n">
        <v>163.15</v>
      </c>
      <c r="H1145" s="124" t="inlineStr">
        <is>
          <t>实现农村贫困人口在村卫生室就医结算“一窗口办理、一单制结算”,减少贫困人口跑腿，提高群众就医结算的便捷性和群众满意度</t>
        </is>
      </c>
      <c r="I1145" s="233" t="n">
        <v>251</v>
      </c>
      <c r="J1145" s="233" t="n">
        <v>3.33</v>
      </c>
      <c r="K1145" s="233" t="n">
        <v>14.1</v>
      </c>
      <c r="L1145" s="233" t="inlineStr">
        <is>
          <t>县医保局</t>
        </is>
      </c>
      <c r="M1145" s="233" t="inlineStr">
        <is>
          <t>乡镇、村</t>
        </is>
      </c>
      <c r="N1145" s="233" t="n">
        <v>2019.11</v>
      </c>
      <c r="O1145" s="54" t="n"/>
    </row>
    <row r="1146" ht="60" customFormat="1" customHeight="1" s="7">
      <c r="A1146" s="152" t="n">
        <v>1</v>
      </c>
      <c r="B1146" s="152" t="inlineStr">
        <is>
          <t>村卫生室配备专用电脑和打印机项目</t>
        </is>
      </c>
      <c r="C1146" s="152" t="inlineStr">
        <is>
          <t>新建</t>
        </is>
      </c>
      <c r="D1146" s="152" t="inlineStr">
        <is>
          <t>2019.11
-
2020.01</t>
        </is>
      </c>
      <c r="E1146" s="152" t="inlineStr">
        <is>
          <t>天池乡</t>
        </is>
      </c>
      <c r="F1146" s="151" t="inlineStr">
        <is>
          <t>为天池乡16个村，每个村卫生室配备医保结算专用电脑和打印机各1台，估算每台电脑0.5万元、每台打印机0.15万元，估算投资10.40万元</t>
        </is>
      </c>
      <c r="G1146" s="152" t="n">
        <v>10.4</v>
      </c>
      <c r="H1146" s="151" t="inlineStr">
        <is>
          <t>实现农村贫困人口在村卫生室就医结算“一窗口办理、一单制结算”,减少贫困人口跑腿，提高群众就医结算的便捷性和群众满意度</t>
        </is>
      </c>
      <c r="I1146" s="152" t="n">
        <v>16</v>
      </c>
      <c r="J1146" s="152" t="n">
        <v>0.22</v>
      </c>
      <c r="K1146" s="152" t="n">
        <v>0.96</v>
      </c>
      <c r="L1146" s="152" t="inlineStr">
        <is>
          <t>县医保局</t>
        </is>
      </c>
      <c r="M1146" s="152" t="inlineStr">
        <is>
          <t>乡镇、村</t>
        </is>
      </c>
      <c r="N1146" s="152" t="n">
        <v>2019.11</v>
      </c>
      <c r="O1146" s="54" t="n"/>
    </row>
    <row r="1147" ht="60" customFormat="1" customHeight="1" s="7">
      <c r="A1147" s="152" t="n">
        <v>2</v>
      </c>
      <c r="B1147" s="152" t="inlineStr">
        <is>
          <t>村卫生室配备专用电脑和打印机项目</t>
        </is>
      </c>
      <c r="C1147" s="152" t="inlineStr">
        <is>
          <t>新建</t>
        </is>
      </c>
      <c r="D1147" s="152" t="inlineStr">
        <is>
          <t>2019.11
-
2020.01</t>
        </is>
      </c>
      <c r="E1147" s="152" t="inlineStr">
        <is>
          <t>曲子镇</t>
        </is>
      </c>
      <c r="F1147" s="151" t="inlineStr">
        <is>
          <t>为曲子镇15个村，每个村卫生室配备医保结算专用电脑和打印机各1台，估算每台电脑0.5万元、每台打印机0.15万元，估算投资9.75万元</t>
        </is>
      </c>
      <c r="G1147" s="152" t="n">
        <v>9.75</v>
      </c>
      <c r="H1147" s="151" t="inlineStr">
        <is>
          <t>实现农村贫困人口在村卫生室就医结算“一窗口办理、一单制结算”,减少贫困人口跑腿，提高群众就医结算的便捷性和群众满意度</t>
        </is>
      </c>
      <c r="I1147" s="152" t="n">
        <v>15</v>
      </c>
      <c r="J1147" s="152" t="n">
        <v>0.08</v>
      </c>
      <c r="K1147" s="152" t="n">
        <v>0.3</v>
      </c>
      <c r="L1147" s="152" t="inlineStr">
        <is>
          <t>县医保局</t>
        </is>
      </c>
      <c r="M1147" s="152" t="inlineStr">
        <is>
          <t>乡镇、村</t>
        </is>
      </c>
      <c r="N1147" s="152" t="n">
        <v>2019.11</v>
      </c>
      <c r="O1147" s="54" t="n"/>
    </row>
    <row r="1148" ht="60" customFormat="1" customHeight="1" s="7">
      <c r="A1148" s="152" t="n">
        <v>3</v>
      </c>
      <c r="B1148" s="152" t="inlineStr">
        <is>
          <t>村卫生室配备专用电脑和打印机项目</t>
        </is>
      </c>
      <c r="C1148" s="152" t="inlineStr">
        <is>
          <t>新建</t>
        </is>
      </c>
      <c r="D1148" s="152" t="inlineStr">
        <is>
          <t>2019.11
-
2020.01</t>
        </is>
      </c>
      <c r="E1148" s="152" t="inlineStr">
        <is>
          <t>木钵镇</t>
        </is>
      </c>
      <c r="F1148" s="151" t="inlineStr">
        <is>
          <t>为木钵镇17个村，每个村卫生室配备医保结算专用电脑和打印机各1台，估算每台电脑0.5万元、每台打印机0.15万元，估算投资11.05万元</t>
        </is>
      </c>
      <c r="G1148" s="152" t="n">
        <v>11.05</v>
      </c>
      <c r="H1148" s="151" t="inlineStr">
        <is>
          <t>实现农村贫困人口在村卫生室就医结算“一窗口办理、一单制结算”,减少贫困人口跑腿，提高群众就医结算的便捷性和群众满意度</t>
        </is>
      </c>
      <c r="I1148" s="152" t="n">
        <v>17</v>
      </c>
      <c r="J1148" s="152" t="n">
        <v>0.23</v>
      </c>
      <c r="K1148" s="152" t="n">
        <v>0.97</v>
      </c>
      <c r="L1148" s="152" t="inlineStr">
        <is>
          <t>县医保局</t>
        </is>
      </c>
      <c r="M1148" s="152" t="inlineStr">
        <is>
          <t>乡镇、村</t>
        </is>
      </c>
      <c r="N1148" s="152" t="n">
        <v>2019.11</v>
      </c>
      <c r="O1148" s="54" t="n"/>
    </row>
    <row r="1149" ht="60" customFormat="1" customHeight="1" s="7">
      <c r="A1149" s="152" t="n">
        <v>4</v>
      </c>
      <c r="B1149" s="152" t="inlineStr">
        <is>
          <t>村卫生室配备专用电脑和打印机项目</t>
        </is>
      </c>
      <c r="C1149" s="152" t="inlineStr">
        <is>
          <t>新建</t>
        </is>
      </c>
      <c r="D1149" s="152" t="inlineStr">
        <is>
          <t>2019.11
-
2020.01</t>
        </is>
      </c>
      <c r="E1149" s="152" t="inlineStr">
        <is>
          <t>八珠乡</t>
        </is>
      </c>
      <c r="F1149" s="151" t="inlineStr">
        <is>
          <t>为八珠乡10个村，每个村卫生室配备医保结算专用电脑和打印机各1台，估算每台电脑0.5万元、每台打印机0.15万元，估算投资6.5万元</t>
        </is>
      </c>
      <c r="G1149" s="152" t="n">
        <v>6.5</v>
      </c>
      <c r="H1149" s="151" t="inlineStr">
        <is>
          <t>实现农村贫困人口在村卫生室就医结算“一窗口办理、一单制结算”,减少贫困人口跑腿，提高群众就医结算的便捷性和群众满意度</t>
        </is>
      </c>
      <c r="I1149" s="152" t="n">
        <v>10</v>
      </c>
      <c r="J1149" s="152" t="n">
        <v>0.16</v>
      </c>
      <c r="K1149" s="152" t="n">
        <v>0.64</v>
      </c>
      <c r="L1149" s="152" t="inlineStr">
        <is>
          <t>县医保局</t>
        </is>
      </c>
      <c r="M1149" s="152" t="inlineStr">
        <is>
          <t>乡镇、村</t>
        </is>
      </c>
      <c r="N1149" s="152" t="n">
        <v>2019.11</v>
      </c>
      <c r="O1149" s="54" t="n"/>
    </row>
    <row r="1150" ht="60" customFormat="1" customHeight="1" s="7">
      <c r="A1150" s="152" t="n">
        <v>5</v>
      </c>
      <c r="B1150" s="152" t="inlineStr">
        <is>
          <t>村卫生室配备专用电脑和打印机项目</t>
        </is>
      </c>
      <c r="C1150" s="152" t="inlineStr">
        <is>
          <t>新建</t>
        </is>
      </c>
      <c r="D1150" s="152" t="inlineStr">
        <is>
          <t>2019.11
-
2020.01</t>
        </is>
      </c>
      <c r="E1150" s="152" t="inlineStr">
        <is>
          <t>樊家川镇</t>
        </is>
      </c>
      <c r="F1150" s="151" t="inlineStr">
        <is>
          <t>为樊家川镇8个村，每个村卫生室配备医保结算专用电脑和打印机各1台，估算每台电脑0.5万元、每台打印机0.15万元，估算投资5.2万元</t>
        </is>
      </c>
      <c r="G1150" s="152" t="n">
        <v>5.2</v>
      </c>
      <c r="H1150" s="151" t="inlineStr">
        <is>
          <t>实现农村贫困人口在村卫生室就医结算“一窗口办理、一单制结算”,减少贫困人口跑腿，提高群众就医结算的便捷性和群众满意度</t>
        </is>
      </c>
      <c r="I1150" s="152" t="n">
        <v>8</v>
      </c>
      <c r="J1150" s="152" t="n">
        <v>0.15</v>
      </c>
      <c r="K1150" s="152" t="n">
        <v>0.63</v>
      </c>
      <c r="L1150" s="152" t="inlineStr">
        <is>
          <t>县医保局</t>
        </is>
      </c>
      <c r="M1150" s="152" t="inlineStr">
        <is>
          <t>乡镇、村</t>
        </is>
      </c>
      <c r="N1150" s="152" t="n">
        <v>2019.11</v>
      </c>
      <c r="O1150" s="54" t="n"/>
    </row>
    <row r="1151" ht="60" customFormat="1" customHeight="1" s="7">
      <c r="A1151" s="152" t="n">
        <v>6</v>
      </c>
      <c r="B1151" s="152" t="inlineStr">
        <is>
          <t>村卫生室配备专用电脑和打印机项目</t>
        </is>
      </c>
      <c r="C1151" s="152" t="inlineStr">
        <is>
          <t>新建</t>
        </is>
      </c>
      <c r="D1151" s="152" t="inlineStr">
        <is>
          <t>2019.11
-
2020.01</t>
        </is>
      </c>
      <c r="E1151" s="152" t="inlineStr">
        <is>
          <t>洪德镇</t>
        </is>
      </c>
      <c r="F1151" s="151" t="inlineStr">
        <is>
          <t>为洪德镇19个村，每个村卫生室配备医保结算专用电脑和打印机各1台，估算每台电脑0.5万元、每台打印机0.15万元，估算投资12.35万元</t>
        </is>
      </c>
      <c r="G1151" s="152" t="n">
        <v>12.35</v>
      </c>
      <c r="H1151" s="151" t="inlineStr">
        <is>
          <t>实现农村贫困人口在村卫生室就医结算“一窗口办理、一单制结算”,减少贫困人口跑腿，提高群众就医结算的便捷性和群众满意度</t>
        </is>
      </c>
      <c r="I1151" s="152" t="n">
        <v>19</v>
      </c>
      <c r="J1151" s="152" t="n">
        <v>0.29</v>
      </c>
      <c r="K1151" s="152" t="n">
        <v>1.3</v>
      </c>
      <c r="L1151" s="152" t="inlineStr">
        <is>
          <t>县医保局</t>
        </is>
      </c>
      <c r="M1151" s="152" t="inlineStr">
        <is>
          <t>乡镇、村</t>
        </is>
      </c>
      <c r="N1151" s="152" t="n">
        <v>2019.11</v>
      </c>
      <c r="O1151" s="54" t="n"/>
    </row>
    <row r="1152" ht="60" customFormat="1" customHeight="1" s="7">
      <c r="A1152" s="152" t="n">
        <v>7</v>
      </c>
      <c r="B1152" s="152" t="inlineStr">
        <is>
          <t>村卫生室配备专用电脑和打印机项目</t>
        </is>
      </c>
      <c r="C1152" s="152" t="inlineStr">
        <is>
          <t>新建</t>
        </is>
      </c>
      <c r="D1152" s="152" t="inlineStr">
        <is>
          <t>2019.11
-
2020.01</t>
        </is>
      </c>
      <c r="E1152" s="152" t="inlineStr">
        <is>
          <t>山城乡</t>
        </is>
      </c>
      <c r="F1152" s="151" t="inlineStr">
        <is>
          <t>为山城乡9个村，每个村卫生室配备医保结算专用电脑和打印机各1台，估算每台电脑0.5万元、每台打印机0.15万元，估算投资5.85万元</t>
        </is>
      </c>
      <c r="G1152" s="152" t="n">
        <v>5.85</v>
      </c>
      <c r="H1152" s="151" t="inlineStr">
        <is>
          <t>实现农村贫困人口在村卫生室就医结算“一窗口办理、一单制结算”,减少贫困人口跑腿，提高群众就医结算的便捷性和群众满意度</t>
        </is>
      </c>
      <c r="I1152" s="152" t="n">
        <v>9</v>
      </c>
      <c r="J1152" s="152" t="n">
        <v>0.12</v>
      </c>
      <c r="K1152" s="152" t="n">
        <v>0.49</v>
      </c>
      <c r="L1152" s="152" t="inlineStr">
        <is>
          <t>县医保局</t>
        </is>
      </c>
      <c r="M1152" s="152" t="inlineStr">
        <is>
          <t>乡镇、村</t>
        </is>
      </c>
      <c r="N1152" s="152" t="n">
        <v>2019.11</v>
      </c>
      <c r="O1152" s="54" t="n"/>
    </row>
    <row r="1153" ht="60" customFormat="1" customHeight="1" s="7">
      <c r="A1153" s="152" t="n">
        <v>8</v>
      </c>
      <c r="B1153" s="152" t="inlineStr">
        <is>
          <t>村卫生室配备专用电脑和打印机项目</t>
        </is>
      </c>
      <c r="C1153" s="152" t="inlineStr">
        <is>
          <t>新建</t>
        </is>
      </c>
      <c r="D1153" s="152" t="inlineStr">
        <is>
          <t>2019.11
-
2020.01</t>
        </is>
      </c>
      <c r="E1153" s="152" t="inlineStr">
        <is>
          <t>甜水镇</t>
        </is>
      </c>
      <c r="F1153" s="151" t="inlineStr">
        <is>
          <t>为甜水镇10个村，每个村卫生室配备医保结算专用电脑和打印机各1台，估算每台电脑0.5万元、每台打印机0.15万元，估算投资6.5万元</t>
        </is>
      </c>
      <c r="G1153" s="152" t="n">
        <v>6.5</v>
      </c>
      <c r="H1153" s="151" t="inlineStr">
        <is>
          <t>实现农村贫困人口在村卫生室就医结算“一窗口办理、一单制结算”,减少贫困人口跑腿，提高群众就医结算的便捷性和群众满意度</t>
        </is>
      </c>
      <c r="I1153" s="152" t="n">
        <v>10</v>
      </c>
      <c r="J1153" s="152" t="n">
        <v>0.16</v>
      </c>
      <c r="K1153" s="152" t="n">
        <v>0.64</v>
      </c>
      <c r="L1153" s="152" t="inlineStr">
        <is>
          <t>县医保局</t>
        </is>
      </c>
      <c r="M1153" s="152" t="inlineStr">
        <is>
          <t>乡镇、村</t>
        </is>
      </c>
      <c r="N1153" s="152" t="n">
        <v>2019.11</v>
      </c>
      <c r="O1153" s="54" t="n"/>
    </row>
    <row r="1154" ht="60" customFormat="1" customHeight="1" s="7">
      <c r="A1154" s="152" t="n">
        <v>9</v>
      </c>
      <c r="B1154" s="152" t="inlineStr">
        <is>
          <t>村卫生室配备专用电脑和打印机项目</t>
        </is>
      </c>
      <c r="C1154" s="152" t="inlineStr">
        <is>
          <t>新建</t>
        </is>
      </c>
      <c r="D1154" s="152" t="inlineStr">
        <is>
          <t>2019.11
-
2020.01</t>
        </is>
      </c>
      <c r="E1154" s="152" t="inlineStr">
        <is>
          <t>虎洞镇</t>
        </is>
      </c>
      <c r="F1154" s="151" t="inlineStr">
        <is>
          <t>为虎洞镇10个村，每个村卫生室配备医保结算专用电脑和打印机各1台，估算每台电脑0.5万元、每台打印机0.15万元，估算投资6.5万元</t>
        </is>
      </c>
      <c r="G1154" s="152" t="n">
        <v>6.5</v>
      </c>
      <c r="H1154" s="151" t="inlineStr">
        <is>
          <t>实现农村贫困人口在村卫生室就医结算“一窗口办理、一单制结算”,减少贫困人口跑腿，提高群众就医结算的便捷性和群众满意度</t>
        </is>
      </c>
      <c r="I1154" s="152" t="n">
        <v>10</v>
      </c>
      <c r="J1154" s="152" t="n">
        <v>0.14</v>
      </c>
      <c r="K1154" s="152" t="n">
        <v>0.61</v>
      </c>
      <c r="L1154" s="152" t="inlineStr">
        <is>
          <t>县医保局</t>
        </is>
      </c>
      <c r="M1154" s="152" t="inlineStr">
        <is>
          <t>乡镇、村</t>
        </is>
      </c>
      <c r="N1154" s="152" t="n">
        <v>2019.11</v>
      </c>
      <c r="O1154" s="54" t="n"/>
    </row>
    <row r="1155" ht="60" customFormat="1" customHeight="1" s="7">
      <c r="A1155" s="152" t="n">
        <v>10</v>
      </c>
      <c r="B1155" s="152" t="inlineStr">
        <is>
          <t>村卫生室配备专用电脑和打印机项目</t>
        </is>
      </c>
      <c r="C1155" s="152" t="inlineStr">
        <is>
          <t>新建</t>
        </is>
      </c>
      <c r="D1155" s="152" t="inlineStr">
        <is>
          <t>2019.11
-
2020.01</t>
        </is>
      </c>
      <c r="E1155" s="152" t="inlineStr">
        <is>
          <t>毛井镇</t>
        </is>
      </c>
      <c r="F1155" s="151" t="inlineStr">
        <is>
          <t>毛井镇13个村，每个村卫生室配备医保结算专用电脑和打印机各1台，估算每台电脑0.5万元、每台打印机0.15万元，估算投资8.45万元</t>
        </is>
      </c>
      <c r="G1155" s="152" t="n">
        <v>8.449999999999999</v>
      </c>
      <c r="H1155" s="151" t="inlineStr">
        <is>
          <t>实现农村贫困人口在村卫生室就医结算“一窗口办理、一单制结算”,减少贫困人口跑腿，提高群众就医结算的便捷性和群众满意度</t>
        </is>
      </c>
      <c r="I1155" s="152" t="n">
        <v>13</v>
      </c>
      <c r="J1155" s="152" t="n">
        <v>0.21</v>
      </c>
      <c r="K1155" s="152" t="n">
        <v>0.9</v>
      </c>
      <c r="L1155" s="152" t="inlineStr">
        <is>
          <t>县医保局</t>
        </is>
      </c>
      <c r="M1155" s="152" t="inlineStr">
        <is>
          <t>乡镇、村</t>
        </is>
      </c>
      <c r="N1155" s="152" t="n">
        <v>2019.11</v>
      </c>
      <c r="O1155" s="54" t="n"/>
    </row>
    <row r="1156" ht="60" customFormat="1" customHeight="1" s="7">
      <c r="A1156" s="152" t="n">
        <v>11</v>
      </c>
      <c r="B1156" s="152" t="inlineStr">
        <is>
          <t>村卫生室配备专用电脑和打印机项目</t>
        </is>
      </c>
      <c r="C1156" s="152" t="inlineStr">
        <is>
          <t>新建</t>
        </is>
      </c>
      <c r="D1156" s="152" t="inlineStr">
        <is>
          <t>2019.11
-
2020.01</t>
        </is>
      </c>
      <c r="E1156" s="152" t="inlineStr">
        <is>
          <t>车道镇</t>
        </is>
      </c>
      <c r="F1156" s="151" t="inlineStr">
        <is>
          <t>为车道镇16个村，每个村卫生室配备医保结算专用电脑和打印机各1台，估算每台电脑0.5万元、每台打印机0.15万元，估算投资10.4万元</t>
        </is>
      </c>
      <c r="G1156" s="152" t="n">
        <v>10.4</v>
      </c>
      <c r="H1156" s="151" t="inlineStr">
        <is>
          <t>实现农村贫困人口在村卫生室就医结算“一窗口办理、一单制结算”,减少贫困人口跑腿，提高群众就医结算的便捷性和群众满意度</t>
        </is>
      </c>
      <c r="I1156" s="152" t="n">
        <v>16</v>
      </c>
      <c r="J1156" s="152" t="n">
        <v>0.27</v>
      </c>
      <c r="K1156" s="152" t="n">
        <v>1.12</v>
      </c>
      <c r="L1156" s="152" t="inlineStr">
        <is>
          <t>县医保局</t>
        </is>
      </c>
      <c r="M1156" s="152" t="inlineStr">
        <is>
          <t>乡镇、村</t>
        </is>
      </c>
      <c r="N1156" s="152" t="n">
        <v>2019.11</v>
      </c>
      <c r="O1156" s="54" t="n"/>
    </row>
    <row r="1157" ht="60" customFormat="1" customHeight="1" s="7">
      <c r="A1157" s="152" t="n">
        <v>12</v>
      </c>
      <c r="B1157" s="152" t="inlineStr">
        <is>
          <t>村卫生室配备专用电脑和打印机项目</t>
        </is>
      </c>
      <c r="C1157" s="152" t="inlineStr">
        <is>
          <t>新建</t>
        </is>
      </c>
      <c r="D1157" s="152" t="inlineStr">
        <is>
          <t>2019.11
-
2020.01</t>
        </is>
      </c>
      <c r="E1157" s="152" t="inlineStr">
        <is>
          <t>芦家湾乡</t>
        </is>
      </c>
      <c r="F1157" s="151" t="inlineStr">
        <is>
          <t>为芦家湾乡10个村，每个村卫生室配备医保结算专用电脑和打印机各1台，估算每台电脑0.5万元、每台打印机0.15万元，估算投资6.5万元</t>
        </is>
      </c>
      <c r="G1157" s="152" t="n">
        <v>6.5</v>
      </c>
      <c r="H1157" s="151" t="inlineStr">
        <is>
          <t>实现农村贫困人口在村卫生室就医结算“一窗口办理、一单制结算”,减少贫困人口跑腿，提高群众就医结算的便捷性和群众满意度</t>
        </is>
      </c>
      <c r="I1157" s="152" t="n">
        <v>10</v>
      </c>
      <c r="J1157" s="152" t="n">
        <v>0.14</v>
      </c>
      <c r="K1157" s="152" t="n">
        <v>0.58</v>
      </c>
      <c r="L1157" s="152" t="inlineStr">
        <is>
          <t>县医保局</t>
        </is>
      </c>
      <c r="M1157" s="152" t="inlineStr">
        <is>
          <t>乡镇、村</t>
        </is>
      </c>
      <c r="N1157" s="152" t="n">
        <v>2019.11</v>
      </c>
      <c r="O1157" s="54" t="n"/>
    </row>
    <row r="1158" ht="60" customFormat="1" customHeight="1" s="7">
      <c r="A1158" s="152" t="n">
        <v>13</v>
      </c>
      <c r="B1158" s="152" t="inlineStr">
        <is>
          <t>村卫生室配备专用电脑和打印机项目</t>
        </is>
      </c>
      <c r="C1158" s="152" t="inlineStr">
        <is>
          <t>新建</t>
        </is>
      </c>
      <c r="D1158" s="152" t="inlineStr">
        <is>
          <t>2019.11
-
2020.01</t>
        </is>
      </c>
      <c r="E1158" s="152" t="inlineStr">
        <is>
          <t>小南沟乡</t>
        </is>
      </c>
      <c r="F1158" s="151" t="inlineStr">
        <is>
          <t>为小南沟乡12个村，每个村卫生室配备医保结算专用电脑和打印机各1台，估算每台电脑0.5万元、每台打印机0.15万元，估算投资7.8万元</t>
        </is>
      </c>
      <c r="G1158" s="152" t="n">
        <v>7.8</v>
      </c>
      <c r="H1158" s="151" t="inlineStr">
        <is>
          <t>实现农村贫困人口在村卫生室就医结算“一窗口办理、一单制结算”,减少贫困人口跑腿，提高群众就医结算的便捷性和群众满意度</t>
        </is>
      </c>
      <c r="I1158" s="152" t="n">
        <v>12</v>
      </c>
      <c r="J1158" s="152" t="n">
        <v>0.16</v>
      </c>
      <c r="K1158" s="152" t="n">
        <v>0.68</v>
      </c>
      <c r="L1158" s="152" t="inlineStr">
        <is>
          <t>县医保局</t>
        </is>
      </c>
      <c r="M1158" s="152" t="inlineStr">
        <is>
          <t>乡镇、村</t>
        </is>
      </c>
      <c r="N1158" s="152" t="n">
        <v>2019.11</v>
      </c>
      <c r="O1158" s="54" t="n"/>
    </row>
    <row r="1159" ht="60" customFormat="1" customHeight="1" s="7">
      <c r="A1159" s="152" t="n">
        <v>14</v>
      </c>
      <c r="B1159" s="152" t="inlineStr">
        <is>
          <t>村卫生室配备专用电脑和打印机项目</t>
        </is>
      </c>
      <c r="C1159" s="152" t="inlineStr">
        <is>
          <t>新建</t>
        </is>
      </c>
      <c r="D1159" s="152" t="inlineStr">
        <is>
          <t>2019.11
-
2020.01</t>
        </is>
      </c>
      <c r="E1159" s="152" t="inlineStr">
        <is>
          <t>罗山川乡</t>
        </is>
      </c>
      <c r="F1159" s="151" t="inlineStr">
        <is>
          <t>为罗山川乡8个村，每个村卫生室配备医保结算专用电脑和打印机各1台，估算每台电脑0.5万元、每台打印机0.15万元，估算投资5.2万元</t>
        </is>
      </c>
      <c r="G1159" s="152" t="n">
        <v>5.2</v>
      </c>
      <c r="H1159" s="151" t="inlineStr">
        <is>
          <t>实现农村贫困人口在村卫生室就医结算“一窗口办理、一单制结算”,减少贫困人口跑腿，提高群众就医结算的便捷性和群众满意度</t>
        </is>
      </c>
      <c r="I1159" s="152" t="n">
        <v>8</v>
      </c>
      <c r="J1159" s="152" t="n">
        <v>0.1</v>
      </c>
      <c r="K1159" s="152" t="n">
        <v>0.45</v>
      </c>
      <c r="L1159" s="152" t="inlineStr">
        <is>
          <t>县医保局</t>
        </is>
      </c>
      <c r="M1159" s="152" t="inlineStr">
        <is>
          <t>乡镇、村</t>
        </is>
      </c>
      <c r="N1159" s="152" t="n">
        <v>2019.11</v>
      </c>
      <c r="O1159" s="54" t="n"/>
    </row>
    <row r="1160" ht="60" customFormat="1" customHeight="1" s="7">
      <c r="A1160" s="152" t="n">
        <v>15</v>
      </c>
      <c r="B1160" s="152" t="inlineStr">
        <is>
          <t>村卫生室配备专用电脑和打印机项目</t>
        </is>
      </c>
      <c r="C1160" s="152" t="inlineStr">
        <is>
          <t>新建</t>
        </is>
      </c>
      <c r="D1160" s="152" t="inlineStr">
        <is>
          <t>2019.11
-
2020.01</t>
        </is>
      </c>
      <c r="E1160" s="152" t="inlineStr">
        <is>
          <t>南湫乡</t>
        </is>
      </c>
      <c r="F1160" s="151" t="inlineStr">
        <is>
          <t>为南湫乡7个村，每个村卫生室配备医保结算专用电脑和打印机各1台，估算每台电脑0.5万元、每台打印机0.15万元，估算投资4.55万元</t>
        </is>
      </c>
      <c r="G1160" s="152" t="n">
        <v>4.55</v>
      </c>
      <c r="H1160" s="151" t="inlineStr">
        <is>
          <t>实现农村贫困人口在村卫生室就医结算“一窗口办理、一单制结算”,减少贫困人口跑腿，提高群众就医结算的便捷性和群众满意度</t>
        </is>
      </c>
      <c r="I1160" s="152" t="n">
        <v>7</v>
      </c>
      <c r="J1160" s="152" t="n">
        <v>0.08</v>
      </c>
      <c r="K1160" s="152" t="n">
        <v>0.35</v>
      </c>
      <c r="L1160" s="152" t="inlineStr">
        <is>
          <t>县医保局</t>
        </is>
      </c>
      <c r="M1160" s="152" t="inlineStr">
        <is>
          <t>乡镇、村</t>
        </is>
      </c>
      <c r="N1160" s="152" t="n">
        <v>2019.11</v>
      </c>
      <c r="O1160" s="54" t="n"/>
    </row>
    <row r="1161" ht="60" customFormat="1" customHeight="1" s="7">
      <c r="A1161" s="152" t="n">
        <v>16</v>
      </c>
      <c r="B1161" s="152" t="inlineStr">
        <is>
          <t>村卫生室配备专用电脑和打印机项目</t>
        </is>
      </c>
      <c r="C1161" s="152" t="inlineStr">
        <is>
          <t>新建</t>
        </is>
      </c>
      <c r="D1161" s="152" t="inlineStr">
        <is>
          <t>2019.11
-
2020.01</t>
        </is>
      </c>
      <c r="E1161" s="152" t="inlineStr">
        <is>
          <t>耿湾乡</t>
        </is>
      </c>
      <c r="F1161" s="151" t="inlineStr">
        <is>
          <t>为耿湾乡13个村，每个村卫生室配备医保结算专用电脑和打印机各1台，估算每台电脑0.5万元、每台打印机0.15万元，估算投资8.45万元</t>
        </is>
      </c>
      <c r="G1161" s="152" t="n">
        <v>8.449999999999999</v>
      </c>
      <c r="H1161" s="151" t="inlineStr">
        <is>
          <t>实现农村贫困人口在村卫生室就医结算“一窗口办理、一单制结算”,减少贫困人口跑腿，提高群众就医结算的便捷性和群众满意度</t>
        </is>
      </c>
      <c r="I1161" s="152" t="n">
        <v>13</v>
      </c>
      <c r="J1161" s="152" t="n">
        <v>0.18</v>
      </c>
      <c r="K1161" s="152" t="n">
        <v>0.78</v>
      </c>
      <c r="L1161" s="152" t="inlineStr">
        <is>
          <t>县医保局</t>
        </is>
      </c>
      <c r="M1161" s="152" t="inlineStr">
        <is>
          <t>乡镇、村</t>
        </is>
      </c>
      <c r="N1161" s="152" t="n">
        <v>2019.11</v>
      </c>
      <c r="O1161" s="54" t="n"/>
    </row>
    <row r="1162" ht="60" customFormat="1" customHeight="1" s="7">
      <c r="A1162" s="152" t="n">
        <v>17</v>
      </c>
      <c r="B1162" s="152" t="inlineStr">
        <is>
          <t>村卫生室配备专用电脑和打印机项目</t>
        </is>
      </c>
      <c r="C1162" s="152" t="inlineStr">
        <is>
          <t>新建</t>
        </is>
      </c>
      <c r="D1162" s="152" t="inlineStr">
        <is>
          <t>2019.11
-
2020.01</t>
        </is>
      </c>
      <c r="E1162" s="152" t="inlineStr">
        <is>
          <t>秦团庄乡</t>
        </is>
      </c>
      <c r="F1162" s="151" t="inlineStr">
        <is>
          <t>为秦团庄乡8个村，每个村卫生室配备医保结算专用电脑和打印机各1台，估算每台电脑0.5万元、每台打印机0.15万元，估算投资5.2万元</t>
        </is>
      </c>
      <c r="G1162" s="152" t="n">
        <v>5.2</v>
      </c>
      <c r="H1162" s="151" t="inlineStr">
        <is>
          <t>实现农村贫困人口在村卫生室就医结算“一窗口办理、一单制结算”,减少贫困人口跑腿，提高群众就医结算的便捷性和群众满意度</t>
        </is>
      </c>
      <c r="I1162" s="152" t="n">
        <v>8</v>
      </c>
      <c r="J1162" s="152" t="n">
        <v>0.1</v>
      </c>
      <c r="K1162" s="152" t="n">
        <v>0.42</v>
      </c>
      <c r="L1162" s="152" t="inlineStr">
        <is>
          <t>县医保局</t>
        </is>
      </c>
      <c r="M1162" s="152" t="inlineStr">
        <is>
          <t>乡镇、村</t>
        </is>
      </c>
      <c r="N1162" s="152" t="n">
        <v>2019.11</v>
      </c>
      <c r="O1162" s="54" t="n"/>
    </row>
    <row r="1163" ht="60" customFormat="1" customHeight="1" s="7">
      <c r="A1163" s="152" t="n">
        <v>18</v>
      </c>
      <c r="B1163" s="152" t="inlineStr">
        <is>
          <t>村卫生室配备专用电脑和打印机项目</t>
        </is>
      </c>
      <c r="C1163" s="152" t="inlineStr">
        <is>
          <t>新建</t>
        </is>
      </c>
      <c r="D1163" s="152" t="inlineStr">
        <is>
          <t>2019.11
-
2020.01</t>
        </is>
      </c>
      <c r="E1163" s="152" t="inlineStr">
        <is>
          <t>环城镇</t>
        </is>
      </c>
      <c r="F1163" s="151" t="inlineStr">
        <is>
          <t>为环城镇24个村，每个村卫生室配备医保结算专用电脑和打印机各1台，估算每台电脑0.5万元、每台打印机0.15万元，估算投资15.6万元</t>
        </is>
      </c>
      <c r="G1163" s="152" t="n">
        <v>15.6</v>
      </c>
      <c r="H1163" s="151" t="inlineStr">
        <is>
          <t>实现农村贫困人口在村卫生室就医结算“一窗口办理、一单制结算”,减少贫困人口跑腿，提高群众就医结算的便捷性和群众满意度</t>
        </is>
      </c>
      <c r="I1163" s="152" t="n">
        <v>24</v>
      </c>
      <c r="J1163" s="152" t="n">
        <v>0.13</v>
      </c>
      <c r="K1163" s="152" t="n">
        <v>0.5</v>
      </c>
      <c r="L1163" s="152" t="inlineStr">
        <is>
          <t>县医保局</t>
        </is>
      </c>
      <c r="M1163" s="152" t="inlineStr">
        <is>
          <t>乡镇、村</t>
        </is>
      </c>
      <c r="N1163" s="152" t="n">
        <v>2019.11</v>
      </c>
      <c r="O1163" s="54" t="n"/>
    </row>
    <row r="1164" ht="60" customFormat="1" customHeight="1" s="7">
      <c r="A1164" s="152" t="n">
        <v>19</v>
      </c>
      <c r="B1164" s="152" t="inlineStr">
        <is>
          <t>村卫生室配备专用电脑和打印机项目</t>
        </is>
      </c>
      <c r="C1164" s="152" t="inlineStr">
        <is>
          <t>新建</t>
        </is>
      </c>
      <c r="D1164" s="152" t="inlineStr">
        <is>
          <t>2019.11
-
2020.01</t>
        </is>
      </c>
      <c r="E1164" s="152" t="inlineStr">
        <is>
          <t>合道镇</t>
        </is>
      </c>
      <c r="F1164" s="151" t="inlineStr">
        <is>
          <t>为合道镇17个村，每个村卫生室配备医保结算专用电脑和打印机各1台，估算每台电脑0.5万元、每台打印机0.15万元，估算投资11.05万元</t>
        </is>
      </c>
      <c r="G1164" s="152" t="n">
        <v>11.05</v>
      </c>
      <c r="H1164" s="151" t="inlineStr">
        <is>
          <t>实现农村贫困人口在村卫生室就医结算“一窗口办理、一单制结算”,减少贫困人口跑腿，提高群众就医结算的便捷性和群众满意度</t>
        </is>
      </c>
      <c r="I1164" s="152" t="n">
        <v>17</v>
      </c>
      <c r="J1164" s="152" t="n">
        <v>0.27</v>
      </c>
      <c r="K1164" s="152" t="n">
        <v>1.14</v>
      </c>
      <c r="L1164" s="152" t="inlineStr">
        <is>
          <t>县医保局</t>
        </is>
      </c>
      <c r="M1164" s="152" t="inlineStr">
        <is>
          <t>乡镇、村</t>
        </is>
      </c>
      <c r="N1164" s="152" t="n">
        <v>2019.11</v>
      </c>
      <c r="O1164" s="54" t="n"/>
    </row>
    <row r="1165" ht="60" customFormat="1" customHeight="1" s="7">
      <c r="A1165" s="152" t="n">
        <v>20</v>
      </c>
      <c r="B1165" s="152" t="inlineStr">
        <is>
          <t>村卫生室配备专用电脑和打印机项目</t>
        </is>
      </c>
      <c r="C1165" s="152" t="inlineStr">
        <is>
          <t>新建</t>
        </is>
      </c>
      <c r="D1165" s="152" t="inlineStr">
        <is>
          <t>2019.11
-
2020.01</t>
        </is>
      </c>
      <c r="E1165" s="152" t="inlineStr">
        <is>
          <t>演武乡</t>
        </is>
      </c>
      <c r="F1165" s="151" t="inlineStr">
        <is>
          <t>为演武乡9个村，每个村卫生室配备医保结算专用电脑和打印机各1台，估算每台电脑0.5万元、每台打印机0.15万元，估算投资5.85万元</t>
        </is>
      </c>
      <c r="G1165" s="152" t="n">
        <v>5.85</v>
      </c>
      <c r="H1165" s="151" t="inlineStr">
        <is>
          <t>实现农村贫困人口在村卫生室就医结算“一窗口办理、一单制结算”,减少贫困人口跑腿，提高群众就医结算的便捷性和群众满意度</t>
        </is>
      </c>
      <c r="I1165" s="152" t="n">
        <v>9</v>
      </c>
      <c r="J1165" s="152" t="n">
        <v>0.14</v>
      </c>
      <c r="K1165" s="152" t="n">
        <v>0.64</v>
      </c>
      <c r="L1165" s="152" t="inlineStr">
        <is>
          <t>县医保局</t>
        </is>
      </c>
      <c r="M1165" s="152" t="inlineStr">
        <is>
          <t>乡镇、村</t>
        </is>
      </c>
      <c r="N1165" s="152" t="n">
        <v>2019.11</v>
      </c>
      <c r="O1165" s="54" t="n"/>
    </row>
    <row r="1166" ht="53" customFormat="1" customHeight="1" s="7">
      <c r="A1166" s="233" t="inlineStr">
        <is>
          <t>（四）</t>
        </is>
      </c>
      <c r="B1166" s="233" t="inlineStr">
        <is>
          <t>村卫生室网络架杆布线</t>
        </is>
      </c>
      <c r="C1166" s="233" t="inlineStr">
        <is>
          <t>新建</t>
        </is>
      </c>
      <c r="D1166" s="233" t="inlineStr">
        <is>
          <t>2020.03
-
2020.12</t>
        </is>
      </c>
      <c r="E1166" s="233" t="inlineStr">
        <is>
          <t>八珠乡、环城镇</t>
        </is>
      </c>
      <c r="F1166" s="124" t="inlineStr">
        <is>
          <t>为新建村卫生室网络架杆布线9.4公里（八珠乡白塬村4.8公里，环城镇白草塬村4.6公里）</t>
        </is>
      </c>
      <c r="G1166" s="233" t="n">
        <v>44.84</v>
      </c>
      <c r="H1166" s="124" t="inlineStr">
        <is>
          <t>进一步加强村级医疗机构硬件建设，提高村级卫生服务能力</t>
        </is>
      </c>
      <c r="I1166" s="288" t="n">
        <v>2</v>
      </c>
      <c r="J1166" s="233" t="n">
        <v>0.0148</v>
      </c>
      <c r="K1166" s="233" t="n">
        <v>0.0618</v>
      </c>
      <c r="L1166" s="289" t="inlineStr">
        <is>
          <t>县医保局</t>
        </is>
      </c>
      <c r="M1166" s="289" t="inlineStr">
        <is>
          <t>乡镇村</t>
        </is>
      </c>
      <c r="N1166" s="233" t="n">
        <v>2019.11</v>
      </c>
      <c r="O1166" s="54" t="n"/>
    </row>
    <row r="1167" ht="34" customFormat="1" customHeight="1" s="9">
      <c r="A1167" s="233" t="inlineStr">
        <is>
          <t>五</t>
        </is>
      </c>
      <c r="B1167" s="233" t="inlineStr">
        <is>
          <t>易地扶贫搬迁后续产业</t>
        </is>
      </c>
      <c r="C1167" s="233" t="n"/>
      <c r="D1167" s="233" t="n"/>
      <c r="E1167" s="233" t="n"/>
      <c r="F1167" s="124" t="n"/>
      <c r="G1167" s="288" t="n">
        <v>3320</v>
      </c>
      <c r="H1167" s="285" t="n"/>
      <c r="I1167" s="233" t="n"/>
      <c r="J1167" s="289" t="n"/>
      <c r="K1167" s="289" t="n"/>
      <c r="L1167" s="233" t="n"/>
      <c r="M1167" s="233" t="n"/>
      <c r="N1167" s="233" t="n"/>
      <c r="O1167" s="52" t="n"/>
    </row>
    <row r="1168" ht="45" customFormat="1" customHeight="1" s="9">
      <c r="A1168" s="152" t="n">
        <v>1</v>
      </c>
      <c r="B1168" s="152" t="inlineStr">
        <is>
          <t>种草养羊示范区建设</t>
        </is>
      </c>
      <c r="C1168" s="152" t="inlineStr">
        <is>
          <t>新建</t>
        </is>
      </c>
      <c r="D1168" s="152" t="inlineStr">
        <is>
          <t>2020.01
-
2020.12</t>
        </is>
      </c>
      <c r="E1168" s="152" t="inlineStr">
        <is>
          <t>新集子村</t>
        </is>
      </c>
      <c r="F1168" s="151" t="inlineStr">
        <is>
          <t>扶持120户建档立卡贫困户新建羊畜暖棚120座，新建草料棚120座，购置铡草揉丝粉碎一体机120台，户均补助28830元，共补助345.96万元</t>
        </is>
      </c>
      <c r="G1168" s="286" t="n">
        <v>345.96</v>
      </c>
      <c r="H1168" s="287" t="inlineStr">
        <is>
          <t>改善养殖配套设施，提升养殖效益，培育后续产业，增加农民收入</t>
        </is>
      </c>
      <c r="I1168" s="152" t="n">
        <v>1</v>
      </c>
      <c r="J1168" s="290" t="n">
        <v>0.012</v>
      </c>
      <c r="K1168" s="290" t="n">
        <v>0.0523</v>
      </c>
      <c r="L1168" s="152" t="inlineStr">
        <is>
          <t>县发改局</t>
        </is>
      </c>
      <c r="M1168" s="152" t="inlineStr">
        <is>
          <t>乡镇村</t>
        </is>
      </c>
      <c r="N1168" s="152" t="n">
        <v>2020.06</v>
      </c>
      <c r="O1168" s="52" t="n"/>
    </row>
    <row r="1169" ht="80" customFormat="1" customHeight="1" s="9">
      <c r="A1169" s="152" t="n">
        <v>2</v>
      </c>
      <c r="B1169" s="152" t="inlineStr">
        <is>
          <t>村级集体经济发展项目</t>
        </is>
      </c>
      <c r="C1169" s="152" t="inlineStr">
        <is>
          <t>新建</t>
        </is>
      </c>
      <c r="D1169" s="152" t="inlineStr">
        <is>
          <t>2020.04
-
2020.12</t>
        </is>
      </c>
      <c r="E1169" s="152" t="inlineStr">
        <is>
          <t>八珠塬村</t>
        </is>
      </c>
      <c r="F1169" s="151" t="inlineStr">
        <is>
          <t>安排八珠乡八珠塬村村级集体经济发展资金200万元，入股环县腾汛农业发展有限公司，企业以相应资金作为风险抵押，入股资金主要用于发展乡村旅游产业，入股期限为3年，3年后入股资金退回村集体，每年按入股资金的6%为村集体分红。资金收益权和所有权归村集体所有，资金运营管理权归环县腾汛农业发展有限公司所有</t>
        </is>
      </c>
      <c r="G1169" s="286" t="n">
        <v>200</v>
      </c>
      <c r="H1169" s="287" t="inlineStr">
        <is>
          <t>发展壮大村级集体经济，公司每年按入股资金的6%为村集体分红，每年分红12万元，并吸纳搬迁户务工，实现务工收入</t>
        </is>
      </c>
      <c r="I1169" s="152" t="n">
        <v>1</v>
      </c>
      <c r="J1169" s="290" t="n">
        <v>0.012</v>
      </c>
      <c r="K1169" s="290" t="n">
        <v>0.0518</v>
      </c>
      <c r="L1169" s="152" t="inlineStr">
        <is>
          <t>县发改局</t>
        </is>
      </c>
      <c r="M1169" s="152" t="inlineStr">
        <is>
          <t>乡、村</t>
        </is>
      </c>
      <c r="N1169" s="152" t="n">
        <v>2020.06</v>
      </c>
      <c r="O1169" s="52" t="n"/>
    </row>
    <row r="1170" ht="56" customFormat="1" customHeight="1" s="9">
      <c r="A1170" s="152" t="n">
        <v>3</v>
      </c>
      <c r="B1170" s="152" t="inlineStr">
        <is>
          <t>“扶贫车间”建设</t>
        </is>
      </c>
      <c r="C1170" s="152" t="inlineStr">
        <is>
          <t>新建</t>
        </is>
      </c>
      <c r="D1170" s="152" t="inlineStr">
        <is>
          <t>2020.04
-
2020.12</t>
        </is>
      </c>
      <c r="E1170" s="152" t="inlineStr">
        <is>
          <t>大树塬村</t>
        </is>
      </c>
      <c r="F1170" s="151" t="inlineStr">
        <is>
          <t>大树塬村建办“扶贫车间”2个。其中：中药材加工扶贫车间30万元，服装加工扶贫车间130万元，资金投入到村集体，村集体入股到2个扶贫车间，每年为村集体按协议比例分红。资金收益权和所有权归村集体所有，资金运营管理权归扶贫车间所有</t>
        </is>
      </c>
      <c r="G1170" s="286" t="n">
        <v>160</v>
      </c>
      <c r="H1170" s="287" t="inlineStr">
        <is>
          <t>发展壮大村级集体经济，扶贫车间每年按协议比例为村集体分红，并解决搬迁群众就地就近就业问题，实现稳定脱贫</t>
        </is>
      </c>
      <c r="I1170" s="152" t="n">
        <v>1</v>
      </c>
      <c r="J1170" s="290" t="n">
        <v>0.0167</v>
      </c>
      <c r="K1170" s="290" t="n">
        <v>0.08</v>
      </c>
      <c r="L1170" s="152" t="inlineStr">
        <is>
          <t>县发改局</t>
        </is>
      </c>
      <c r="M1170" s="152" t="inlineStr">
        <is>
          <t>乡镇村</t>
        </is>
      </c>
      <c r="N1170" s="152" t="n">
        <v>2020.06</v>
      </c>
      <c r="O1170" s="52" t="n"/>
    </row>
    <row r="1171" ht="56" customFormat="1" customHeight="1" s="9">
      <c r="A1171" s="152" t="n">
        <v>4</v>
      </c>
      <c r="B1171" s="152" t="inlineStr">
        <is>
          <t>“扶贫车间”建设</t>
        </is>
      </c>
      <c r="C1171" s="152" t="inlineStr">
        <is>
          <t>新建</t>
        </is>
      </c>
      <c r="D1171" s="152" t="inlineStr">
        <is>
          <t>2020.01
-
2020.12</t>
        </is>
      </c>
      <c r="E1171" s="152" t="inlineStr">
        <is>
          <t>富润小康嘉园</t>
        </is>
      </c>
      <c r="F1171" s="151" t="inlineStr">
        <is>
          <t>在富润小康嘉园建办“扶贫车间”1个394.04万元，资金投入到扶贫车间，资金收益权和所有权归县以工代赈办公室所有，运营管理权归扶贫车间所有</t>
        </is>
      </c>
      <c r="G1171" s="286" t="n">
        <v>394.04</v>
      </c>
      <c r="H1171" s="287" t="inlineStr">
        <is>
          <t>发展壮大村级集体经济，扶贫车间每年按协议比例为村集体分红，并解决搬迁群众就地就近就业问题，实现稳定脱贫</t>
        </is>
      </c>
      <c r="I1171" s="152" t="n">
        <v>197</v>
      </c>
      <c r="J1171" s="290" t="n">
        <v>0.097</v>
      </c>
      <c r="K1171" s="290" t="n">
        <v>0.4452</v>
      </c>
      <c r="L1171" s="152" t="inlineStr">
        <is>
          <t>县发改局</t>
        </is>
      </c>
      <c r="M1171" s="152" t="inlineStr">
        <is>
          <t>乡镇村</t>
        </is>
      </c>
      <c r="N1171" s="152" t="n">
        <v>2020.06</v>
      </c>
      <c r="O1171" s="52" t="n"/>
    </row>
    <row r="1172" ht="47" customFormat="1" customHeight="1" s="9">
      <c r="A1172" s="152" t="n">
        <v>5</v>
      </c>
      <c r="B1172" s="152" t="inlineStr">
        <is>
          <t>易地扶贫搬迁贴息</t>
        </is>
      </c>
      <c r="C1172" s="152" t="inlineStr">
        <is>
          <t>新建</t>
        </is>
      </c>
      <c r="D1172" s="152" t="inlineStr">
        <is>
          <t>2020.01
-
2020.12</t>
        </is>
      </c>
      <c r="E1172" s="152" t="inlineStr">
        <is>
          <t>全县20个乡镇</t>
        </is>
      </c>
      <c r="F1172" s="151" t="inlineStr">
        <is>
          <t>易地扶贫搬迁贴息资金2220万元</t>
        </is>
      </c>
      <c r="G1172" s="286" t="n">
        <v>2220</v>
      </c>
      <c r="H1172" s="287" t="inlineStr">
        <is>
          <t>解决贫困群众易地扶贫搬迁资金短缺问题</t>
        </is>
      </c>
      <c r="I1172" s="152" t="n">
        <v>251</v>
      </c>
      <c r="J1172" s="290" t="n">
        <v>0.4135</v>
      </c>
      <c r="K1172" s="290" t="n">
        <v>1.9846</v>
      </c>
      <c r="L1172" s="152" t="inlineStr">
        <is>
          <t>县发改局</t>
        </is>
      </c>
      <c r="M1172" s="152" t="inlineStr">
        <is>
          <t>乡镇村</t>
        </is>
      </c>
      <c r="N1172" s="152" t="n">
        <v>2020.06</v>
      </c>
      <c r="O1172" s="52" t="n"/>
    </row>
    <row r="1173" ht="35" customFormat="1" customHeight="1" s="9">
      <c r="A1173" s="233" t="inlineStr">
        <is>
          <t>六</t>
        </is>
      </c>
      <c r="B1173" s="233" t="inlineStr">
        <is>
          <t>生态扶贫</t>
        </is>
      </c>
      <c r="C1173" s="233" t="n"/>
      <c r="D1173" s="233" t="n"/>
      <c r="E1173" s="233" t="n"/>
      <c r="F1173" s="124" t="n"/>
      <c r="G1173" s="288">
        <f>G1174+G1195+G1201+G1205+G1244+G1245</f>
        <v/>
      </c>
      <c r="H1173" s="285" t="n"/>
      <c r="I1173" s="233" t="n"/>
      <c r="J1173" s="289" t="n"/>
      <c r="K1173" s="289" t="n"/>
      <c r="L1173" s="233" t="n"/>
      <c r="M1173" s="233" t="n"/>
      <c r="N1173" s="233" t="n"/>
      <c r="O1173" s="52" t="n"/>
    </row>
    <row r="1174" ht="92" customFormat="1" customHeight="1" s="9">
      <c r="A1174" s="233" t="inlineStr">
        <is>
          <t>（一）</t>
        </is>
      </c>
      <c r="B1174" s="233" t="inlineStr">
        <is>
          <t>生态护林员</t>
        </is>
      </c>
      <c r="C1174" s="233" t="inlineStr">
        <is>
          <t>新建</t>
        </is>
      </c>
      <c r="D1174" s="233" t="inlineStr">
        <is>
          <t>2019.09
-
2020.12</t>
        </is>
      </c>
      <c r="E1174" s="233" t="inlineStr">
        <is>
          <t>全县20个乡镇</t>
        </is>
      </c>
      <c r="F1174" s="124" t="inlineStr">
        <is>
          <t>在20个乡镇选聘建档立卡贫困人口生态护林员1166人，每人补助8000元</t>
        </is>
      </c>
      <c r="G1174" s="233" t="n">
        <v>932.8</v>
      </c>
      <c r="H1174" s="119" t="inlineStr">
        <is>
          <t>通过选聘建档立卡贫困人口生态护林员，开展林业生态保护工作，既充实了管护力量，又加速区域成林见效步伐，增加了蓄积，改善了生态环境，并通过发放护林员劳务补助费实现稳定脱贫</t>
        </is>
      </c>
      <c r="I1174" s="233" t="n">
        <v>208</v>
      </c>
      <c r="J1174" s="233" t="n">
        <v>0.1166</v>
      </c>
      <c r="K1174" s="233" t="n">
        <v>0.3927</v>
      </c>
      <c r="L1174" s="233" t="inlineStr">
        <is>
          <t>县自然
资源局</t>
        </is>
      </c>
      <c r="M1174" s="233" t="inlineStr">
        <is>
          <t>各乡镇</t>
        </is>
      </c>
      <c r="N1174" s="233" t="n">
        <v>2019.11</v>
      </c>
      <c r="O1174" s="52" t="n"/>
    </row>
    <row r="1175" ht="75" customFormat="1" customHeight="1" s="9">
      <c r="A1175" s="195" t="n">
        <v>1</v>
      </c>
      <c r="B1175" s="152" t="inlineStr">
        <is>
          <t>生态护林员</t>
        </is>
      </c>
      <c r="C1175" s="152" t="inlineStr">
        <is>
          <t>新建</t>
        </is>
      </c>
      <c r="D1175" s="152" t="inlineStr">
        <is>
          <t>2019.09
-
2020.12</t>
        </is>
      </c>
      <c r="E1175" s="152" t="inlineStr">
        <is>
          <t>天池乡</t>
        </is>
      </c>
      <c r="F1175" s="151" t="inlineStr">
        <is>
          <t>选聘建档立卡贫困人口生态护林员43人，其中天池村1人，张邓塬村2人，梁河村4人，苏北岔村3人，潘老庄村7人，吴城子村3人，大方山村2人，殷屈河村1人，大庄台村4人，井渠淌村4人，鲜岔村4人，碾盘岭村4人，曹李川村4人</t>
        </is>
      </c>
      <c r="G1175" s="152" t="n">
        <v>34.4</v>
      </c>
      <c r="H1175" s="216" t="inlineStr">
        <is>
          <t>通过选聘建档立卡贫困人口生态护林员，开展林业生态保护工作，既充实了管护力量，又加速区域成林见效步伐，增加了蓄积，改善了生态环境，并通过发放护林员劳务补助费实现稳定脱贫</t>
        </is>
      </c>
      <c r="I1175" s="152" t="n">
        <v>13</v>
      </c>
      <c r="J1175" s="152" t="n">
        <v>0.0043</v>
      </c>
      <c r="K1175" s="152" t="n">
        <v>0.0181</v>
      </c>
      <c r="L1175" s="152" t="inlineStr">
        <is>
          <t>县自然
资源局</t>
        </is>
      </c>
      <c r="M1175" s="152" t="inlineStr">
        <is>
          <t>天池乡</t>
        </is>
      </c>
      <c r="N1175" s="152" t="n">
        <v>2019.11</v>
      </c>
      <c r="O1175" s="52" t="n"/>
    </row>
    <row r="1176" ht="75" customFormat="1" customHeight="1" s="9">
      <c r="A1176" s="195" t="n">
        <v>2</v>
      </c>
      <c r="B1176" s="152" t="inlineStr">
        <is>
          <t>生态护林员</t>
        </is>
      </c>
      <c r="C1176" s="152" t="inlineStr">
        <is>
          <t>新建</t>
        </is>
      </c>
      <c r="D1176" s="152" t="inlineStr">
        <is>
          <t>2019.09
-
2020.12</t>
        </is>
      </c>
      <c r="E1176" s="152" t="inlineStr">
        <is>
          <t>演武乡</t>
        </is>
      </c>
      <c r="F1176" s="151" t="inlineStr">
        <is>
          <t>选聘建档立卡贫困人口生态护林员29人，其中杨家洼村2人，黑泉河村4人，刘坪村7人，走马俭村4人，路家塬村4人，黄山村2人，曳郭咀村2人，佛岔村4人</t>
        </is>
      </c>
      <c r="G1176" s="152" t="n">
        <v>23.2</v>
      </c>
      <c r="H1176" s="216" t="inlineStr">
        <is>
          <t>通过选聘建档立卡贫困人口生态护林员，开展林业生态保护工作，既充实了管护力量，又加速区域成林见效步伐，增加了蓄积，改善了生态环境，并通过发放护林员劳务补助费实现稳定脱贫</t>
        </is>
      </c>
      <c r="I1176" s="152" t="n">
        <v>8</v>
      </c>
      <c r="J1176" s="152" t="n">
        <v>0.0029</v>
      </c>
      <c r="K1176" s="152" t="n">
        <v>0.0109</v>
      </c>
      <c r="L1176" s="152" t="inlineStr">
        <is>
          <t>县自然
资源局</t>
        </is>
      </c>
      <c r="M1176" s="152" t="inlineStr">
        <is>
          <t>演武乡</t>
        </is>
      </c>
      <c r="N1176" s="152" t="n">
        <v>2019.11</v>
      </c>
      <c r="O1176" s="52" t="n"/>
    </row>
    <row r="1177" ht="75" customFormat="1" customHeight="1" s="9">
      <c r="A1177" s="195" t="n">
        <v>3</v>
      </c>
      <c r="B1177" s="152" t="inlineStr">
        <is>
          <t>生态护林员</t>
        </is>
      </c>
      <c r="C1177" s="152" t="inlineStr">
        <is>
          <t>新建</t>
        </is>
      </c>
      <c r="D1177" s="152" t="inlineStr">
        <is>
          <t>2019.09
-
2020.12</t>
        </is>
      </c>
      <c r="E1177" s="152" t="inlineStr">
        <is>
          <t>合道镇</t>
        </is>
      </c>
      <c r="F1177" s="151" t="inlineStr">
        <is>
          <t>选聘建档立卡贫困人口生态护林员72人,其中常崾岘村3人、陈旗塬村3人、大路洼村2人、何家坪村5人、红崖洼村2人、梁坪村2人、尚西坪村1人、沈家岭村5人、唐台子村2人、瓦天沟村3人、辛坪村10人、杨坪沟村24人、寨子坪村3人、赵家塬村1人、赵台村4人、朱家塬村2人</t>
        </is>
      </c>
      <c r="G1177" s="152" t="n">
        <v>57.6</v>
      </c>
      <c r="H1177" s="216" t="inlineStr">
        <is>
          <t>通过选聘建档立卡贫困人口生态护林员，开展林业生态保护工作，既充实了管护力量，又加速区域成林见效步伐，增加了蓄积，改善了生态环境，并通过发放护林员劳务补助费实现稳定脱贫</t>
        </is>
      </c>
      <c r="I1177" s="152" t="n">
        <v>16</v>
      </c>
      <c r="J1177" s="152" t="n">
        <v>0.0072</v>
      </c>
      <c r="K1177" s="152" t="n">
        <v>0.0136</v>
      </c>
      <c r="L1177" s="152" t="inlineStr">
        <is>
          <t>县自然
资源局</t>
        </is>
      </c>
      <c r="M1177" s="152" t="inlineStr">
        <is>
          <t>合道镇</t>
        </is>
      </c>
      <c r="N1177" s="152" t="n">
        <v>2019.11</v>
      </c>
      <c r="O1177" s="52" t="n"/>
    </row>
    <row r="1178" ht="75" customFormat="1" customHeight="1" s="9">
      <c r="A1178" s="195" t="n">
        <v>4</v>
      </c>
      <c r="B1178" s="152" t="inlineStr">
        <is>
          <t>生态护林员</t>
        </is>
      </c>
      <c r="C1178" s="152" t="inlineStr">
        <is>
          <t>新建</t>
        </is>
      </c>
      <c r="D1178" s="152" t="inlineStr">
        <is>
          <t>2019.09
-
2020.12</t>
        </is>
      </c>
      <c r="E1178" s="152" t="inlineStr">
        <is>
          <t>曲子镇</t>
        </is>
      </c>
      <c r="F1178" s="151" t="inlineStr">
        <is>
          <t>选聘建档立卡贫困人口生态护林员59人，其中王里桥村4人，双城村5人，刘旗村6人，孟家寨村7人，高李湾村2人，楼房子村7人，西沟村6人，许家河村3人，油坊塬村1人，金盆掌村7人，小庄子村5人，马家河村5人，董家塬村1人</t>
        </is>
      </c>
      <c r="G1178" s="152" t="n">
        <v>47.2</v>
      </c>
      <c r="H1178" s="216" t="inlineStr">
        <is>
          <t>通过选聘建档立卡贫困人口生态护林员，开展林业生态保护工作，既充实了管护力量，又加速区域成林见效步伐，增加了蓄积，改善了生态环境，并通过发放护林员劳务补助费实现稳定脱贫</t>
        </is>
      </c>
      <c r="I1178" s="152" t="n">
        <v>13</v>
      </c>
      <c r="J1178" s="152" t="n">
        <v>0.0059</v>
      </c>
      <c r="K1178" s="152" t="n">
        <v>0.0248</v>
      </c>
      <c r="L1178" s="152" t="inlineStr">
        <is>
          <t>县自然
资源局</t>
        </is>
      </c>
      <c r="M1178" s="152" t="inlineStr">
        <is>
          <t>曲子镇</t>
        </is>
      </c>
      <c r="N1178" s="152" t="n">
        <v>2019.11</v>
      </c>
      <c r="O1178" s="52" t="n"/>
    </row>
    <row r="1179" ht="75" customFormat="1" customHeight="1" s="9">
      <c r="A1179" s="195" t="n">
        <v>5</v>
      </c>
      <c r="B1179" s="152" t="inlineStr">
        <is>
          <t>生态护林员</t>
        </is>
      </c>
      <c r="C1179" s="152" t="inlineStr">
        <is>
          <t>新建</t>
        </is>
      </c>
      <c r="D1179" s="152" t="inlineStr">
        <is>
          <t>2019.09
-
2020.12</t>
        </is>
      </c>
      <c r="E1179" s="152" t="inlineStr">
        <is>
          <t>木钵镇</t>
        </is>
      </c>
      <c r="F1179" s="151" t="inlineStr">
        <is>
          <t>在木钵镇选聘建档立卡贫困人口生态护林员63人，其中高寨村8人，刘家塬村8人，罗家沟村8人，坪子塬村3人，水坝滩村8人，二合塬村3人，韩洼子村8人，白家掌村2人，郭西掌村6人，高楼塬村7人，井儿岔村2人。</t>
        </is>
      </c>
      <c r="G1179" s="152" t="n">
        <v>50.4</v>
      </c>
      <c r="H1179" s="216" t="inlineStr">
        <is>
          <t>通过选聘建档立卡贫困人口生态护林员，开展林业生态保护工作，既充实了管护力量，又加速区域成林见效步伐，增加了蓄积，改善了生态环境，并通过发放护林员劳务补助费实现稳定脱贫</t>
        </is>
      </c>
      <c r="I1179" s="152" t="n">
        <v>11</v>
      </c>
      <c r="J1179" s="152" t="n">
        <v>0.0063</v>
      </c>
      <c r="K1179" s="152" t="n">
        <v>0.026</v>
      </c>
      <c r="L1179" s="152" t="inlineStr">
        <is>
          <t>县自然
资源局</t>
        </is>
      </c>
      <c r="M1179" s="152" t="inlineStr">
        <is>
          <t>木钵镇</t>
        </is>
      </c>
      <c r="N1179" s="152" t="n">
        <v>2019.11</v>
      </c>
      <c r="O1179" s="52" t="n"/>
    </row>
    <row r="1180" ht="75" customFormat="1" customHeight="1" s="9">
      <c r="A1180" s="195" t="n">
        <v>6</v>
      </c>
      <c r="B1180" s="152" t="inlineStr">
        <is>
          <t>生态护林员</t>
        </is>
      </c>
      <c r="C1180" s="152" t="inlineStr">
        <is>
          <t>新建</t>
        </is>
      </c>
      <c r="D1180" s="152" t="inlineStr">
        <is>
          <t>2019.09
-
2020.12</t>
        </is>
      </c>
      <c r="E1180" s="152" t="inlineStr">
        <is>
          <t>樊家川镇</t>
        </is>
      </c>
      <c r="F1180" s="151" t="inlineStr">
        <is>
          <t>选聘建档立卡贫困人口生态护林员64人，其中慕家河村2人，樊家川村3人，马驿沟村8人，郝集村3人，闫塬村13人，李崾岘村20人，长城村1人，马俊滩村14人</t>
        </is>
      </c>
      <c r="G1180" s="152" t="n">
        <v>51.2</v>
      </c>
      <c r="H1180" s="216" t="inlineStr">
        <is>
          <t>通过选聘建档立卡贫困人口生态护林员，开展林业生态保护工作，既充实了管护力量，又加速区域成林见效步伐，增加了蓄积，改善了生态环境，并通过发放护林员劳务补助费实现稳定脱贫</t>
        </is>
      </c>
      <c r="I1180" s="152" t="n">
        <v>8</v>
      </c>
      <c r="J1180" s="152" t="n">
        <v>0.0064</v>
      </c>
      <c r="K1180" s="152" t="n">
        <v>0.0172</v>
      </c>
      <c r="L1180" s="152" t="inlineStr">
        <is>
          <t>县自然
资源局</t>
        </is>
      </c>
      <c r="M1180" s="152" t="inlineStr">
        <is>
          <t>樊家川镇</t>
        </is>
      </c>
      <c r="N1180" s="152" t="n">
        <v>2019.11</v>
      </c>
      <c r="O1180" s="52" t="n"/>
    </row>
    <row r="1181" ht="75" customFormat="1" customHeight="1" s="9">
      <c r="A1181" s="195" t="n">
        <v>7</v>
      </c>
      <c r="B1181" s="152" t="inlineStr">
        <is>
          <t>生态护林员</t>
        </is>
      </c>
      <c r="C1181" s="152" t="inlineStr">
        <is>
          <t>新建</t>
        </is>
      </c>
      <c r="D1181" s="152" t="inlineStr">
        <is>
          <t>2019.09
-
2020.12</t>
        </is>
      </c>
      <c r="E1181" s="152" t="inlineStr">
        <is>
          <t>八珠乡</t>
        </is>
      </c>
      <c r="F1181" s="151" t="inlineStr">
        <is>
          <t>选聘建档立卡贫困人口生态护林员80人，其中冯家湾村10人，塔尔咀村8人，马莲掌村5人，苟塬村10人，白家塬村13人，湫坝沟村7人，曹塬村8人，瓦崾岘村8人，杏树沟村8人，八珠塬村5人</t>
        </is>
      </c>
      <c r="G1181" s="152" t="n">
        <v>64</v>
      </c>
      <c r="H1181" s="216" t="inlineStr">
        <is>
          <t>通过选聘建档立卡贫困人口生态护林员，开展林业生态保护工作，既充实了管护力量，又加速区域成林见效步伐，增加了蓄积，改善了生态环境，并通过发放护林员劳务补助费实现稳定脱贫</t>
        </is>
      </c>
      <c r="I1181" s="152" t="n">
        <v>10</v>
      </c>
      <c r="J1181" s="152" t="n">
        <v>0.008</v>
      </c>
      <c r="K1181" s="152" t="n">
        <v>0.0307</v>
      </c>
      <c r="L1181" s="152" t="inlineStr">
        <is>
          <t>县自然
资源局</t>
        </is>
      </c>
      <c r="M1181" s="152" t="inlineStr">
        <is>
          <t>八珠乡</t>
        </is>
      </c>
      <c r="N1181" s="152" t="n">
        <v>2019.11</v>
      </c>
      <c r="O1181" s="52" t="n"/>
    </row>
    <row r="1182" ht="75" customFormat="1" customHeight="1" s="9">
      <c r="A1182" s="195" t="n">
        <v>8</v>
      </c>
      <c r="B1182" s="152" t="inlineStr">
        <is>
          <t>生态护林员</t>
        </is>
      </c>
      <c r="C1182" s="152" t="inlineStr">
        <is>
          <t>新建</t>
        </is>
      </c>
      <c r="D1182" s="152" t="inlineStr">
        <is>
          <t>2019.09
-
2020.12</t>
        </is>
      </c>
      <c r="E1182" s="152" t="inlineStr">
        <is>
          <t>环城镇</t>
        </is>
      </c>
      <c r="F1182" s="151" t="inlineStr">
        <is>
          <t>选聘生态护林员 117人，其中红星5人、五里屯4人、十五沟6人、北郭塬6人、赵小掌2人、宁老庄5人、漫塬5人、城东塬6人、冉旗寨6人、十八里6人、鸳鸯沟6人、张淌6人、白草塬2人、张滩滩5人、肖川3人、西川5人、周塬5人、唐塬7人、高龚塬12人、杨庙掌6人、耿家沟6人、陈汤塬3人</t>
        </is>
      </c>
      <c r="G1182" s="152" t="n">
        <v>93.59999999999999</v>
      </c>
      <c r="H1182" s="216" t="inlineStr">
        <is>
          <t>通过选聘建档立卡贫困人口生态护林员，开展林业生态保护工作，既充实了管护力量，又加速区域成林见效步伐，增加了蓄积，改善了生态环境，并通过发放护林员劳务补助费实现稳定脱贫</t>
        </is>
      </c>
      <c r="I1182" s="152" t="n">
        <v>22</v>
      </c>
      <c r="J1182" s="152" t="n">
        <v>0.0117</v>
      </c>
      <c r="K1182" s="152" t="n">
        <v>0.0502</v>
      </c>
      <c r="L1182" s="152" t="inlineStr">
        <is>
          <t>县自然
资源局</t>
        </is>
      </c>
      <c r="M1182" s="152" t="inlineStr">
        <is>
          <t>环城镇</t>
        </is>
      </c>
      <c r="N1182" s="152" t="n">
        <v>2019.11</v>
      </c>
      <c r="O1182" s="52" t="n"/>
    </row>
    <row r="1183" ht="75" customFormat="1" customHeight="1" s="9">
      <c r="A1183" s="195" t="n">
        <v>9</v>
      </c>
      <c r="B1183" s="152" t="inlineStr">
        <is>
          <t>生态护林员</t>
        </is>
      </c>
      <c r="C1183" s="152" t="inlineStr">
        <is>
          <t>新建</t>
        </is>
      </c>
      <c r="D1183" s="152" t="inlineStr">
        <is>
          <t>2019.09
-
2020.12</t>
        </is>
      </c>
      <c r="E1183" s="152" t="inlineStr">
        <is>
          <t>洪德镇</t>
        </is>
      </c>
      <c r="F1183" s="151" t="inlineStr">
        <is>
          <t>选聘建档立卡贫困人口生态护林员34人，其中，张塬村5人，耿塬畔村4人，新集子村8人，马塬村8人，苏长沟村8人，赵洼村1人</t>
        </is>
      </c>
      <c r="G1183" s="152" t="n">
        <v>27.2</v>
      </c>
      <c r="H1183" s="216" t="inlineStr">
        <is>
          <t>通过选聘建档立卡贫困人口生态护林员，开展林业生态保护工作，既充实了管护力量，又加速区域成林见效步伐，增加了蓄积，改善了生态环境，并通过发放护林员劳务补助费实现稳定脱贫</t>
        </is>
      </c>
      <c r="I1183" s="152" t="n">
        <v>6</v>
      </c>
      <c r="J1183" s="152" t="n">
        <v>0.0034</v>
      </c>
      <c r="K1183" s="152" t="n">
        <v>0.0143</v>
      </c>
      <c r="L1183" s="152" t="inlineStr">
        <is>
          <t>县自然
资源局</t>
        </is>
      </c>
      <c r="M1183" s="152" t="inlineStr">
        <is>
          <t>洪德镇</t>
        </is>
      </c>
      <c r="N1183" s="152" t="n">
        <v>2019.11</v>
      </c>
      <c r="O1183" s="52" t="n"/>
    </row>
    <row r="1184" ht="75" customFormat="1" customHeight="1" s="9">
      <c r="A1184" s="195" t="n">
        <v>10</v>
      </c>
      <c r="B1184" s="152" t="inlineStr">
        <is>
          <t>生态护林员</t>
        </is>
      </c>
      <c r="C1184" s="152" t="inlineStr">
        <is>
          <t>新建</t>
        </is>
      </c>
      <c r="D1184" s="152" t="inlineStr">
        <is>
          <t>2019.09
-
2020.12</t>
        </is>
      </c>
      <c r="E1184" s="152" t="inlineStr">
        <is>
          <t>耿湾乡</t>
        </is>
      </c>
      <c r="F1184" s="151" t="inlineStr">
        <is>
          <t>选聘建档立卡贫困人口生态护林员63人，其中张台村6人，黑城岔村1人，郜庄村3人，郝东掌村5人，万湾村3人，许掌村5人，潘掌村6人，天桥村8人，耿河村5人，韩老庄村3人，四合塬村7人，桃树掌村8人，早流渠村3人</t>
        </is>
      </c>
      <c r="G1184" s="152" t="n">
        <v>50.4</v>
      </c>
      <c r="H1184" s="216" t="inlineStr">
        <is>
          <t>通过选聘建档立卡贫困人口生态护林员，开展林业生态保护工作，既充实了管护力量，又加速区域成林见效步伐，增加了蓄积，改善了生态环境，并通过发放护林员劳务补助费实现稳定脱贫</t>
        </is>
      </c>
      <c r="I1184" s="152" t="n">
        <v>13</v>
      </c>
      <c r="J1184" s="152" t="n">
        <v>0.0063</v>
      </c>
      <c r="K1184" s="152" t="n">
        <v>0.0265</v>
      </c>
      <c r="L1184" s="152" t="inlineStr">
        <is>
          <t>县自然
资源局</t>
        </is>
      </c>
      <c r="M1184" s="152" t="inlineStr">
        <is>
          <t>耿湾乡</t>
        </is>
      </c>
      <c r="N1184" s="152" t="n">
        <v>2019.11</v>
      </c>
      <c r="O1184" s="52" t="n"/>
    </row>
    <row r="1185" ht="75" customFormat="1" customHeight="1" s="9">
      <c r="A1185" s="195" t="n">
        <v>11</v>
      </c>
      <c r="B1185" s="152" t="inlineStr">
        <is>
          <t>生态护林员</t>
        </is>
      </c>
      <c r="C1185" s="152" t="inlineStr">
        <is>
          <t>新建</t>
        </is>
      </c>
      <c r="D1185" s="152" t="inlineStr">
        <is>
          <t>2019.09
-
2020.12</t>
        </is>
      </c>
      <c r="E1185" s="152" t="inlineStr">
        <is>
          <t>秦团庄乡</t>
        </is>
      </c>
      <c r="F1185" s="151" t="inlineStr">
        <is>
          <t>选聘建档立卡贫困人口生态护林员71人，其中贾塬村1人，新峁村2人，新集子村2人，大天子村1人，白塬畔村57人，王团庄村4人，南掌堡子村1人，秦团庄村3人</t>
        </is>
      </c>
      <c r="G1185" s="152" t="n">
        <v>56.8</v>
      </c>
      <c r="H1185" s="216" t="inlineStr">
        <is>
          <t>通过选聘建档立卡贫困人口生态护林员，开展林业生态保护工作，既充实了管护力量，又加速区域成林见效步伐，增加了蓄积，改善了生态环境，并通过发放护林员劳务补助费实现稳定脱贫</t>
        </is>
      </c>
      <c r="I1185" s="152" t="n">
        <v>8</v>
      </c>
      <c r="J1185" s="152" t="n">
        <v>0.0071</v>
      </c>
      <c r="K1185" s="152" t="n">
        <v>0.0071</v>
      </c>
      <c r="L1185" s="152" t="inlineStr">
        <is>
          <t>县自然
资源局</t>
        </is>
      </c>
      <c r="M1185" s="152" t="inlineStr">
        <is>
          <t>秦团庄乡</t>
        </is>
      </c>
      <c r="N1185" s="152" t="n">
        <v>2019.11</v>
      </c>
      <c r="O1185" s="52" t="n"/>
    </row>
    <row r="1186" ht="75" customFormat="1" customHeight="1" s="9">
      <c r="A1186" s="195" t="n">
        <v>12</v>
      </c>
      <c r="B1186" s="152" t="inlineStr">
        <is>
          <t>生态护林员</t>
        </is>
      </c>
      <c r="C1186" s="152" t="inlineStr">
        <is>
          <t>新建</t>
        </is>
      </c>
      <c r="D1186" s="152" t="inlineStr">
        <is>
          <t>2019.09
-
2020.12</t>
        </is>
      </c>
      <c r="E1186" s="152" t="inlineStr">
        <is>
          <t>山城乡</t>
        </is>
      </c>
      <c r="F1186" s="151" t="inlineStr">
        <is>
          <t>选聘建档立卡贫困人口生态护林员24人，其中寨柯村1人，山城堡村3人，八里铺村6人，赵庄村7人，薛塬村5人，王山口子村1人，郝掌村1人</t>
        </is>
      </c>
      <c r="G1186" s="152" t="n">
        <v>19.2</v>
      </c>
      <c r="H1186" s="216" t="inlineStr">
        <is>
          <t>通过选聘建档立卡贫困人口生态护林员，开展林业生态保护工作，既充实了管护力量，又加速区域成林见效步伐，增加了蓄积，改善了生态环境，并通过发放护林员劳务补助费实现稳定脱贫</t>
        </is>
      </c>
      <c r="I1186" s="152" t="n">
        <v>7</v>
      </c>
      <c r="J1186" s="152" t="n">
        <v>0.0024</v>
      </c>
      <c r="K1186" s="152" t="n">
        <v>0.0101</v>
      </c>
      <c r="L1186" s="152" t="inlineStr">
        <is>
          <t>县自然
资源局</t>
        </is>
      </c>
      <c r="M1186" s="152" t="inlineStr">
        <is>
          <t>山城乡</t>
        </is>
      </c>
      <c r="N1186" s="152" t="n">
        <v>2019.11</v>
      </c>
      <c r="O1186" s="52" t="n"/>
    </row>
    <row r="1187" ht="75" customFormat="1" customHeight="1" s="9">
      <c r="A1187" s="195" t="n">
        <v>13</v>
      </c>
      <c r="B1187" s="152" t="inlineStr">
        <is>
          <t>生态护林员</t>
        </is>
      </c>
      <c r="C1187" s="152" t="inlineStr">
        <is>
          <t>新建</t>
        </is>
      </c>
      <c r="D1187" s="152" t="inlineStr">
        <is>
          <t>2019.09
-
2020.12</t>
        </is>
      </c>
      <c r="E1187" s="152" t="inlineStr">
        <is>
          <t>甜水镇</t>
        </is>
      </c>
      <c r="F1187" s="151" t="inlineStr">
        <is>
          <t>选聘建档立卡贫困人口生态护林员49人，其中张铁村2人，高崾岘村8人，甜水街村8人，邱滩村6人，赵掌村4人，鲁掌村5人，大良洼村7人，狼儿滩村4人，何塬村5人</t>
        </is>
      </c>
      <c r="G1187" s="152" t="n">
        <v>39.2</v>
      </c>
      <c r="H1187" s="216" t="inlineStr">
        <is>
          <t>通过选聘建档立卡贫困人口生态护林员，开展林业生态保护工作，既充实了管护力量，又加速区域成林见效步伐，增加了蓄积，改善了生态环境，并通过发放护林员劳务补助费实现稳定脱贫</t>
        </is>
      </c>
      <c r="I1187" s="152" t="n">
        <v>9</v>
      </c>
      <c r="J1187" s="152" t="n">
        <v>0.0049</v>
      </c>
      <c r="K1187" s="152" t="n">
        <v>0.0206</v>
      </c>
      <c r="L1187" s="152" t="inlineStr">
        <is>
          <t>县自然
资源局</t>
        </is>
      </c>
      <c r="M1187" s="152" t="inlineStr">
        <is>
          <t>甜水镇</t>
        </is>
      </c>
      <c r="N1187" s="152" t="n">
        <v>2019.11</v>
      </c>
      <c r="O1187" s="52" t="n"/>
    </row>
    <row r="1188" ht="75" customFormat="1" customHeight="1" s="9">
      <c r="A1188" s="195" t="n">
        <v>14</v>
      </c>
      <c r="B1188" s="152" t="inlineStr">
        <is>
          <t>生态护林员</t>
        </is>
      </c>
      <c r="C1188" s="152" t="inlineStr">
        <is>
          <t>新建</t>
        </is>
      </c>
      <c r="D1188" s="152" t="inlineStr">
        <is>
          <t>2019.09
-
2020.12</t>
        </is>
      </c>
      <c r="E1188" s="152" t="inlineStr">
        <is>
          <t>南湫乡</t>
        </is>
      </c>
      <c r="F1188" s="151" t="inlineStr">
        <is>
          <t>选聘建档立卡贫困人口生态护林员53人，其中党家洼村10人，杨兴堡村10人，洪涝池村10人，花儿山村9人，岳后渠村4人，双井子村10人</t>
        </is>
      </c>
      <c r="G1188" s="152" t="n">
        <v>42.4</v>
      </c>
      <c r="H1188" s="216" t="inlineStr">
        <is>
          <t>通过选聘建档立卡贫困人口生态护林员，开展林业生态保护工作，既充实了管护力量，又加速区域成林见效步伐，增加了蓄积，改善了生态环境，并通过发放护林员劳务补助费实现稳定脱贫</t>
        </is>
      </c>
      <c r="I1188" s="152" t="n">
        <v>6</v>
      </c>
      <c r="J1188" s="152" t="n">
        <v>0.0053</v>
      </c>
      <c r="K1188" s="152" t="n">
        <v>0.0218</v>
      </c>
      <c r="L1188" s="152" t="inlineStr">
        <is>
          <t>县自然
资源局</t>
        </is>
      </c>
      <c r="M1188" s="152" t="inlineStr">
        <is>
          <t>南湫乡</t>
        </is>
      </c>
      <c r="N1188" s="152" t="n">
        <v>2019.11</v>
      </c>
      <c r="O1188" s="52" t="n"/>
    </row>
    <row r="1189" ht="75" customFormat="1" customHeight="1" s="9">
      <c r="A1189" s="195" t="n">
        <v>15</v>
      </c>
      <c r="B1189" s="152" t="inlineStr">
        <is>
          <t>生态护林员</t>
        </is>
      </c>
      <c r="C1189" s="152" t="inlineStr">
        <is>
          <t>新建</t>
        </is>
      </c>
      <c r="D1189" s="152" t="inlineStr">
        <is>
          <t>2019.09
-
2020.12</t>
        </is>
      </c>
      <c r="E1189" s="152" t="inlineStr">
        <is>
          <t>罗山乡</t>
        </is>
      </c>
      <c r="F1189" s="151" t="inlineStr">
        <is>
          <t>选聘建档立卡贫困人口生态护林员33人，其中西阳洼村1人，苇芝城村6人，兰家掌村4人，龙柏山村8人，山水湾村2人，大树塬村4人，陈渠子村8人</t>
        </is>
      </c>
      <c r="G1189" s="152" t="n">
        <v>26.4</v>
      </c>
      <c r="H1189" s="216" t="inlineStr">
        <is>
          <t>通过选聘建档立卡贫困人口生态护林员，开展林业生态保护工作，既充实了管护力量，又加速区域成林见效步伐，增加了蓄积，改善了生态环境，并通过发放护林员劳务补助费实现稳定脱贫</t>
        </is>
      </c>
      <c r="I1189" s="152" t="n">
        <v>7</v>
      </c>
      <c r="J1189" s="152" t="n">
        <v>0.0033</v>
      </c>
      <c r="K1189" s="152" t="n">
        <v>0.0139</v>
      </c>
      <c r="L1189" s="152" t="inlineStr">
        <is>
          <t>县自然
资源局</t>
        </is>
      </c>
      <c r="M1189" s="152" t="inlineStr">
        <is>
          <t>罗山川乡</t>
        </is>
      </c>
      <c r="N1189" s="152" t="n">
        <v>2019.11</v>
      </c>
      <c r="O1189" s="52" t="n"/>
    </row>
    <row r="1190" ht="75" customFormat="1" customHeight="1" s="9">
      <c r="A1190" s="195" t="n">
        <v>16</v>
      </c>
      <c r="B1190" s="152" t="inlineStr">
        <is>
          <t>生态护林员</t>
        </is>
      </c>
      <c r="C1190" s="152" t="inlineStr">
        <is>
          <t>新建</t>
        </is>
      </c>
      <c r="D1190" s="152" t="inlineStr">
        <is>
          <t>2019.09
-
2020.12</t>
        </is>
      </c>
      <c r="E1190" s="152" t="inlineStr">
        <is>
          <t>虎洞镇</t>
        </is>
      </c>
      <c r="F1190" s="151" t="inlineStr">
        <is>
          <t>选聘建档立卡贫困人口生态护林员52人，其中魏家河村2人，张大掌村2人，常兆台村8人，贾驿村4人，金庄塬村5人，半个城村19人，张家湾村12人</t>
        </is>
      </c>
      <c r="G1190" s="152" t="n">
        <v>41.6</v>
      </c>
      <c r="H1190" s="216" t="inlineStr">
        <is>
          <t>通过选聘建档立卡贫困人口生态护林员，开展林业生态保护工作，既充实了管护力量，又加速区域成林见效步伐，增加了蓄积，改善了生态环境，并通过发放护林员劳务补助费实现稳定脱贫</t>
        </is>
      </c>
      <c r="I1190" s="152" t="n">
        <v>7</v>
      </c>
      <c r="J1190" s="152" t="n">
        <v>0.0052</v>
      </c>
      <c r="K1190" s="152" t="n">
        <v>0.0151</v>
      </c>
      <c r="L1190" s="152" t="inlineStr">
        <is>
          <t>县自然
资源局</t>
        </is>
      </c>
      <c r="M1190" s="152" t="inlineStr">
        <is>
          <t>虎洞镇</t>
        </is>
      </c>
      <c r="N1190" s="152" t="n">
        <v>2019.11</v>
      </c>
      <c r="O1190" s="52" t="n"/>
    </row>
    <row r="1191" ht="75" customFormat="1" customHeight="1" s="9">
      <c r="A1191" s="195" t="n">
        <v>17</v>
      </c>
      <c r="B1191" s="152" t="inlineStr">
        <is>
          <t>生态护林员</t>
        </is>
      </c>
      <c r="C1191" s="152" t="inlineStr">
        <is>
          <t>新建</t>
        </is>
      </c>
      <c r="D1191" s="152" t="inlineStr">
        <is>
          <t>2019.09
-
2020.12</t>
        </is>
      </c>
      <c r="E1191" s="152" t="inlineStr">
        <is>
          <t>小南沟乡</t>
        </is>
      </c>
      <c r="F1191" s="151" t="inlineStr">
        <is>
          <t>选聘建档立卡贫困人口生态护林员36人，其中丁寨柯村8人，粉子山村2人，汪天子村1人，燕麦掌村2人，李上山村4人，连川村2人，小南沟村8人，陈掌村1人，天子渠村4人，杨胡套子村4人</t>
        </is>
      </c>
      <c r="G1191" s="152" t="n">
        <v>28.8</v>
      </c>
      <c r="H1191" s="216" t="inlineStr">
        <is>
          <t>通过选聘建档立卡贫困人口生态护林员，开展林业生态保护工作，既充实了管护力量，又加速区域成林见效步伐，增加了蓄积，改善了生态环境，并通过发放护林员劳务补助费实现稳定脱贫</t>
        </is>
      </c>
      <c r="I1191" s="152" t="n">
        <v>10</v>
      </c>
      <c r="J1191" s="152" t="n">
        <v>0.0036</v>
      </c>
      <c r="K1191" s="152" t="n">
        <v>0.0151</v>
      </c>
      <c r="L1191" s="152" t="inlineStr">
        <is>
          <t>县自然
资源局</t>
        </is>
      </c>
      <c r="M1191" s="152" t="inlineStr">
        <is>
          <t>小南沟乡</t>
        </is>
      </c>
      <c r="N1191" s="152" t="n">
        <v>2019.11</v>
      </c>
      <c r="O1191" s="52" t="n"/>
    </row>
    <row r="1192" ht="75" customFormat="1" customHeight="1" s="9">
      <c r="A1192" s="195" t="n">
        <v>18</v>
      </c>
      <c r="B1192" s="152" t="inlineStr">
        <is>
          <t>生态护林员</t>
        </is>
      </c>
      <c r="C1192" s="152" t="inlineStr">
        <is>
          <t>新建</t>
        </is>
      </c>
      <c r="D1192" s="152" t="inlineStr">
        <is>
          <t>2019.09
-
2020.12</t>
        </is>
      </c>
      <c r="E1192" s="152" t="inlineStr">
        <is>
          <t>车道乡</t>
        </is>
      </c>
      <c r="F1192" s="151" t="inlineStr">
        <is>
          <t>选聘建档立卡贫困人口生态护林员66人，其中元峁村2人，苦水掌村6人，双庙村5人，王西掌村2人，三角城村8人，吊渠村3人，杨掌村2人，万安村5人，魏洼村1人，陈掌村1人，红台村5人，樱桃掌村3人，安掌村8人，代掌村6人，刘渠村7人，刘园子村2人</t>
        </is>
      </c>
      <c r="G1192" s="152" t="n">
        <v>52.8</v>
      </c>
      <c r="H1192" s="216" t="inlineStr">
        <is>
          <t>通过选聘建档立卡贫困人口生态护林员，开展林业生态保护工作，既充实了管护力量，又加速区域成林见效步伐，增加了蓄积，改善了生态环境，并通过发放护林员劳务补助费实现稳定脱贫</t>
        </is>
      </c>
      <c r="I1192" s="152" t="n">
        <v>16</v>
      </c>
      <c r="J1192" s="152" t="n">
        <v>0.0066</v>
      </c>
      <c r="K1192" s="152" t="n">
        <v>0.0277</v>
      </c>
      <c r="L1192" s="152" t="inlineStr">
        <is>
          <t>县自然
资源局</t>
        </is>
      </c>
      <c r="M1192" s="152" t="inlineStr">
        <is>
          <t>车道乡</t>
        </is>
      </c>
      <c r="N1192" s="152" t="n">
        <v>2019.11</v>
      </c>
      <c r="O1192" s="52" t="n"/>
    </row>
    <row r="1193" ht="75" customFormat="1" customHeight="1" s="9">
      <c r="A1193" s="195" t="n">
        <v>19</v>
      </c>
      <c r="B1193" s="152" t="inlineStr">
        <is>
          <t>生态护林员</t>
        </is>
      </c>
      <c r="C1193" s="152" t="inlineStr">
        <is>
          <t>新建</t>
        </is>
      </c>
      <c r="D1193" s="152" t="inlineStr">
        <is>
          <t>2019.09
-
2020.12</t>
        </is>
      </c>
      <c r="E1193" s="152" t="inlineStr">
        <is>
          <t>毛井镇</t>
        </is>
      </c>
      <c r="F1193" s="151" t="inlineStr">
        <is>
          <t>选聘建档立卡贫困人口生态护林员24人，其中高家洼3人，大户掌村2人，杨东掌村4人，丁连掌村3人，砖城子村3人，红土咀村4人，马趟村1人，二条俭村4人</t>
        </is>
      </c>
      <c r="G1193" s="152" t="n">
        <v>19.2</v>
      </c>
      <c r="H1193" s="216" t="inlineStr">
        <is>
          <t>通过选聘建档立卡贫困人口生态护林员，开展林业生态保护工作，既充实了管护力量，又加速区域成林见效步伐，增加了蓄积，改善了生态环境，并通过发放护林员劳务补助费实现稳定脱贫</t>
        </is>
      </c>
      <c r="I1193" s="152" t="n">
        <v>8</v>
      </c>
      <c r="J1193" s="152" t="n">
        <v>0.0024</v>
      </c>
      <c r="K1193" s="152" t="n">
        <v>0.0101</v>
      </c>
      <c r="L1193" s="152" t="inlineStr">
        <is>
          <t>县自然
资源局</t>
        </is>
      </c>
      <c r="M1193" s="152" t="inlineStr">
        <is>
          <t>毛井镇</t>
        </is>
      </c>
      <c r="N1193" s="152" t="n">
        <v>2019.11</v>
      </c>
      <c r="O1193" s="52" t="n"/>
    </row>
    <row r="1194" ht="75" customFormat="1" customHeight="1" s="9">
      <c r="A1194" s="195" t="n">
        <v>20</v>
      </c>
      <c r="B1194" s="152" t="inlineStr">
        <is>
          <t>生态护林员</t>
        </is>
      </c>
      <c r="C1194" s="152" t="inlineStr">
        <is>
          <t>新建</t>
        </is>
      </c>
      <c r="D1194" s="152" t="inlineStr">
        <is>
          <t>2019.09
-
2020.12</t>
        </is>
      </c>
      <c r="E1194" s="152" t="inlineStr">
        <is>
          <t>芦家湾乡</t>
        </is>
      </c>
      <c r="F1194" s="151" t="inlineStr">
        <is>
          <t>选聘建档立卡贫困人口生态护林员134人，其中杨新庄村48人、小堡条村8人、王庄村7人、盘龙村8人、桃李湾村4人、井川村21人、宋掌村1人、庙儿掌村34人、花儿掌村1人、大堡条村2人</t>
        </is>
      </c>
      <c r="G1194" s="152" t="n">
        <v>107.2</v>
      </c>
      <c r="H1194" s="216" t="inlineStr">
        <is>
          <t>通过选聘建档立卡贫困人口生态护林员，开展林业生态保护工作，既充实了管护力量，又加速区域成林见效步伐，增加了蓄积，改善了生态环境，并通过发放护林员劳务补助费实现稳定脱贫</t>
        </is>
      </c>
      <c r="I1194" s="152" t="n">
        <v>10</v>
      </c>
      <c r="J1194" s="152" t="n">
        <v>0.0134</v>
      </c>
      <c r="K1194" s="152" t="n">
        <v>0.0189</v>
      </c>
      <c r="L1194" s="152" t="inlineStr">
        <is>
          <t>县自然
资源局</t>
        </is>
      </c>
      <c r="M1194" s="152" t="inlineStr">
        <is>
          <t>芦家湾乡</t>
        </is>
      </c>
      <c r="N1194" s="152" t="n">
        <v>2019.11</v>
      </c>
      <c r="O1194" s="52" t="n"/>
    </row>
    <row r="1195" ht="64" customFormat="1" customHeight="1" s="9">
      <c r="A1195" s="233" t="inlineStr">
        <is>
          <t>(二)</t>
        </is>
      </c>
      <c r="B1195" s="233" t="inlineStr">
        <is>
          <t>地质灾害防治</t>
        </is>
      </c>
      <c r="C1195" s="233" t="inlineStr">
        <is>
          <t>新建</t>
        </is>
      </c>
      <c r="D1195" s="233" t="inlineStr">
        <is>
          <t>2020.01
-
2021.12</t>
        </is>
      </c>
      <c r="E1195" s="233" t="inlineStr">
        <is>
          <t>天池等4个乡镇</t>
        </is>
      </c>
      <c r="F1195" s="124" t="inlineStr">
        <is>
          <t>为天池乡天池村、耿湾乡张台村、车道镇苦水掌村、耿湾乡张台村、合道镇红崖村斜坡治理，总投资3786万元，采取以工代赈的方式实施项目，吸纳贫困家庭劳动力参与工程建设，并及时足额发放劳务报酬，增加贫困群众工资性收入</t>
        </is>
      </c>
      <c r="G1195" s="233" t="n">
        <v>3786</v>
      </c>
      <c r="H1195" s="124" t="inlineStr">
        <is>
          <t>保障正常生活、生产、推动扶贫事业、促进社会稳定和经济发展</t>
        </is>
      </c>
      <c r="I1195" s="233" t="n">
        <v>5</v>
      </c>
      <c r="J1195" s="233" t="n">
        <v>0.021</v>
      </c>
      <c r="K1195" s="233" t="n">
        <v>0.08</v>
      </c>
      <c r="L1195" s="233" t="inlineStr">
        <is>
          <t>县自然
资源局</t>
        </is>
      </c>
      <c r="M1195" s="233" t="inlineStr">
        <is>
          <t>县自然
资源局</t>
        </is>
      </c>
      <c r="N1195" s="233" t="n">
        <v>2019.11</v>
      </c>
      <c r="O1195" s="52" t="n"/>
    </row>
    <row r="1196" ht="41" customFormat="1" customHeight="1" s="9">
      <c r="A1196" s="152" t="n">
        <v>1</v>
      </c>
      <c r="B1196" s="152" t="inlineStr">
        <is>
          <t>天池乡天池村
天池组沟头不稳定
斜坡治理项目</t>
        </is>
      </c>
      <c r="C1196" s="152" t="inlineStr">
        <is>
          <t>新建</t>
        </is>
      </c>
      <c r="D1196" s="152" t="inlineStr">
        <is>
          <t>2020.01
-
2021.12</t>
        </is>
      </c>
      <c r="E1196" s="152" t="inlineStr">
        <is>
          <t>天池乡
天池村</t>
        </is>
      </c>
      <c r="F1196" s="151" t="inlineStr">
        <is>
          <t>削坡、坡脚挡墙、锚索框架和截排水工程等治理措施</t>
        </is>
      </c>
      <c r="G1196" s="152" t="n">
        <v>620</v>
      </c>
      <c r="H1196" s="151" t="inlineStr">
        <is>
          <t>保障正常生活、生产、推动扶贫事业、促进社会稳定和经济发展</t>
        </is>
      </c>
      <c r="I1196" s="152" t="n">
        <v>1</v>
      </c>
      <c r="J1196" s="152" t="n">
        <v>0.0057</v>
      </c>
      <c r="K1196" s="152" t="n">
        <v>0.005</v>
      </c>
      <c r="L1196" s="152" t="inlineStr">
        <is>
          <t>县自然
资源局</t>
        </is>
      </c>
      <c r="M1196" s="152" t="inlineStr">
        <is>
          <t>县自然
资源局</t>
        </is>
      </c>
      <c r="N1196" s="152" t="n">
        <v>2019.11</v>
      </c>
      <c r="O1196" s="52" t="n"/>
    </row>
    <row r="1197" ht="41" customFormat="1" customHeight="1" s="9">
      <c r="A1197" s="152" t="n">
        <v>2</v>
      </c>
      <c r="B1197" s="152" t="inlineStr">
        <is>
          <t>耿湾乡张台村张台组中心小学不稳定斜坡</t>
        </is>
      </c>
      <c r="C1197" s="152" t="inlineStr">
        <is>
          <t>新建</t>
        </is>
      </c>
      <c r="D1197" s="152" t="inlineStr">
        <is>
          <t>2020.01
-
2021.12</t>
        </is>
      </c>
      <c r="E1197" s="152" t="inlineStr">
        <is>
          <t>耿湾乡
张台村</t>
        </is>
      </c>
      <c r="F1197" s="151" t="inlineStr">
        <is>
          <t>坡体中局部削坡减载、坡脚支挡、坡面锚固以及截排水渠等</t>
        </is>
      </c>
      <c r="G1197" s="152" t="n">
        <v>1280</v>
      </c>
      <c r="H1197" s="151" t="inlineStr">
        <is>
          <t>保障正常生活、生产、推动扶贫事业、促进社会稳定和经济发展</t>
        </is>
      </c>
      <c r="I1197" s="152" t="n">
        <v>1</v>
      </c>
      <c r="J1197" s="152" t="n">
        <v>0.0153</v>
      </c>
      <c r="K1197" s="152" t="n">
        <v>0.11</v>
      </c>
      <c r="L1197" s="152" t="inlineStr">
        <is>
          <t>县自然
资源局</t>
        </is>
      </c>
      <c r="M1197" s="152" t="inlineStr">
        <is>
          <t>县自然
资源局</t>
        </is>
      </c>
      <c r="N1197" s="152" t="n">
        <v>2019.11</v>
      </c>
      <c r="O1197" s="52" t="n"/>
    </row>
    <row r="1198" ht="41" customFormat="1" customHeight="1" s="9">
      <c r="A1198" s="152" t="n">
        <v>3</v>
      </c>
      <c r="B1198" s="152" t="inlineStr">
        <is>
          <t>车道镇苦水掌村不稳定斜坡</t>
        </is>
      </c>
      <c r="C1198" s="152" t="inlineStr">
        <is>
          <t>新建</t>
        </is>
      </c>
      <c r="D1198" s="152" t="inlineStr">
        <is>
          <t>2020.01
-
2021.12</t>
        </is>
      </c>
      <c r="E1198" s="152" t="inlineStr">
        <is>
          <t>车道镇
苦水掌村</t>
        </is>
      </c>
      <c r="F1198" s="151" t="inlineStr">
        <is>
          <t>削坡、坡脚挡墙、锚索框架和截排水工程等</t>
        </is>
      </c>
      <c r="G1198" s="152" t="n">
        <v>500</v>
      </c>
      <c r="H1198" s="151" t="inlineStr">
        <is>
          <t>保障正常生活、生产、推动扶贫事业、促进社会稳定和经济发展</t>
        </is>
      </c>
      <c r="I1198" s="152" t="n">
        <v>1</v>
      </c>
      <c r="J1198" s="152" t="n">
        <v>0.0021</v>
      </c>
      <c r="K1198" s="152" t="n">
        <v>0.0092</v>
      </c>
      <c r="L1198" s="152" t="inlineStr">
        <is>
          <t>县自然
资源局</t>
        </is>
      </c>
      <c r="M1198" s="152" t="inlineStr">
        <is>
          <t>县自然
资源局</t>
        </is>
      </c>
      <c r="N1198" s="152" t="n">
        <v>2019.11</v>
      </c>
      <c r="O1198" s="52" t="n"/>
    </row>
    <row r="1199" ht="41" customFormat="1" customHeight="1" s="9">
      <c r="A1199" s="152" t="n">
        <v>4</v>
      </c>
      <c r="B1199" s="152" t="inlineStr">
        <is>
          <t>耿湾乡张台村张台组不稳定斜坡</t>
        </is>
      </c>
      <c r="C1199" s="152" t="inlineStr">
        <is>
          <t>新建</t>
        </is>
      </c>
      <c r="D1199" s="152" t="inlineStr">
        <is>
          <t>2020.01
-
2021.12</t>
        </is>
      </c>
      <c r="E1199" s="152" t="inlineStr">
        <is>
          <t>耿湾乡
张台村</t>
        </is>
      </c>
      <c r="F1199" s="151" t="inlineStr">
        <is>
          <t>进行削除，边坡坡顶进行削方减载，削方后形成的边坡采用工程措施进行加固</t>
        </is>
      </c>
      <c r="G1199" s="152" t="n">
        <v>586</v>
      </c>
      <c r="H1199" s="151" t="inlineStr">
        <is>
          <t>保障正常生活、生产、推动扶贫事业、促进社会稳定和经济发展</t>
        </is>
      </c>
      <c r="I1199" s="152" t="n">
        <v>1</v>
      </c>
      <c r="J1199" s="152" t="n">
        <v>0.021</v>
      </c>
      <c r="K1199" s="152" t="n">
        <v>0.08</v>
      </c>
      <c r="L1199" s="152" t="inlineStr">
        <is>
          <t>县自然
资源局</t>
        </is>
      </c>
      <c r="M1199" s="152" t="inlineStr">
        <is>
          <t>县自然
资源局</t>
        </is>
      </c>
      <c r="N1199" s="152" t="n">
        <v>2019.11</v>
      </c>
      <c r="O1199" s="52" t="n"/>
    </row>
    <row r="1200" ht="41" customFormat="1" customHeight="1" s="9">
      <c r="A1200" s="152" t="n">
        <v>5</v>
      </c>
      <c r="B1200" s="152" t="inlineStr">
        <is>
          <t>合道镇红崖村弯儿崖组泥石流治理项目</t>
        </is>
      </c>
      <c r="C1200" s="152" t="inlineStr">
        <is>
          <t>新建</t>
        </is>
      </c>
      <c r="D1200" s="152" t="inlineStr">
        <is>
          <t>2020.01
-
2021.12</t>
        </is>
      </c>
      <c r="E1200" s="152" t="inlineStr">
        <is>
          <t>合道镇
红崖村</t>
        </is>
      </c>
      <c r="F1200" s="151" t="inlineStr">
        <is>
          <t>修建拦挡坝体、护坦、排导堤等，辅助以翼墙、导流墙</t>
        </is>
      </c>
      <c r="G1200" s="152" t="n">
        <v>800</v>
      </c>
      <c r="H1200" s="151" t="inlineStr">
        <is>
          <t>保障正常生活、生产、推动扶贫事业、促进社会稳定和经济发展</t>
        </is>
      </c>
      <c r="I1200" s="152" t="n">
        <v>1</v>
      </c>
      <c r="J1200" s="152" t="n">
        <v>0.0068</v>
      </c>
      <c r="K1200" s="152" t="n">
        <v>0.042</v>
      </c>
      <c r="L1200" s="152" t="inlineStr">
        <is>
          <t>县自然
资源局</t>
        </is>
      </c>
      <c r="M1200" s="152" t="inlineStr">
        <is>
          <t>县自然
资源局</t>
        </is>
      </c>
      <c r="N1200" s="152" t="n">
        <v>2019.11</v>
      </c>
      <c r="O1200" s="52" t="n"/>
    </row>
    <row r="1201" ht="64" customFormat="1" customHeight="1" s="9">
      <c r="A1201" s="196" t="inlineStr">
        <is>
          <t>（三）</t>
        </is>
      </c>
      <c r="B1201" s="233" t="inlineStr">
        <is>
          <t>国家水土保持
重点工程</t>
        </is>
      </c>
      <c r="C1201" s="152" t="inlineStr">
        <is>
          <t>新建</t>
        </is>
      </c>
      <c r="D1201" s="233" t="inlineStr">
        <is>
          <t>2020.05
-2020.10</t>
        </is>
      </c>
      <c r="E1201" s="233" t="inlineStr">
        <is>
          <t>施家滩村、河连湾村、马莲掌村</t>
        </is>
      </c>
      <c r="F1201" s="124" t="inlineStr">
        <is>
          <t>梯田建设4500亩，配套生态造林工程14000亩，封山育草工程5000亩,配套建设沟头防护、截排水沟等小型水保工程7处，采取以工代赈的方式实施项目，吸纳贫困家庭劳动力参与工程建设，并及时足额发放劳务报酬，增加贫困群众工资性收入</t>
        </is>
      </c>
      <c r="G1201" s="233">
        <f>G1202+G1203+G1204</f>
        <v/>
      </c>
      <c r="H1201" s="124" t="inlineStr">
        <is>
          <t>项目区贫困户口粮田全面达标，梯田化率达到80%以上，林草覆盖率达到35%以上，人均纯收入达到5000元以上</t>
        </is>
      </c>
      <c r="I1201" s="233">
        <f>I1202+I1203+I1204</f>
        <v/>
      </c>
      <c r="J1201" s="233">
        <f>J1202+J1203+J1204</f>
        <v/>
      </c>
      <c r="K1201" s="233">
        <f>K1202+K1203+K1204</f>
        <v/>
      </c>
      <c r="L1201" s="233" t="inlineStr">
        <is>
          <t>县水保局</t>
        </is>
      </c>
      <c r="M1201" s="233" t="inlineStr">
        <is>
          <t>县水保局</t>
        </is>
      </c>
      <c r="N1201" s="233" t="n">
        <v>2019.11</v>
      </c>
      <c r="O1201" s="52" t="n"/>
    </row>
    <row r="1202" ht="57" customFormat="1" customHeight="1" s="9">
      <c r="A1202" s="152" t="n">
        <v>1</v>
      </c>
      <c r="B1202" s="152" t="inlineStr">
        <is>
          <t>国家水土保持重点工程2020年合道镇四合掌小流域综合治理项目</t>
        </is>
      </c>
      <c r="C1202" s="152" t="inlineStr">
        <is>
          <t>新建</t>
        </is>
      </c>
      <c r="D1202" s="152" t="inlineStr">
        <is>
          <t>2020.05
-
2020.10</t>
        </is>
      </c>
      <c r="E1202" s="152" t="inlineStr">
        <is>
          <t>合道镇唐台子村</t>
        </is>
      </c>
      <c r="F1202" s="151" t="inlineStr">
        <is>
          <t>梯田建设2000亩，配套生态造林工程4000亩，封山育草工程5000亩,配套建设沟头防护、截排水沟等小型水保工程3处</t>
        </is>
      </c>
      <c r="G1202" s="152" t="n">
        <v>500</v>
      </c>
      <c r="H1202" s="151" t="inlineStr">
        <is>
          <t>项目区贫困户口粮田全面达标，梯田化率达到80%以上，林草覆盖率达到35%以上，人均纯收入达到5000元以上</t>
        </is>
      </c>
      <c r="I1202" s="152" t="n">
        <v>1</v>
      </c>
      <c r="J1202" s="152" t="n">
        <v>0.0113</v>
      </c>
      <c r="K1202" s="152" t="n">
        <v>0.0511</v>
      </c>
      <c r="L1202" s="152" t="inlineStr">
        <is>
          <t>县水保局</t>
        </is>
      </c>
      <c r="M1202" s="152" t="inlineStr">
        <is>
          <t>县水保局</t>
        </is>
      </c>
      <c r="N1202" s="152" t="n">
        <v>2019.11</v>
      </c>
      <c r="O1202" s="52" t="n"/>
    </row>
    <row r="1203" ht="57" customFormat="1" customHeight="1" s="9">
      <c r="A1203" s="152" t="n">
        <v>2</v>
      </c>
      <c r="B1203" s="152" t="inlineStr">
        <is>
          <t>国家水土保持重点工程2020年连家山小流域综合治理项目</t>
        </is>
      </c>
      <c r="C1203" s="152" t="inlineStr">
        <is>
          <t>新建</t>
        </is>
      </c>
      <c r="D1203" s="152" t="inlineStr">
        <is>
          <t>2020.05
-2020.10</t>
        </is>
      </c>
      <c r="E1203" s="152" t="inlineStr">
        <is>
          <t>洪德镇河连湾村连家山</t>
        </is>
      </c>
      <c r="F1203" s="151" t="inlineStr">
        <is>
          <t>梯田建设1500亩，配套生态造林工程5000亩，配套小型水土保工程建设2处</t>
        </is>
      </c>
      <c r="G1203" s="152" t="n">
        <v>300</v>
      </c>
      <c r="H1203" s="151" t="inlineStr">
        <is>
          <t>项目区贫困户口粮田全面达标，梯田化率达到80%以上，林草覆盖率达到35%以上，人均纯收入达到5000元以上</t>
        </is>
      </c>
      <c r="I1203" s="152" t="n">
        <v>1</v>
      </c>
      <c r="J1203" s="152" t="n">
        <v>0.0118</v>
      </c>
      <c r="K1203" s="152" t="n">
        <v>0.0419</v>
      </c>
      <c r="L1203" s="152" t="inlineStr">
        <is>
          <t>县水保局</t>
        </is>
      </c>
      <c r="M1203" s="152" t="inlineStr">
        <is>
          <t>县水保局</t>
        </is>
      </c>
      <c r="N1203" s="152" t="n">
        <v>2019.11</v>
      </c>
      <c r="O1203" s="52" t="n"/>
    </row>
    <row r="1204" ht="64" customFormat="1" customHeight="1" s="9">
      <c r="A1204" s="160" t="n">
        <v>3</v>
      </c>
      <c r="B1204" s="160" t="inlineStr">
        <is>
          <t>国家水土保持重点工程环县2019年小流域综合治理（环城镇西川村魏家塬土地综合整治）项目</t>
        </is>
      </c>
      <c r="C1204" s="160" t="inlineStr">
        <is>
          <t>续建</t>
        </is>
      </c>
      <c r="D1204" s="160" t="inlineStr">
        <is>
          <t>2019.08-2020.5</t>
        </is>
      </c>
      <c r="E1204" s="160" t="inlineStr">
        <is>
          <t>环城西川村</t>
        </is>
      </c>
      <c r="F1204" s="192" t="inlineStr">
        <is>
          <t>新修梯田122.24hm2，配套田间道路9.8km，营造水保林277.73hm2（纯刺槐林113.23hm2，1.5m油松纯林14.62hm2，油松刺槐混交林149.88hm2），栽植经济林（油用牡丹）5.05hm2，封禁治理560 hm2，修建工程标志碑1座。</t>
        </is>
      </c>
      <c r="G1204" s="160" t="n">
        <v>128.57</v>
      </c>
      <c r="H1204" s="192" t="inlineStr">
        <is>
          <t>项目区贫困户口粮田全面达标，梯田化率达到80%以上，林草覆盖率达到24.06%，人均纯收入达到5000元以上</t>
        </is>
      </c>
      <c r="I1204" s="160" t="n">
        <v>1</v>
      </c>
      <c r="J1204" s="160" t="n">
        <v>0.0153</v>
      </c>
      <c r="K1204" s="160" t="n">
        <v>0.0581</v>
      </c>
      <c r="L1204" s="152" t="inlineStr">
        <is>
          <t>县水保局</t>
        </is>
      </c>
      <c r="M1204" s="152" t="inlineStr">
        <is>
          <t>县水保局</t>
        </is>
      </c>
      <c r="N1204" s="197" t="n">
        <v>2019.11</v>
      </c>
      <c r="O1204" s="52" t="n"/>
    </row>
    <row r="1205" ht="56" customFormat="1" customHeight="1" s="9">
      <c r="A1205" s="233" t="inlineStr">
        <is>
          <t>（四）</t>
        </is>
      </c>
      <c r="B1205" s="233" t="inlineStr">
        <is>
          <t>骨干坝除险
加固工程</t>
        </is>
      </c>
      <c r="C1205" s="233" t="inlineStr">
        <is>
          <t>新建</t>
        </is>
      </c>
      <c r="D1205" s="52" t="inlineStr">
        <is>
          <t>2020.05-
2020.11</t>
        </is>
      </c>
      <c r="E1205" s="233" t="inlineStr">
        <is>
          <t>车道等8个乡镇</t>
        </is>
      </c>
      <c r="F1205" s="124" t="inlineStr">
        <is>
          <t>对安乐坟等38座病险淤地坝采用维修坝体、增设溢洪道等措施进行除险加固维修，采取以工代赈的方式实施项目，吸纳贫困家庭劳动力参与工程建设，并及时足额发放劳务报酬，增加贫困群众工资性收入</t>
        </is>
      </c>
      <c r="G1205" s="233">
        <f>SUM(G1206:G1243)</f>
        <v/>
      </c>
      <c r="H1205" s="124" t="inlineStr">
        <is>
          <t>淤地坝安全运行，生态经济效益正常发挥，已淤坝地不再缩减，“饭碗田”稳产高产</t>
        </is>
      </c>
      <c r="I1205" s="233">
        <f>SUM(I1206:I1243)</f>
        <v/>
      </c>
      <c r="J1205" s="233">
        <f>SUM(J1206:J1243)</f>
        <v/>
      </c>
      <c r="K1205" s="233">
        <f>SUM(K1206:K1243)</f>
        <v/>
      </c>
      <c r="L1205" s="233" t="inlineStr">
        <is>
          <t>县水保局</t>
        </is>
      </c>
      <c r="M1205" s="233" t="inlineStr">
        <is>
          <t>县水保局</t>
        </is>
      </c>
      <c r="N1205" s="233" t="n">
        <v>2019.11</v>
      </c>
      <c r="O1205" s="52" t="n"/>
    </row>
    <row r="1206" ht="39" customFormat="1" customHeight="1" s="9">
      <c r="A1206" s="152" t="n">
        <v>1</v>
      </c>
      <c r="B1206" s="152" t="inlineStr">
        <is>
          <t>赵掌沟骨干坝除险加固工程</t>
        </is>
      </c>
      <c r="C1206" s="152" t="inlineStr">
        <is>
          <t>新建</t>
        </is>
      </c>
      <c r="D1206" s="152" t="inlineStr">
        <is>
          <t>2020.05
-
2020.11</t>
        </is>
      </c>
      <c r="E1206" s="152" t="inlineStr">
        <is>
          <t>车道镇</t>
        </is>
      </c>
      <c r="F1206" s="151" t="inlineStr">
        <is>
          <t>对水毁溢洪道进行维修</t>
        </is>
      </c>
      <c r="G1206" s="152" t="n">
        <v>32.42</v>
      </c>
      <c r="H1206" s="151" t="inlineStr">
        <is>
          <t>淤地坝安全运行，生态经济效益正常发挥，已淤坝地不再缩减，“饭碗田”稳产高产</t>
        </is>
      </c>
      <c r="I1206" s="152" t="n">
        <v>1</v>
      </c>
      <c r="J1206" s="152" t="n">
        <v>0.003</v>
      </c>
      <c r="K1206" s="152" t="n">
        <v>0.018</v>
      </c>
      <c r="L1206" s="152" t="inlineStr">
        <is>
          <t>县水保局</t>
        </is>
      </c>
      <c r="M1206" s="152" t="inlineStr">
        <is>
          <t>县水保局</t>
        </is>
      </c>
      <c r="N1206" s="152" t="n">
        <v>2019.11</v>
      </c>
      <c r="O1206" s="52" t="n"/>
    </row>
    <row r="1207" ht="39" customFormat="1" customHeight="1" s="9">
      <c r="A1207" s="152" t="n">
        <v>2</v>
      </c>
      <c r="B1207" s="152" t="inlineStr">
        <is>
          <t>黄岔沟骨干坝除险加固工程</t>
        </is>
      </c>
      <c r="C1207" s="152" t="inlineStr">
        <is>
          <t>新建</t>
        </is>
      </c>
      <c r="D1207" s="152" t="inlineStr">
        <is>
          <t>2020.05
-
2020.11</t>
        </is>
      </c>
      <c r="E1207" s="152" t="inlineStr">
        <is>
          <t>车道镇</t>
        </is>
      </c>
      <c r="F1207" s="151" t="inlineStr">
        <is>
          <t>清理被土掩埋的卧管孔塞，对水毁泄水陡坡进行维修</t>
        </is>
      </c>
      <c r="G1207" s="152" t="n">
        <v>29.57</v>
      </c>
      <c r="H1207" s="151" t="inlineStr">
        <is>
          <t>淤地坝安全运行，生态经济效益正常发挥，已淤坝地不再缩减，“饭碗田”稳产高产</t>
        </is>
      </c>
      <c r="I1207" s="152" t="n">
        <v>4</v>
      </c>
      <c r="J1207" s="152" t="n">
        <v>0.001</v>
      </c>
      <c r="K1207" s="152" t="n">
        <v>0.005</v>
      </c>
      <c r="L1207" s="152" t="inlineStr">
        <is>
          <t>县水保局</t>
        </is>
      </c>
      <c r="M1207" s="152" t="inlineStr">
        <is>
          <t>县水保局</t>
        </is>
      </c>
      <c r="N1207" s="152" t="n">
        <v>2019.11</v>
      </c>
      <c r="O1207" s="52" t="n"/>
    </row>
    <row r="1208" ht="39" customFormat="1" customHeight="1" s="9">
      <c r="A1208" s="152" t="n">
        <v>3</v>
      </c>
      <c r="B1208" s="152" t="inlineStr">
        <is>
          <t>李家湾沟骨干坝除险加固工程</t>
        </is>
      </c>
      <c r="C1208" s="152" t="inlineStr">
        <is>
          <t>新建</t>
        </is>
      </c>
      <c r="D1208" s="152" t="inlineStr">
        <is>
          <t>2020.05
-
2020.11</t>
        </is>
      </c>
      <c r="E1208" s="152" t="inlineStr">
        <is>
          <t>车道镇</t>
        </is>
      </c>
      <c r="F1208" s="151" t="inlineStr">
        <is>
          <t>对水毁泄水陡坡和右岸山体结合串水处进行维修</t>
        </is>
      </c>
      <c r="G1208" s="152" t="n">
        <v>30.25</v>
      </c>
      <c r="H1208" s="151" t="inlineStr">
        <is>
          <t>淤地坝安全运行，生态经济效益正常发挥，已淤坝地不再缩减，“饭碗田”稳产高产</t>
        </is>
      </c>
      <c r="I1208" s="152" t="n">
        <v>1</v>
      </c>
      <c r="J1208" s="152" t="n">
        <v>0.0015</v>
      </c>
      <c r="K1208" s="152" t="n">
        <v>0.008999999999999999</v>
      </c>
      <c r="L1208" s="152" t="inlineStr">
        <is>
          <t>县水保局</t>
        </is>
      </c>
      <c r="M1208" s="152" t="inlineStr">
        <is>
          <t>县水保局</t>
        </is>
      </c>
      <c r="N1208" s="152" t="n">
        <v>2019.11</v>
      </c>
      <c r="O1208" s="52" t="n"/>
    </row>
    <row r="1209" ht="39" customFormat="1" customHeight="1" s="9">
      <c r="A1209" s="152" t="n">
        <v>4</v>
      </c>
      <c r="B1209" s="152" t="inlineStr">
        <is>
          <t>陈掌骨干坝除险加固工程</t>
        </is>
      </c>
      <c r="C1209" s="152" t="inlineStr">
        <is>
          <t>新建</t>
        </is>
      </c>
      <c r="D1209" s="152" t="inlineStr">
        <is>
          <t>2020.05
-
2020.11</t>
        </is>
      </c>
      <c r="E1209" s="152" t="inlineStr">
        <is>
          <t>毛井镇</t>
        </is>
      </c>
      <c r="F1209" s="151" t="inlineStr">
        <is>
          <t>对水毁溢洪道进行维修</t>
        </is>
      </c>
      <c r="G1209" s="152" t="n">
        <v>193.07</v>
      </c>
      <c r="H1209" s="151" t="inlineStr">
        <is>
          <t>淤地坝安全运行，生态经济效益正常发挥，已淤坝地不再缩减，“饭碗田”稳产高产</t>
        </is>
      </c>
      <c r="I1209" s="152" t="n">
        <v>1</v>
      </c>
      <c r="J1209" s="152" t="n">
        <v>0.002</v>
      </c>
      <c r="K1209" s="152" t="n">
        <v>0.01</v>
      </c>
      <c r="L1209" s="152" t="inlineStr">
        <is>
          <t>县水保局</t>
        </is>
      </c>
      <c r="M1209" s="152" t="inlineStr">
        <is>
          <t>县水保局</t>
        </is>
      </c>
      <c r="N1209" s="152" t="n">
        <v>2019.11</v>
      </c>
      <c r="O1209" s="52" t="n"/>
    </row>
    <row r="1210" ht="39" customFormat="1" customHeight="1" s="9">
      <c r="A1210" s="152" t="n">
        <v>5</v>
      </c>
      <c r="B1210" s="152" t="inlineStr">
        <is>
          <t>条子掌骨干坝除险加固工程</t>
        </is>
      </c>
      <c r="C1210" s="152" t="inlineStr">
        <is>
          <t>新建</t>
        </is>
      </c>
      <c r="D1210" s="152" t="inlineStr">
        <is>
          <t>2020.05
-
2020.11</t>
        </is>
      </c>
      <c r="E1210" s="152" t="inlineStr">
        <is>
          <t>环城镇</t>
        </is>
      </c>
      <c r="F1210" s="151" t="inlineStr">
        <is>
          <t>维修坝体和溢洪道中下部位损坏侧墙</t>
        </is>
      </c>
      <c r="G1210" s="152" t="n">
        <v>149.21</v>
      </c>
      <c r="H1210" s="151" t="inlineStr">
        <is>
          <t>淤地坝安全运行，生态经济效益正常发挥，已淤坝地不再缩减，“饭碗田”稳产高产</t>
        </is>
      </c>
      <c r="I1210" s="152" t="n">
        <v>1</v>
      </c>
      <c r="J1210" s="152" t="n">
        <v>0.003</v>
      </c>
      <c r="K1210" s="152" t="n">
        <v>0.018</v>
      </c>
      <c r="L1210" s="152" t="inlineStr">
        <is>
          <t>县水保局</t>
        </is>
      </c>
      <c r="M1210" s="152" t="inlineStr">
        <is>
          <t>县水保局</t>
        </is>
      </c>
      <c r="N1210" s="152" t="n">
        <v>2019.11</v>
      </c>
      <c r="O1210" s="52" t="n"/>
    </row>
    <row r="1211" ht="39" customFormat="1" customHeight="1" s="9">
      <c r="A1211" s="152" t="n">
        <v>6</v>
      </c>
      <c r="B1211" s="152" t="inlineStr">
        <is>
          <t>范家湾骨干坝除险加固工程</t>
        </is>
      </c>
      <c r="C1211" s="152" t="inlineStr">
        <is>
          <t>新建</t>
        </is>
      </c>
      <c r="D1211" s="152" t="inlineStr">
        <is>
          <t>2020.05
-
2020.11</t>
        </is>
      </c>
      <c r="E1211" s="152" t="inlineStr">
        <is>
          <t>环城镇</t>
        </is>
      </c>
      <c r="F1211" s="151" t="inlineStr">
        <is>
          <t>维修坝体</t>
        </is>
      </c>
      <c r="G1211" s="152" t="n">
        <v>28.84</v>
      </c>
      <c r="H1211" s="151" t="inlineStr">
        <is>
          <t>淤地坝安全运行，生态经济效益正常发挥，已淤坝地不再缩减，“饭碗田”稳产高产</t>
        </is>
      </c>
      <c r="I1211" s="152" t="n">
        <v>1</v>
      </c>
      <c r="J1211" s="152" t="n">
        <v>0.0003</v>
      </c>
      <c r="K1211" s="152" t="n">
        <v>0.0015</v>
      </c>
      <c r="L1211" s="152" t="inlineStr">
        <is>
          <t>县水保局</t>
        </is>
      </c>
      <c r="M1211" s="152" t="inlineStr">
        <is>
          <t>县水保局</t>
        </is>
      </c>
      <c r="N1211" s="152" t="n">
        <v>2019.11</v>
      </c>
      <c r="O1211" s="52" t="n"/>
    </row>
    <row r="1212" ht="39" customFormat="1" customHeight="1" s="9">
      <c r="A1212" s="152" t="n">
        <v>7</v>
      </c>
      <c r="B1212" s="152" t="inlineStr">
        <is>
          <t>三咀骨干坝除险加固工程</t>
        </is>
      </c>
      <c r="C1212" s="152" t="inlineStr">
        <is>
          <t>新建</t>
        </is>
      </c>
      <c r="D1212" s="152" t="inlineStr">
        <is>
          <t>2020.05
-
2020.11</t>
        </is>
      </c>
      <c r="E1212" s="152" t="inlineStr">
        <is>
          <t>虎洞乡</t>
        </is>
      </c>
      <c r="F1212" s="151" t="inlineStr">
        <is>
          <t>维修坝体背水坡和溢洪道</t>
        </is>
      </c>
      <c r="G1212" s="152" t="n">
        <v>36.88</v>
      </c>
      <c r="H1212" s="151" t="inlineStr">
        <is>
          <t>淤地坝安全运行，生态经济效益正常发挥，已淤坝地不再缩减，“饭碗田”稳产高产</t>
        </is>
      </c>
      <c r="I1212" s="152" t="n">
        <v>1</v>
      </c>
      <c r="J1212" s="152" t="n">
        <v>0.0003</v>
      </c>
      <c r="K1212" s="152" t="n">
        <v>0.0015</v>
      </c>
      <c r="L1212" s="152" t="inlineStr">
        <is>
          <t>县水保局</t>
        </is>
      </c>
      <c r="M1212" s="152" t="inlineStr">
        <is>
          <t>县水保局</t>
        </is>
      </c>
      <c r="N1212" s="152" t="n">
        <v>2019.11</v>
      </c>
      <c r="O1212" s="52" t="n"/>
    </row>
    <row r="1213" ht="39" customFormat="1" customHeight="1" s="9">
      <c r="A1213" s="152" t="n">
        <v>8</v>
      </c>
      <c r="B1213" s="152" t="inlineStr">
        <is>
          <t>董山拐沟骨干坝除险加固工程</t>
        </is>
      </c>
      <c r="C1213" s="152" t="inlineStr">
        <is>
          <t>新建</t>
        </is>
      </c>
      <c r="D1213" s="152" t="inlineStr">
        <is>
          <t>2020.05
-
2020.11</t>
        </is>
      </c>
      <c r="E1213" s="152" t="inlineStr">
        <is>
          <t>虎洞乡</t>
        </is>
      </c>
      <c r="F1213" s="151" t="inlineStr">
        <is>
          <t>维修坝体和溢洪道</t>
        </is>
      </c>
      <c r="G1213" s="152" t="n">
        <v>34.99</v>
      </c>
      <c r="H1213" s="151" t="inlineStr">
        <is>
          <t>淤地坝安全运行，生态经济效益正常发挥，已淤坝地不再缩减，“饭碗田”稳产高产</t>
        </is>
      </c>
      <c r="I1213" s="152" t="n">
        <v>1</v>
      </c>
      <c r="J1213" s="152" t="n">
        <v>0.0002</v>
      </c>
      <c r="K1213" s="152" t="n">
        <v>0.0011</v>
      </c>
      <c r="L1213" s="152" t="inlineStr">
        <is>
          <t>县水保局</t>
        </is>
      </c>
      <c r="M1213" s="152" t="inlineStr">
        <is>
          <t>县水保局</t>
        </is>
      </c>
      <c r="N1213" s="152" t="n">
        <v>2019.11</v>
      </c>
      <c r="O1213" s="52" t="n"/>
    </row>
    <row r="1214" ht="39" customFormat="1" customHeight="1" s="9">
      <c r="A1214" s="152" t="n">
        <v>9</v>
      </c>
      <c r="B1214" s="152" t="inlineStr">
        <is>
          <t>段家沟一号骨干坝除险加固工程</t>
        </is>
      </c>
      <c r="C1214" s="152" t="inlineStr">
        <is>
          <t>新建</t>
        </is>
      </c>
      <c r="D1214" s="152" t="inlineStr">
        <is>
          <t>2020.05
-
2020.11</t>
        </is>
      </c>
      <c r="E1214" s="152" t="inlineStr">
        <is>
          <t>洪德镇</t>
        </is>
      </c>
      <c r="F1214" s="151" t="inlineStr">
        <is>
          <t>维修溢洪道侧墙和末端，对过路涵护坡进行整修</t>
        </is>
      </c>
      <c r="G1214" s="152" t="n">
        <v>33.86</v>
      </c>
      <c r="H1214" s="151" t="inlineStr">
        <is>
          <t>淤地坝安全运行，生态经济效益正常发挥，已淤坝地不再缩减，“饭碗田”稳产高产</t>
        </is>
      </c>
      <c r="I1214" s="152" t="n">
        <v>3</v>
      </c>
      <c r="J1214" s="152" t="n">
        <v>0.0065</v>
      </c>
      <c r="K1214" s="152" t="n">
        <v>0.0326</v>
      </c>
      <c r="L1214" s="152" t="inlineStr">
        <is>
          <t>县水保局</t>
        </is>
      </c>
      <c r="M1214" s="152" t="inlineStr">
        <is>
          <t>县水保局</t>
        </is>
      </c>
      <c r="N1214" s="152" t="n">
        <v>2019.11</v>
      </c>
      <c r="O1214" s="52" t="n"/>
    </row>
    <row r="1215" ht="39" customFormat="1" customHeight="1" s="9">
      <c r="A1215" s="152" t="n">
        <v>10</v>
      </c>
      <c r="B1215" s="152" t="inlineStr">
        <is>
          <t>杨滩沟骨干坝除险加固工程</t>
        </is>
      </c>
      <c r="C1215" s="152" t="inlineStr">
        <is>
          <t>新建</t>
        </is>
      </c>
      <c r="D1215" s="152" t="inlineStr">
        <is>
          <t>2020.05
-
2020.11</t>
        </is>
      </c>
      <c r="E1215" s="152" t="inlineStr">
        <is>
          <t>洪德镇</t>
        </is>
      </c>
      <c r="F1215" s="151" t="inlineStr">
        <is>
          <t>维修排水管和泄水建筑物</t>
        </is>
      </c>
      <c r="G1215" s="152" t="n">
        <v>94.28</v>
      </c>
      <c r="H1215" s="151" t="inlineStr">
        <is>
          <t>淤地坝安全运行，生态经济效益正常发挥，已淤坝地不再缩减，“饭碗田”稳产高产</t>
        </is>
      </c>
      <c r="I1215" s="152" t="n">
        <v>1</v>
      </c>
      <c r="J1215" s="152" t="n">
        <v>0.0017</v>
      </c>
      <c r="K1215" s="152" t="n">
        <v>0.008500000000000001</v>
      </c>
      <c r="L1215" s="152" t="inlineStr">
        <is>
          <t>县水保局</t>
        </is>
      </c>
      <c r="M1215" s="152" t="inlineStr">
        <is>
          <t>县水保局</t>
        </is>
      </c>
      <c r="N1215" s="152" t="n">
        <v>2019.11</v>
      </c>
      <c r="O1215" s="52" t="n"/>
    </row>
    <row r="1216" ht="39" customFormat="1" customHeight="1" s="9">
      <c r="A1216" s="152" t="n">
        <v>11</v>
      </c>
      <c r="B1216" s="152" t="inlineStr">
        <is>
          <t>杨庄沟骨干坝除险加固工程</t>
        </is>
      </c>
      <c r="C1216" s="152" t="inlineStr">
        <is>
          <t>新建</t>
        </is>
      </c>
      <c r="D1216" s="152" t="inlineStr">
        <is>
          <t>2020.05
-
2020.11</t>
        </is>
      </c>
      <c r="E1216" s="152" t="inlineStr">
        <is>
          <t>洪德镇</t>
        </is>
      </c>
      <c r="F1216" s="151" t="inlineStr">
        <is>
          <t>维修坝体和溢洪道</t>
        </is>
      </c>
      <c r="G1216" s="152" t="n">
        <v>27.88</v>
      </c>
      <c r="H1216" s="151" t="inlineStr">
        <is>
          <t>淤地坝安全运行，生态经济效益正常发挥，已淤坝地不再缩减，“饭碗田”稳产高产</t>
        </is>
      </c>
      <c r="I1216" s="152" t="n">
        <v>1</v>
      </c>
      <c r="J1216" s="152" t="n">
        <v>0.0009</v>
      </c>
      <c r="K1216" s="152" t="n">
        <v>0.0052</v>
      </c>
      <c r="L1216" s="152" t="inlineStr">
        <is>
          <t>县水保局</t>
        </is>
      </c>
      <c r="M1216" s="152" t="inlineStr">
        <is>
          <t>县水保局</t>
        </is>
      </c>
      <c r="N1216" s="152" t="n">
        <v>2019.11</v>
      </c>
      <c r="O1216" s="52" t="n"/>
    </row>
    <row r="1217" ht="39" customFormat="1" customHeight="1" s="9">
      <c r="A1217" s="152" t="n">
        <v>12</v>
      </c>
      <c r="B1217" s="152" t="inlineStr">
        <is>
          <t>马杖沟骨干坝除险加固工程</t>
        </is>
      </c>
      <c r="C1217" s="152" t="inlineStr">
        <is>
          <t>新建</t>
        </is>
      </c>
      <c r="D1217" s="152" t="inlineStr">
        <is>
          <t>2020.05
-
2020.11</t>
        </is>
      </c>
      <c r="E1217" s="152" t="inlineStr">
        <is>
          <t>环城镇</t>
        </is>
      </c>
      <c r="F1217" s="151" t="inlineStr">
        <is>
          <t>维修坝体和溢洪道</t>
        </is>
      </c>
      <c r="G1217" s="152" t="n">
        <v>20.5</v>
      </c>
      <c r="H1217" s="151" t="inlineStr">
        <is>
          <t>淤地坝安全运行，生态经济效益正常发挥，已淤坝地不再缩减，“饭碗田”稳产高产</t>
        </is>
      </c>
      <c r="I1217" s="152" t="n">
        <v>1</v>
      </c>
      <c r="J1217" s="152" t="n">
        <v>0.0007</v>
      </c>
      <c r="K1217" s="152" t="n">
        <v>0.0036</v>
      </c>
      <c r="L1217" s="152" t="inlineStr">
        <is>
          <t>县水保局</t>
        </is>
      </c>
      <c r="M1217" s="152" t="inlineStr">
        <is>
          <t>县水保局</t>
        </is>
      </c>
      <c r="N1217" s="152" t="n">
        <v>2019.11</v>
      </c>
      <c r="O1217" s="52" t="n"/>
    </row>
    <row r="1218" ht="39" customFormat="1" customHeight="1" s="9">
      <c r="A1218" s="152" t="n">
        <v>13</v>
      </c>
      <c r="B1218" s="152" t="inlineStr">
        <is>
          <t>二道沟骨干坝除险加固工程</t>
        </is>
      </c>
      <c r="C1218" s="152" t="inlineStr">
        <is>
          <t>新建</t>
        </is>
      </c>
      <c r="D1218" s="152" t="inlineStr">
        <is>
          <t>2020.05
-
2020.11</t>
        </is>
      </c>
      <c r="E1218" s="152" t="inlineStr">
        <is>
          <t>环城镇</t>
        </is>
      </c>
      <c r="F1218" s="151" t="inlineStr">
        <is>
          <t>维修坝体和溢洪道</t>
        </is>
      </c>
      <c r="G1218" s="152" t="n">
        <v>134.96</v>
      </c>
      <c r="H1218" s="151" t="inlineStr">
        <is>
          <t>淤地坝安全运行，生态经济效益正常发挥，已淤坝地不再缩减，“饭碗田”稳产高产</t>
        </is>
      </c>
      <c r="I1218" s="152" t="n">
        <v>2</v>
      </c>
      <c r="J1218" s="152" t="n">
        <v>0.008</v>
      </c>
      <c r="K1218" s="152" t="n">
        <v>0.04</v>
      </c>
      <c r="L1218" s="152" t="inlineStr">
        <is>
          <t>县水保局</t>
        </is>
      </c>
      <c r="M1218" s="152" t="inlineStr">
        <is>
          <t>县水保局</t>
        </is>
      </c>
      <c r="N1218" s="152" t="n">
        <v>2019.11</v>
      </c>
      <c r="O1218" s="52" t="n"/>
    </row>
    <row r="1219" ht="39" customFormat="1" customHeight="1" s="9">
      <c r="A1219" s="152" t="n">
        <v>14</v>
      </c>
      <c r="B1219" s="152" t="inlineStr">
        <is>
          <t>钻洞子淤地坝除险加固工程</t>
        </is>
      </c>
      <c r="C1219" s="152" t="inlineStr">
        <is>
          <t>新建</t>
        </is>
      </c>
      <c r="D1219" s="152" t="inlineStr">
        <is>
          <t>2020.05
-
2020.11</t>
        </is>
      </c>
      <c r="E1219" s="152" t="inlineStr">
        <is>
          <t>合道镇</t>
        </is>
      </c>
      <c r="F1219" s="151" t="inlineStr">
        <is>
          <t>维修坝体和新建溢洪道</t>
        </is>
      </c>
      <c r="G1219" s="152" t="n">
        <v>112.94</v>
      </c>
      <c r="H1219" s="151" t="inlineStr">
        <is>
          <t>淤地坝安全运行，生态经济效益正常发挥，已淤坝地不再缩减，“饭碗田”稳产高产</t>
        </is>
      </c>
      <c r="I1219" s="152" t="n">
        <v>1</v>
      </c>
      <c r="J1219" s="152" t="n">
        <v>0.009599999999999999</v>
      </c>
      <c r="K1219" s="152" t="n">
        <v>0.0486</v>
      </c>
      <c r="L1219" s="152" t="inlineStr">
        <is>
          <t>县水保局</t>
        </is>
      </c>
      <c r="M1219" s="152" t="inlineStr">
        <is>
          <t>县水保局</t>
        </is>
      </c>
      <c r="N1219" s="152" t="n">
        <v>2019.11</v>
      </c>
      <c r="O1219" s="52" t="n"/>
    </row>
    <row r="1220" ht="39" customFormat="1" customHeight="1" s="9">
      <c r="A1220" s="152" t="n">
        <v>15</v>
      </c>
      <c r="B1220" s="152" t="inlineStr">
        <is>
          <t>左家台淤地坝除险加固工程</t>
        </is>
      </c>
      <c r="C1220" s="152" t="inlineStr">
        <is>
          <t>新建</t>
        </is>
      </c>
      <c r="D1220" s="152" t="inlineStr">
        <is>
          <t>2020.05
-
2020.11</t>
        </is>
      </c>
      <c r="E1220" s="152" t="inlineStr">
        <is>
          <t>合道镇</t>
        </is>
      </c>
      <c r="F1220" s="151" t="inlineStr">
        <is>
          <t>维修坝体和新建溢洪道</t>
        </is>
      </c>
      <c r="G1220" s="152" t="n">
        <v>94.95</v>
      </c>
      <c r="H1220" s="151" t="inlineStr">
        <is>
          <t>淤地坝安全运行，生态经济效益正常发挥，已淤坝地不再缩减，“饭碗田”稳产高产</t>
        </is>
      </c>
      <c r="I1220" s="152" t="n">
        <v>1</v>
      </c>
      <c r="J1220" s="152" t="n">
        <v>0.008500000000000001</v>
      </c>
      <c r="K1220" s="152" t="n">
        <v>0.0432</v>
      </c>
      <c r="L1220" s="152" t="inlineStr">
        <is>
          <t>县水保局</t>
        </is>
      </c>
      <c r="M1220" s="152" t="inlineStr">
        <is>
          <t>县水保局</t>
        </is>
      </c>
      <c r="N1220" s="152" t="n">
        <v>2019.11</v>
      </c>
      <c r="O1220" s="52" t="n"/>
    </row>
    <row r="1221" ht="39" customFormat="1" customHeight="1" s="9">
      <c r="A1221" s="152" t="n">
        <v>16</v>
      </c>
      <c r="B1221" s="152" t="inlineStr">
        <is>
          <t>环县庙儿掌骨干坝除险加固工程</t>
        </is>
      </c>
      <c r="C1221" s="152" t="inlineStr">
        <is>
          <t>新建</t>
        </is>
      </c>
      <c r="D1221" s="152" t="inlineStr">
        <is>
          <t>2020.05
-
2020.11</t>
        </is>
      </c>
      <c r="E1221" s="152" t="inlineStr">
        <is>
          <t>芦家湾乡</t>
        </is>
      </c>
      <c r="F1221" s="151" t="inlineStr">
        <is>
          <t>增设溢洪道、维修进坝道路</t>
        </is>
      </c>
      <c r="G1221" s="152" t="n">
        <v>111</v>
      </c>
      <c r="H1221" s="151" t="inlineStr">
        <is>
          <t>淤地坝安全运行，生态经济效益正常发挥，已淤坝地不再缩减，“饭碗田”稳产高产</t>
        </is>
      </c>
      <c r="I1221" s="152" t="n">
        <v>1</v>
      </c>
      <c r="J1221" s="152" t="n">
        <v>0.002</v>
      </c>
      <c r="K1221" s="152" t="n">
        <v>0.0095</v>
      </c>
      <c r="L1221" s="152" t="inlineStr">
        <is>
          <t>县水保局</t>
        </is>
      </c>
      <c r="M1221" s="152" t="inlineStr">
        <is>
          <t>县水保局</t>
        </is>
      </c>
      <c r="N1221" s="152" t="n">
        <v>2019.11</v>
      </c>
      <c r="O1221" s="52" t="n"/>
    </row>
    <row r="1222" ht="39" customFormat="1" customHeight="1" s="9">
      <c r="A1222" s="152" t="n">
        <v>17</v>
      </c>
      <c r="B1222" s="152" t="inlineStr">
        <is>
          <t>环县水泉湾骨干坝除险加固工程</t>
        </is>
      </c>
      <c r="C1222" s="152" t="inlineStr">
        <is>
          <t>新建</t>
        </is>
      </c>
      <c r="D1222" s="152" t="inlineStr">
        <is>
          <t>2020.05
-
2020.11</t>
        </is>
      </c>
      <c r="E1222" s="152" t="inlineStr">
        <is>
          <t>芦家湾乡</t>
        </is>
      </c>
      <c r="F1222" s="151" t="inlineStr">
        <is>
          <t>增设溢洪道、增加坝坡排水工程</t>
        </is>
      </c>
      <c r="G1222" s="152" t="n">
        <v>124</v>
      </c>
      <c r="H1222" s="151" t="inlineStr">
        <is>
          <t>淤地坝安全运行，生态经济效益正常发挥，已淤坝地不再缩减，“饭碗田”稳产高产</t>
        </is>
      </c>
      <c r="I1222" s="152" t="n">
        <v>1</v>
      </c>
      <c r="J1222" s="152" t="n">
        <v>0.0012</v>
      </c>
      <c r="K1222" s="152" t="n">
        <v>0.0054</v>
      </c>
      <c r="L1222" s="152" t="inlineStr">
        <is>
          <t>县水保局</t>
        </is>
      </c>
      <c r="M1222" s="152" t="inlineStr">
        <is>
          <t>县水保局</t>
        </is>
      </c>
      <c r="N1222" s="152" t="n">
        <v>2019.11</v>
      </c>
      <c r="O1222" s="52" t="n"/>
    </row>
    <row r="1223" ht="39" customFormat="1" customHeight="1" s="9">
      <c r="A1223" s="152" t="n">
        <v>18</v>
      </c>
      <c r="B1223" s="152" t="inlineStr">
        <is>
          <t>环县姬家沟骨干坝除险加固工程</t>
        </is>
      </c>
      <c r="C1223" s="152" t="inlineStr">
        <is>
          <t>新建</t>
        </is>
      </c>
      <c r="D1223" s="152" t="inlineStr">
        <is>
          <t>2020.05
-
2020.11</t>
        </is>
      </c>
      <c r="E1223" s="152" t="inlineStr">
        <is>
          <t>芦家湾乡</t>
        </is>
      </c>
      <c r="F1223" s="151" t="inlineStr">
        <is>
          <t>增设溢洪道、维修坝体</t>
        </is>
      </c>
      <c r="G1223" s="152" t="n">
        <v>116</v>
      </c>
      <c r="H1223" s="151" t="inlineStr">
        <is>
          <t>淤地坝安全运行，生态经济效益正常发挥，已淤坝地不再缩减，“饭碗田”稳产高产</t>
        </is>
      </c>
      <c r="I1223" s="152" t="n">
        <v>1</v>
      </c>
      <c r="J1223" s="152" t="n">
        <v>0.0009</v>
      </c>
      <c r="K1223" s="152" t="n">
        <v>0.0042</v>
      </c>
      <c r="L1223" s="152" t="inlineStr">
        <is>
          <t>县水保局</t>
        </is>
      </c>
      <c r="M1223" s="152" t="inlineStr">
        <is>
          <t>县水保局</t>
        </is>
      </c>
      <c r="N1223" s="152" t="n">
        <v>2019.11</v>
      </c>
      <c r="O1223" s="52" t="n"/>
    </row>
    <row r="1224" ht="39" customFormat="1" customHeight="1" s="9">
      <c r="A1224" s="152" t="n">
        <v>19</v>
      </c>
      <c r="B1224" s="152" t="inlineStr">
        <is>
          <t>环县下芦湾骨干坝除险加固工程</t>
        </is>
      </c>
      <c r="C1224" s="152" t="inlineStr">
        <is>
          <t>新建</t>
        </is>
      </c>
      <c r="D1224" s="152" t="inlineStr">
        <is>
          <t>2020.05
-
2020.11</t>
        </is>
      </c>
      <c r="E1224" s="152" t="inlineStr">
        <is>
          <t>芦家湾乡</t>
        </is>
      </c>
      <c r="F1224" s="151" t="inlineStr">
        <is>
          <t>增设溢洪道、维修进坝道路</t>
        </is>
      </c>
      <c r="G1224" s="152" t="n">
        <v>118</v>
      </c>
      <c r="H1224" s="151" t="inlineStr">
        <is>
          <t>淤地坝安全运行，生态经济效益正常发挥，已淤坝地不再缩减，“饭碗田”稳产高产</t>
        </is>
      </c>
      <c r="I1224" s="152" t="n">
        <v>1</v>
      </c>
      <c r="J1224" s="152" t="n">
        <v>0.0072</v>
      </c>
      <c r="K1224" s="152" t="n">
        <v>0.0358</v>
      </c>
      <c r="L1224" s="152" t="inlineStr">
        <is>
          <t>县水保局</t>
        </is>
      </c>
      <c r="M1224" s="152" t="inlineStr">
        <is>
          <t>县水保局</t>
        </is>
      </c>
      <c r="N1224" s="152" t="n">
        <v>2019.11</v>
      </c>
      <c r="O1224" s="52" t="n"/>
    </row>
    <row r="1225" ht="39" customFormat="1" customHeight="1" s="9">
      <c r="A1225" s="152" t="n">
        <v>20</v>
      </c>
      <c r="B1225" s="152" t="inlineStr">
        <is>
          <t>环县庙洼沟骨干坝除险加固工程</t>
        </is>
      </c>
      <c r="C1225" s="152" t="inlineStr">
        <is>
          <t>新建</t>
        </is>
      </c>
      <c r="D1225" s="152" t="inlineStr">
        <is>
          <t>2020.05
-
2020.11</t>
        </is>
      </c>
      <c r="E1225" s="152" t="inlineStr">
        <is>
          <t>芦家湾乡</t>
        </is>
      </c>
      <c r="F1225" s="151" t="inlineStr">
        <is>
          <t>增设溢洪道、回填坝体冲坑</t>
        </is>
      </c>
      <c r="G1225" s="152" t="n">
        <v>120</v>
      </c>
      <c r="H1225" s="151" t="inlineStr">
        <is>
          <t>淤地坝安全运行，生态经济效益正常发挥，已淤坝地不再缩减，“饭碗田”稳产高产</t>
        </is>
      </c>
      <c r="I1225" s="152" t="n">
        <v>1</v>
      </c>
      <c r="J1225" s="152" t="n">
        <v>0.0032</v>
      </c>
      <c r="K1225" s="152" t="n">
        <v>0.0152</v>
      </c>
      <c r="L1225" s="152" t="inlineStr">
        <is>
          <t>县水保局</t>
        </is>
      </c>
      <c r="M1225" s="152" t="inlineStr">
        <is>
          <t>县水保局</t>
        </is>
      </c>
      <c r="N1225" s="152" t="n">
        <v>2019.11</v>
      </c>
      <c r="O1225" s="52" t="n"/>
    </row>
    <row r="1226" ht="39" customFormat="1" customHeight="1" s="9">
      <c r="A1226" s="152" t="n">
        <v>21</v>
      </c>
      <c r="B1226" s="152" t="inlineStr">
        <is>
          <t>环县西沟骨干坝除险加固工程</t>
        </is>
      </c>
      <c r="C1226" s="152" t="inlineStr">
        <is>
          <t>新建</t>
        </is>
      </c>
      <c r="D1226" s="152" t="inlineStr">
        <is>
          <t>2020.05
-
2020.11</t>
        </is>
      </c>
      <c r="E1226" s="152" t="inlineStr">
        <is>
          <t>车道镇</t>
        </is>
      </c>
      <c r="F1226" s="151" t="inlineStr">
        <is>
          <t>增设溢洪道、维修进坝道路</t>
        </is>
      </c>
      <c r="G1226" s="152" t="n">
        <v>105</v>
      </c>
      <c r="H1226" s="151" t="inlineStr">
        <is>
          <t>淤地坝安全运行，生态经济效益正常发挥，已淤坝地不再缩减，“饭碗田”稳产高产</t>
        </is>
      </c>
      <c r="I1226" s="152" t="n">
        <v>1</v>
      </c>
      <c r="J1226" s="152" t="n">
        <v>0.0016</v>
      </c>
      <c r="K1226" s="152" t="n">
        <v>0.0075</v>
      </c>
      <c r="L1226" s="152" t="inlineStr">
        <is>
          <t>县水保局</t>
        </is>
      </c>
      <c r="M1226" s="152" t="inlineStr">
        <is>
          <t>县水保局</t>
        </is>
      </c>
      <c r="N1226" s="152" t="n">
        <v>2019.11</v>
      </c>
      <c r="O1226" s="52" t="n"/>
    </row>
    <row r="1227" ht="39" customFormat="1" customHeight="1" s="9">
      <c r="A1227" s="152" t="n">
        <v>22</v>
      </c>
      <c r="B1227" s="152" t="inlineStr">
        <is>
          <t>环县花儿掌2#骨干坝除险加固工程</t>
        </is>
      </c>
      <c r="C1227" s="152" t="inlineStr">
        <is>
          <t>新建</t>
        </is>
      </c>
      <c r="D1227" s="152" t="inlineStr">
        <is>
          <t>2020.05
-
2020.11</t>
        </is>
      </c>
      <c r="E1227" s="152" t="inlineStr">
        <is>
          <t>芦家湾乡</t>
        </is>
      </c>
      <c r="F1227" s="151" t="inlineStr">
        <is>
          <t>增设溢洪道维修坝体背水坡冲坑</t>
        </is>
      </c>
      <c r="G1227" s="152" t="n">
        <v>129</v>
      </c>
      <c r="H1227" s="151" t="inlineStr">
        <is>
          <t>淤地坝安全运行，生态经济效益正常发挥，已淤坝地不再缩减，“饭碗田”稳产高产</t>
        </is>
      </c>
      <c r="I1227" s="152" t="n">
        <v>1</v>
      </c>
      <c r="J1227" s="152" t="n">
        <v>0.075</v>
      </c>
      <c r="K1227" s="152" t="n">
        <v>0.0368</v>
      </c>
      <c r="L1227" s="152" t="inlineStr">
        <is>
          <t>县水保局</t>
        </is>
      </c>
      <c r="M1227" s="152" t="inlineStr">
        <is>
          <t>县水保局</t>
        </is>
      </c>
      <c r="N1227" s="152" t="n">
        <v>2019.11</v>
      </c>
      <c r="O1227" s="52" t="n"/>
    </row>
    <row r="1228" ht="39" customFormat="1" customHeight="1" s="9">
      <c r="A1228" s="152" t="n">
        <v>23</v>
      </c>
      <c r="B1228" s="152" t="inlineStr">
        <is>
          <t>环县安乐坟骨干坝除险加固工程</t>
        </is>
      </c>
      <c r="C1228" s="152" t="inlineStr">
        <is>
          <t>新建</t>
        </is>
      </c>
      <c r="D1228" s="152" t="inlineStr">
        <is>
          <t>2020.05
-
2020.11</t>
        </is>
      </c>
      <c r="E1228" s="152" t="inlineStr">
        <is>
          <t>耿湾乡</t>
        </is>
      </c>
      <c r="F1228" s="151" t="inlineStr">
        <is>
          <t>增设溢洪道、维修进坝道路</t>
        </is>
      </c>
      <c r="G1228" s="152" t="n">
        <v>105</v>
      </c>
      <c r="H1228" s="151" t="inlineStr">
        <is>
          <t>淤地坝安全运行，生态经济效益正常发挥，已淤坝地不再缩减，“饭碗田”稳产高产</t>
        </is>
      </c>
      <c r="I1228" s="152" t="n">
        <v>1</v>
      </c>
      <c r="J1228" s="152" t="n">
        <v>0.008</v>
      </c>
      <c r="K1228" s="152" t="n">
        <v>0.0042</v>
      </c>
      <c r="L1228" s="152" t="inlineStr">
        <is>
          <t>县水保局</t>
        </is>
      </c>
      <c r="M1228" s="152" t="inlineStr">
        <is>
          <t>县水保局</t>
        </is>
      </c>
      <c r="N1228" s="152" t="n">
        <v>2019.11</v>
      </c>
      <c r="O1228" s="52" t="n"/>
    </row>
    <row r="1229" ht="39" customFormat="1" customHeight="1" s="9">
      <c r="A1229" s="152" t="n">
        <v>24</v>
      </c>
      <c r="B1229" s="152" t="inlineStr">
        <is>
          <t>环县贺家沟骨干坝除险加固工程</t>
        </is>
      </c>
      <c r="C1229" s="152" t="inlineStr">
        <is>
          <t>新建</t>
        </is>
      </c>
      <c r="D1229" s="152" t="inlineStr">
        <is>
          <t>2020.05
-
2020.11</t>
        </is>
      </c>
      <c r="E1229" s="152" t="inlineStr">
        <is>
          <t>芦家湾乡</t>
        </is>
      </c>
      <c r="F1229" s="151" t="inlineStr">
        <is>
          <t>增设溢洪道、维修进坝道路、增设坝体排水工程</t>
        </is>
      </c>
      <c r="G1229" s="152" t="n">
        <v>140</v>
      </c>
      <c r="H1229" s="151" t="inlineStr">
        <is>
          <t>淤地坝安全运行，生态经济效益正常发挥，已淤坝地不再缩减，“饭碗田”稳产高产</t>
        </is>
      </c>
      <c r="I1229" s="152" t="n">
        <v>1</v>
      </c>
      <c r="J1229" s="152" t="n">
        <v>0.023</v>
      </c>
      <c r="K1229" s="152" t="n">
        <v>0.0965</v>
      </c>
      <c r="L1229" s="152" t="inlineStr">
        <is>
          <t>县水保局</t>
        </is>
      </c>
      <c r="M1229" s="152" t="inlineStr">
        <is>
          <t>县水保局</t>
        </is>
      </c>
      <c r="N1229" s="152" t="n">
        <v>2019.11</v>
      </c>
      <c r="O1229" s="52" t="n"/>
    </row>
    <row r="1230" ht="39" customFormat="1" customHeight="1" s="9">
      <c r="A1230" s="152" t="n">
        <v>25</v>
      </c>
      <c r="B1230" s="152" t="inlineStr">
        <is>
          <t>环县小掌沟骨干坝除险加固工程</t>
        </is>
      </c>
      <c r="C1230" s="152" t="inlineStr">
        <is>
          <t>续建</t>
        </is>
      </c>
      <c r="D1230" s="152" t="inlineStr">
        <is>
          <t>2019.5         -            2020.7</t>
        </is>
      </c>
      <c r="E1230" s="152" t="inlineStr">
        <is>
          <t>演武乡</t>
        </is>
      </c>
      <c r="F1230" s="151" t="inlineStr">
        <is>
          <t>增设排水沟，维修上坝道路，增设泄洪设施</t>
        </is>
      </c>
      <c r="G1230" s="152" t="n">
        <v>29</v>
      </c>
      <c r="H1230" s="151" t="inlineStr">
        <is>
          <t>淤地坝安全运行，生态经济效益正常发挥，已淤坝地不再缩减，“饭碗田”稳产高产</t>
        </is>
      </c>
      <c r="I1230" s="152" t="n">
        <v>1</v>
      </c>
      <c r="J1230" s="152" t="n">
        <v>0.0141</v>
      </c>
      <c r="K1230" s="152" t="n">
        <v>0.0591</v>
      </c>
      <c r="L1230" s="152" t="inlineStr">
        <is>
          <t>县水保局</t>
        </is>
      </c>
      <c r="M1230" s="152" t="inlineStr">
        <is>
          <t>县水保局</t>
        </is>
      </c>
      <c r="N1230" s="152" t="n">
        <v>2019.11</v>
      </c>
      <c r="O1230" s="52" t="n"/>
    </row>
    <row r="1231" ht="39" customFormat="1" customHeight="1" s="9">
      <c r="A1231" s="152" t="n">
        <v>26</v>
      </c>
      <c r="B1231" s="152" t="inlineStr">
        <is>
          <t>环县小台沟骨干坝除险加固工程</t>
        </is>
      </c>
      <c r="C1231" s="152" t="inlineStr">
        <is>
          <t>续建</t>
        </is>
      </c>
      <c r="D1231" s="152" t="inlineStr">
        <is>
          <t>2019.5         -            2020.7</t>
        </is>
      </c>
      <c r="E1231" s="152" t="inlineStr">
        <is>
          <t>演武乡</t>
        </is>
      </c>
      <c r="F1231" s="151" t="inlineStr">
        <is>
          <t>增设排水沟，维修上坝道路，增设泄洪设施</t>
        </is>
      </c>
      <c r="G1231" s="152" t="n">
        <v>24</v>
      </c>
      <c r="H1231" s="151" t="inlineStr">
        <is>
          <t>淤地坝安全运行，生态经济效益正常发挥，已淤坝地不再缩减，“饭碗田”稳产高产</t>
        </is>
      </c>
      <c r="I1231" s="152" t="n">
        <v>1</v>
      </c>
      <c r="J1231" s="152" t="n">
        <v>0.0107</v>
      </c>
      <c r="K1231" s="152" t="n">
        <v>0.0458</v>
      </c>
      <c r="L1231" s="152" t="inlineStr">
        <is>
          <t>县水保局</t>
        </is>
      </c>
      <c r="M1231" s="152" t="inlineStr">
        <is>
          <t>县水保局</t>
        </is>
      </c>
      <c r="N1231" s="152" t="n">
        <v>2019.11</v>
      </c>
      <c r="O1231" s="52" t="n"/>
    </row>
    <row r="1232" ht="39" customFormat="1" customHeight="1" s="9">
      <c r="A1232" s="152" t="n">
        <v>27</v>
      </c>
      <c r="B1232" s="152" t="inlineStr">
        <is>
          <t>环县郝家沟骨干坝除险加固工程</t>
        </is>
      </c>
      <c r="C1232" s="152" t="inlineStr">
        <is>
          <t>续建</t>
        </is>
      </c>
      <c r="D1232" s="152" t="inlineStr">
        <is>
          <t>2019.5         -            2020.7</t>
        </is>
      </c>
      <c r="E1232" s="152" t="inlineStr">
        <is>
          <t>洪德镇</t>
        </is>
      </c>
      <c r="F1232" s="151" t="inlineStr">
        <is>
          <t>增设排水沟，维修上坝道路，增设泄洪设施</t>
        </is>
      </c>
      <c r="G1232" s="152" t="n">
        <v>21</v>
      </c>
      <c r="H1232" s="151" t="inlineStr">
        <is>
          <t>淤地坝安全运行，生态经济效益正常发挥，已淤坝地不再缩减，“饭碗田”稳产高产</t>
        </is>
      </c>
      <c r="I1232" s="152" t="n">
        <v>1</v>
      </c>
      <c r="J1232" s="152" t="n">
        <v>0.0177</v>
      </c>
      <c r="K1232" s="152" t="n">
        <v>0.0828</v>
      </c>
      <c r="L1232" s="152" t="inlineStr">
        <is>
          <t>县水保局</t>
        </is>
      </c>
      <c r="M1232" s="152" t="inlineStr">
        <is>
          <t>县水保局</t>
        </is>
      </c>
      <c r="N1232" s="152" t="n">
        <v>2019.11</v>
      </c>
      <c r="O1232" s="52" t="n"/>
    </row>
    <row r="1233" ht="39" customFormat="1" customHeight="1" s="9">
      <c r="A1233" s="152" t="n">
        <v>28</v>
      </c>
      <c r="B1233" s="152" t="inlineStr">
        <is>
          <t>环县花儿掌1#骨干坝除险加固工程</t>
        </is>
      </c>
      <c r="C1233" s="152" t="inlineStr">
        <is>
          <t>续建</t>
        </is>
      </c>
      <c r="D1233" s="152" t="inlineStr">
        <is>
          <t>2019.5         -            2020.7</t>
        </is>
      </c>
      <c r="E1233" s="152" t="inlineStr">
        <is>
          <t>芦家湾乡</t>
        </is>
      </c>
      <c r="F1233" s="151" t="inlineStr">
        <is>
          <t>增设排水沟，维修上坝道路，增设泄洪设施</t>
        </is>
      </c>
      <c r="G1233" s="152" t="n">
        <v>13</v>
      </c>
      <c r="H1233" s="151" t="inlineStr">
        <is>
          <t>淤地坝安全运行，生态经济效益正常发挥，已淤坝地不再缩减，“饭碗田”稳产高产</t>
        </is>
      </c>
      <c r="I1233" s="152" t="n">
        <v>1</v>
      </c>
      <c r="J1233" s="152" t="n">
        <v>0.0206</v>
      </c>
      <c r="K1233" s="152" t="n">
        <v>0.0901</v>
      </c>
      <c r="L1233" s="152" t="inlineStr">
        <is>
          <t>县水保局</t>
        </is>
      </c>
      <c r="M1233" s="152" t="inlineStr">
        <is>
          <t>县水保局</t>
        </is>
      </c>
      <c r="N1233" s="152" t="n">
        <v>2019.11</v>
      </c>
      <c r="O1233" s="52" t="n"/>
    </row>
    <row r="1234" ht="39" customFormat="1" customHeight="1" s="9">
      <c r="A1234" s="152" t="n">
        <v>29</v>
      </c>
      <c r="B1234" s="152" t="inlineStr">
        <is>
          <t>环县汪旗沟1#骨干坝除险加固工程</t>
        </is>
      </c>
      <c r="C1234" s="152" t="inlineStr">
        <is>
          <t>续建</t>
        </is>
      </c>
      <c r="D1234" s="152" t="inlineStr">
        <is>
          <t>2019.5         -            2020.7</t>
        </is>
      </c>
      <c r="E1234" s="152" t="inlineStr">
        <is>
          <t>木钵镇</t>
        </is>
      </c>
      <c r="F1234" s="151" t="inlineStr">
        <is>
          <t>增设排水沟，增设泄洪设施</t>
        </is>
      </c>
      <c r="G1234" s="152" t="n">
        <v>21</v>
      </c>
      <c r="H1234" s="151" t="inlineStr">
        <is>
          <t>淤地坝安全运行，生态经济效益正常发挥，已淤坝地不再缩减，“饭碗田”稳产高产</t>
        </is>
      </c>
      <c r="I1234" s="152" t="n">
        <v>1</v>
      </c>
      <c r="J1234" s="152" t="n">
        <v>0.0228</v>
      </c>
      <c r="K1234" s="152" t="n">
        <v>0.0953</v>
      </c>
      <c r="L1234" s="152" t="inlineStr">
        <is>
          <t>县水保局</t>
        </is>
      </c>
      <c r="M1234" s="152" t="inlineStr">
        <is>
          <t>县水保局</t>
        </is>
      </c>
      <c r="N1234" s="152" t="n">
        <v>2019.11</v>
      </c>
      <c r="O1234" s="52" t="n"/>
    </row>
    <row r="1235" ht="39" customFormat="1" customHeight="1" s="9">
      <c r="A1235" s="152" t="n">
        <v>30</v>
      </c>
      <c r="B1235" s="152" t="inlineStr">
        <is>
          <t>环县汪旗沟2#骨干坝除险加固工程</t>
        </is>
      </c>
      <c r="C1235" s="152" t="inlineStr">
        <is>
          <t>续建</t>
        </is>
      </c>
      <c r="D1235" s="152" t="inlineStr">
        <is>
          <t>2019.5         -            2020.7</t>
        </is>
      </c>
      <c r="E1235" s="152" t="inlineStr">
        <is>
          <t>木钵镇</t>
        </is>
      </c>
      <c r="F1235" s="151" t="inlineStr">
        <is>
          <t>增设排水沟，维修上坝道路，增设泄洪设施</t>
        </is>
      </c>
      <c r="G1235" s="152" t="n">
        <v>20</v>
      </c>
      <c r="H1235" s="151" t="inlineStr">
        <is>
          <t>淤地坝安全运行，生态经济效益正常发挥，已淤坝地不再缩减，“饭碗田”稳产高产</t>
        </is>
      </c>
      <c r="I1235" s="152" t="n">
        <v>1</v>
      </c>
      <c r="J1235" s="152" t="n">
        <v>0.0228</v>
      </c>
      <c r="K1235" s="152" t="n">
        <v>0.0953</v>
      </c>
      <c r="L1235" s="152" t="inlineStr">
        <is>
          <t>县水保局</t>
        </is>
      </c>
      <c r="M1235" s="152" t="inlineStr">
        <is>
          <t>县水保局</t>
        </is>
      </c>
      <c r="N1235" s="152" t="n">
        <v>2019.11</v>
      </c>
      <c r="O1235" s="52" t="n"/>
    </row>
    <row r="1236" ht="39" customFormat="1" customHeight="1" s="9">
      <c r="A1236" s="152" t="n">
        <v>31</v>
      </c>
      <c r="B1236" s="152" t="inlineStr">
        <is>
          <t>环县三十铺2#骨干坝除险加固工程</t>
        </is>
      </c>
      <c r="C1236" s="152" t="inlineStr">
        <is>
          <t>续建</t>
        </is>
      </c>
      <c r="D1236" s="152" t="inlineStr">
        <is>
          <t>2019.5         -            2020.7</t>
        </is>
      </c>
      <c r="E1236" s="152" t="inlineStr">
        <is>
          <t>洪德镇</t>
        </is>
      </c>
      <c r="F1236" s="151" t="inlineStr">
        <is>
          <t>增设排水沟，维修上坝道路，增设泄洪设施</t>
        </is>
      </c>
      <c r="G1236" s="152" t="n">
        <v>20</v>
      </c>
      <c r="H1236" s="151" t="inlineStr">
        <is>
          <t>淤地坝安全运行，生态经济效益正常发挥，已淤坝地不再缩减，“饭碗田”稳产高产</t>
        </is>
      </c>
      <c r="I1236" s="152" t="n">
        <v>1</v>
      </c>
      <c r="J1236" s="152" t="n">
        <v>0.0193</v>
      </c>
      <c r="K1236" s="152" t="n">
        <v>0.08740000000000001</v>
      </c>
      <c r="L1236" s="152" t="inlineStr">
        <is>
          <t>县水保局</t>
        </is>
      </c>
      <c r="M1236" s="152" t="inlineStr">
        <is>
          <t>县水保局</t>
        </is>
      </c>
      <c r="N1236" s="152" t="n">
        <v>2019.11</v>
      </c>
      <c r="O1236" s="52" t="n"/>
    </row>
    <row r="1237" ht="39" customFormat="1" customHeight="1" s="9">
      <c r="A1237" s="152" t="n">
        <v>32</v>
      </c>
      <c r="B1237" s="152" t="inlineStr">
        <is>
          <t>环县安乐掌骨干坝除险加固工程</t>
        </is>
      </c>
      <c r="C1237" s="152" t="inlineStr">
        <is>
          <t>续建</t>
        </is>
      </c>
      <c r="D1237" s="152" t="inlineStr">
        <is>
          <t>2019.5         -            2020.7</t>
        </is>
      </c>
      <c r="E1237" s="152" t="inlineStr">
        <is>
          <t>耿湾乡</t>
        </is>
      </c>
      <c r="F1237" s="151" t="inlineStr">
        <is>
          <t>加固坝体，增设排水沟，维修上坝道路，增设泄洪设施</t>
        </is>
      </c>
      <c r="G1237" s="152" t="n">
        <v>29</v>
      </c>
      <c r="H1237" s="151" t="inlineStr">
        <is>
          <t>淤地坝安全运行，生态经济效益正常发挥，已淤坝地不再缩减，“饭碗田”稳产高产</t>
        </is>
      </c>
      <c r="I1237" s="152" t="n">
        <v>1</v>
      </c>
      <c r="J1237" s="152" t="n">
        <v>0.0107</v>
      </c>
      <c r="K1237" s="152" t="n">
        <v>0.0512</v>
      </c>
      <c r="L1237" s="152" t="inlineStr">
        <is>
          <t>县水保局</t>
        </is>
      </c>
      <c r="M1237" s="152" t="inlineStr">
        <is>
          <t>县水保局</t>
        </is>
      </c>
      <c r="N1237" s="152" t="n">
        <v>2019.11</v>
      </c>
      <c r="O1237" s="52" t="n"/>
    </row>
    <row r="1238" ht="39" customFormat="1" customHeight="1" s="9">
      <c r="A1238" s="152" t="n">
        <v>33</v>
      </c>
      <c r="B1238" s="152" t="inlineStr">
        <is>
          <t>环县程家掌1#骨干坝除险加固工程</t>
        </is>
      </c>
      <c r="C1238" s="152" t="inlineStr">
        <is>
          <t>续建</t>
        </is>
      </c>
      <c r="D1238" s="152" t="inlineStr">
        <is>
          <t>2019.5         -            2020.7</t>
        </is>
      </c>
      <c r="E1238" s="152" t="inlineStr">
        <is>
          <t>环城镇</t>
        </is>
      </c>
      <c r="F1238" s="151" t="inlineStr">
        <is>
          <t>加固坝体，增设排水沟，维修上坝道路，增设泄洪设施</t>
        </is>
      </c>
      <c r="G1238" s="152" t="n">
        <v>20</v>
      </c>
      <c r="H1238" s="151" t="inlineStr">
        <is>
          <t>淤地坝安全运行，生态经济效益正常发挥，已淤坝地不再缩减，“饭碗田”稳产高产</t>
        </is>
      </c>
      <c r="I1238" s="152" t="n">
        <v>1</v>
      </c>
      <c r="J1238" s="152" t="n">
        <v>0.005</v>
      </c>
      <c r="K1238" s="152" t="n">
        <v>0.0199</v>
      </c>
      <c r="L1238" s="152" t="inlineStr">
        <is>
          <t>县水保局</t>
        </is>
      </c>
      <c r="M1238" s="152" t="inlineStr">
        <is>
          <t>县水保局</t>
        </is>
      </c>
      <c r="N1238" s="152" t="n">
        <v>2019.11</v>
      </c>
      <c r="O1238" s="52" t="n"/>
    </row>
    <row r="1239" ht="39" customFormat="1" customHeight="1" s="9">
      <c r="A1239" s="152" t="n">
        <v>34</v>
      </c>
      <c r="B1239" s="152" t="inlineStr">
        <is>
          <t>环县程家掌2#骨干坝除险加固工程</t>
        </is>
      </c>
      <c r="C1239" s="152" t="inlineStr">
        <is>
          <t>续建</t>
        </is>
      </c>
      <c r="D1239" s="152" t="inlineStr">
        <is>
          <t>2019.5         -            2020.7</t>
        </is>
      </c>
      <c r="E1239" s="152" t="inlineStr">
        <is>
          <t>环城镇</t>
        </is>
      </c>
      <c r="F1239" s="151" t="inlineStr">
        <is>
          <t>增设排水沟，维修上坝道路，增设泄洪设施</t>
        </is>
      </c>
      <c r="G1239" s="152" t="n">
        <v>14</v>
      </c>
      <c r="H1239" s="151" t="inlineStr">
        <is>
          <t>淤地坝安全运行，生态经济效益正常发挥，已淤坝地不再缩减，“饭碗田”稳产高产</t>
        </is>
      </c>
      <c r="I1239" s="152" t="n">
        <v>1</v>
      </c>
      <c r="J1239" s="152" t="n">
        <v>0.005</v>
      </c>
      <c r="K1239" s="152" t="n">
        <v>0.0199</v>
      </c>
      <c r="L1239" s="152" t="inlineStr">
        <is>
          <t>县水保局</t>
        </is>
      </c>
      <c r="M1239" s="152" t="inlineStr">
        <is>
          <t>县水保局</t>
        </is>
      </c>
      <c r="N1239" s="152" t="n">
        <v>2019.11</v>
      </c>
      <c r="O1239" s="52" t="n"/>
    </row>
    <row r="1240" ht="39" customFormat="1" customHeight="1" s="9">
      <c r="A1240" s="152" t="n">
        <v>35</v>
      </c>
      <c r="B1240" s="152" t="inlineStr">
        <is>
          <t>环县赵梁沟骨干坝除险加固工程</t>
        </is>
      </c>
      <c r="C1240" s="152" t="inlineStr">
        <is>
          <t>续建</t>
        </is>
      </c>
      <c r="D1240" s="152" t="inlineStr">
        <is>
          <t>2019.5         -            2020.7</t>
        </is>
      </c>
      <c r="E1240" s="152" t="inlineStr">
        <is>
          <t>耿湾乡</t>
        </is>
      </c>
      <c r="F1240" s="151" t="inlineStr">
        <is>
          <t>增设排水沟，维修上坝道路，增设泄洪设施</t>
        </is>
      </c>
      <c r="G1240" s="152" t="n">
        <v>18</v>
      </c>
      <c r="H1240" s="151" t="inlineStr">
        <is>
          <t>淤地坝安全运行，生态经济效益正常发挥，已淤坝地不再缩减，“饭碗田”稳产高产</t>
        </is>
      </c>
      <c r="I1240" s="152" t="n">
        <v>1</v>
      </c>
      <c r="J1240" s="152" t="n">
        <v>0.0107</v>
      </c>
      <c r="K1240" s="152" t="n">
        <v>0.0512</v>
      </c>
      <c r="L1240" s="152" t="inlineStr">
        <is>
          <t>县水保局</t>
        </is>
      </c>
      <c r="M1240" s="152" t="inlineStr">
        <is>
          <t>县水保局</t>
        </is>
      </c>
      <c r="N1240" s="152" t="n">
        <v>2019.11</v>
      </c>
      <c r="O1240" s="52" t="n"/>
    </row>
    <row r="1241" ht="39" customFormat="1" customHeight="1" s="9">
      <c r="A1241" s="152" t="n">
        <v>36</v>
      </c>
      <c r="B1241" s="152" t="inlineStr">
        <is>
          <t>环县耿家沟骨干坝除险加固工程</t>
        </is>
      </c>
      <c r="C1241" s="152" t="inlineStr">
        <is>
          <t>续建</t>
        </is>
      </c>
      <c r="D1241" s="152" t="inlineStr">
        <is>
          <t>2019.5         -            2020.7</t>
        </is>
      </c>
      <c r="E1241" s="152" t="inlineStr">
        <is>
          <t>环城镇</t>
        </is>
      </c>
      <c r="F1241" s="151" t="inlineStr">
        <is>
          <t>增设排水沟，维修上坝道路，增设泄洪设施</t>
        </is>
      </c>
      <c r="G1241" s="152" t="n">
        <v>26</v>
      </c>
      <c r="H1241" s="151" t="inlineStr">
        <is>
          <t>淤地坝安全运行，生态经济效益正常发挥，已淤坝地不再缩减，“饭碗田”稳产高产</t>
        </is>
      </c>
      <c r="I1241" s="152" t="n">
        <v>1</v>
      </c>
      <c r="J1241" s="152" t="n">
        <v>0.0052</v>
      </c>
      <c r="K1241" s="152" t="n">
        <v>0.0202</v>
      </c>
      <c r="L1241" s="152" t="inlineStr">
        <is>
          <t>县水保局</t>
        </is>
      </c>
      <c r="M1241" s="152" t="inlineStr">
        <is>
          <t>县水保局</t>
        </is>
      </c>
      <c r="N1241" s="152" t="n">
        <v>2019.11</v>
      </c>
      <c r="O1241" s="52" t="n"/>
    </row>
    <row r="1242" ht="39" customFormat="1" customHeight="1" s="9">
      <c r="A1242" s="152" t="n">
        <v>37</v>
      </c>
      <c r="B1242" s="152" t="inlineStr">
        <is>
          <t>环县张台子骨干坝除险加固工程</t>
        </is>
      </c>
      <c r="C1242" s="152" t="inlineStr">
        <is>
          <t>续建</t>
        </is>
      </c>
      <c r="D1242" s="152" t="inlineStr">
        <is>
          <t>2019.5         -            2020.7</t>
        </is>
      </c>
      <c r="E1242" s="152" t="inlineStr">
        <is>
          <t>洪德镇</t>
        </is>
      </c>
      <c r="F1242" s="151" t="inlineStr">
        <is>
          <t>增设排水沟，维修上坝道路，增设泄洪设施</t>
        </is>
      </c>
      <c r="G1242" s="152" t="n">
        <v>23</v>
      </c>
      <c r="H1242" s="151" t="inlineStr">
        <is>
          <t>淤地坝安全运行，生态经济效益正常发挥，已淤坝地不再缩减，“饭碗田”稳产高产</t>
        </is>
      </c>
      <c r="I1242" s="152" t="n">
        <v>1</v>
      </c>
      <c r="J1242" s="152" t="n">
        <v>0.0193</v>
      </c>
      <c r="K1242" s="152" t="n">
        <v>0.08740000000000001</v>
      </c>
      <c r="L1242" s="152" t="inlineStr">
        <is>
          <t>县水保局</t>
        </is>
      </c>
      <c r="M1242" s="152" t="inlineStr">
        <is>
          <t>县水保局</t>
        </is>
      </c>
      <c r="N1242" s="152" t="n">
        <v>2019.11</v>
      </c>
      <c r="O1242" s="52" t="n"/>
    </row>
    <row r="1243" ht="39" customFormat="1" customHeight="1" s="9">
      <c r="A1243" s="152" t="n">
        <v>38</v>
      </c>
      <c r="B1243" s="152" t="inlineStr">
        <is>
          <t>环县石新庄骨干坝除险加固工程</t>
        </is>
      </c>
      <c r="C1243" s="152" t="inlineStr">
        <is>
          <t>续建</t>
        </is>
      </c>
      <c r="D1243" s="152" t="inlineStr">
        <is>
          <t>2019.5         -            2020.7</t>
        </is>
      </c>
      <c r="E1243" s="152" t="inlineStr">
        <is>
          <t>芦家湾乡</t>
        </is>
      </c>
      <c r="F1243" s="151" t="inlineStr">
        <is>
          <t>增设排水沟，维修上坝道路，增设泄洪设施</t>
        </is>
      </c>
      <c r="G1243" s="152" t="n">
        <v>28</v>
      </c>
      <c r="H1243" s="151" t="inlineStr">
        <is>
          <t>淤地坝安全运行，生态经济效益正常发挥，已淤坝地不再缩减，“饭碗田”稳产高产</t>
        </is>
      </c>
      <c r="I1243" s="152" t="n">
        <v>1</v>
      </c>
      <c r="J1243" s="152" t="n">
        <v>0.0304</v>
      </c>
      <c r="K1243" s="152" t="n">
        <v>0.1312</v>
      </c>
      <c r="L1243" s="152" t="inlineStr">
        <is>
          <t>县水保局</t>
        </is>
      </c>
      <c r="M1243" s="152" t="inlineStr">
        <is>
          <t>县水保局</t>
        </is>
      </c>
      <c r="N1243" s="152" t="n">
        <v>2019.11</v>
      </c>
      <c r="O1243" s="52" t="n"/>
    </row>
    <row r="1244" ht="114" customFormat="1" customHeight="1" s="9">
      <c r="A1244" s="233" t="inlineStr">
        <is>
          <t>（五）</t>
        </is>
      </c>
      <c r="B1244" s="233" t="inlineStr">
        <is>
          <t>小南沟乡丁寨柯村羊路渠组姚湾拐沟
沟头治理工程</t>
        </is>
      </c>
      <c r="C1244" s="233" t="inlineStr">
        <is>
          <t>续建</t>
        </is>
      </c>
      <c r="D1244" s="233" t="inlineStr">
        <is>
          <t>2020.03
-
2020.05</t>
        </is>
      </c>
      <c r="E1244" s="233" t="inlineStr">
        <is>
          <t>小南沟乡</t>
        </is>
      </c>
      <c r="F1244" s="124" t="inlineStr">
        <is>
          <t>在沟头布设排水渠、在现状沟头以下60米范围两岸沟坡布设浆砌石护坡措施，采取以工代赈的方式实施项目，吸纳贫困家庭劳动力参与工程建设，并及时足额发放劳务报酬，增加贫困群众工资性收入</t>
        </is>
      </c>
      <c r="G1244" s="233" t="n">
        <v>50</v>
      </c>
      <c r="H1244" s="124" t="inlineStr">
        <is>
          <t>防治水土流失，形成生物措施和工程措施配套的水土保持综合防护体系，保护沟头上游及两岸耕地、建筑物和道路，缓洪拦沙，减蚀固沟，改善当地群众生产生活和交通条件，保护上游人民群众生命财产安全</t>
        </is>
      </c>
      <c r="I1244" s="233" t="n">
        <v>1</v>
      </c>
      <c r="J1244" s="233" t="n">
        <v>0.0071</v>
      </c>
      <c r="K1244" s="233" t="n">
        <v>0.0365</v>
      </c>
      <c r="L1244" s="233" t="inlineStr">
        <is>
          <t>县水保局</t>
        </is>
      </c>
      <c r="M1244" s="233" t="inlineStr">
        <is>
          <t>县水保局</t>
        </is>
      </c>
      <c r="N1244" s="233" t="n">
        <v>2019.11</v>
      </c>
      <c r="O1244" s="52" t="n"/>
    </row>
    <row r="1245" ht="77" customFormat="1" customHeight="1" s="14">
      <c r="A1245" s="198" t="inlineStr">
        <is>
          <t>（六）</t>
        </is>
      </c>
      <c r="B1245" s="198" t="inlineStr">
        <is>
          <t>小型水利工程</t>
        </is>
      </c>
      <c r="C1245" s="198" t="inlineStr">
        <is>
          <t>续建</t>
        </is>
      </c>
      <c r="D1245" s="198" t="inlineStr">
        <is>
          <t>2018.04
-
2020.06</t>
        </is>
      </c>
      <c r="E1245" s="198" t="inlineStr">
        <is>
          <t>环县马坊川、安山川、清平沟、耿湾川</t>
        </is>
      </c>
      <c r="F1245" s="199" t="inlineStr">
        <is>
          <t>新建防洪堤6.074km、护岸10.118km，采取以工代赈的方式实施项目，吸纳贫困家庭劳动力参与工程建设，并及时足额发放劳务报酬，增加贫困群众工资性收入</t>
        </is>
      </c>
      <c r="G1245" s="291">
        <f>SUM(G1246:G1255)</f>
        <v/>
      </c>
      <c r="H1245" s="199" t="inlineStr">
        <is>
          <t>保护人口4.12万人，农田3.22万亩，保护扬黄管线3.2km</t>
        </is>
      </c>
      <c r="I1245" s="198" t="n">
        <v>10</v>
      </c>
      <c r="J1245" s="198" t="n">
        <v>0.024</v>
      </c>
      <c r="K1245" s="198" t="n">
        <v>0.09429999999999999</v>
      </c>
      <c r="L1245" s="198" t="inlineStr">
        <is>
          <t>县水务局</t>
        </is>
      </c>
      <c r="M1245" s="198" t="inlineStr">
        <is>
          <t>县马坊川河道治理工程建设管理局</t>
        </is>
      </c>
      <c r="N1245" s="198" t="n">
        <v>2019.06</v>
      </c>
      <c r="O1245" s="52" t="n"/>
    </row>
    <row r="1246" ht="48" customFormat="1" customHeight="1" s="14">
      <c r="A1246" s="147" t="n">
        <v>1</v>
      </c>
      <c r="B1246" s="147" t="inlineStr">
        <is>
          <t>环县马坊川河道治理工程工程</t>
        </is>
      </c>
      <c r="C1246" s="147" t="inlineStr">
        <is>
          <t>续建</t>
        </is>
      </c>
      <c r="D1246" s="147" t="inlineStr">
        <is>
          <t>2018.04
-
2020.06</t>
        </is>
      </c>
      <c r="E1246" s="147" t="inlineStr">
        <is>
          <t>洪德镇肖关村</t>
        </is>
      </c>
      <c r="F1246" s="148" t="inlineStr">
        <is>
          <t>新建防洪堤2.465km</t>
        </is>
      </c>
      <c r="G1246" s="292" t="n">
        <v>413.749884754692</v>
      </c>
      <c r="H1246" s="148" t="inlineStr">
        <is>
          <t>保护人口1824人，农田3044亩</t>
        </is>
      </c>
      <c r="I1246" s="147" t="n">
        <v>1</v>
      </c>
      <c r="J1246" s="147" t="n">
        <v>0.0017</v>
      </c>
      <c r="K1246" s="147" t="n">
        <v>0.0074</v>
      </c>
      <c r="L1246" s="147" t="inlineStr">
        <is>
          <t>县水务局</t>
        </is>
      </c>
      <c r="M1246" s="147" t="inlineStr">
        <is>
          <t>县马坊川河道治理工程建设管理局</t>
        </is>
      </c>
      <c r="N1246" s="147" t="n">
        <v>2019.06</v>
      </c>
      <c r="O1246" s="52" t="n"/>
    </row>
    <row r="1247" ht="48" customFormat="1" customHeight="1" s="14">
      <c r="A1247" s="147" t="n">
        <v>2</v>
      </c>
      <c r="B1247" s="147" t="inlineStr">
        <is>
          <t>环县马坊川河道治理工程工程</t>
        </is>
      </c>
      <c r="C1247" s="147" t="inlineStr">
        <is>
          <t>续建</t>
        </is>
      </c>
      <c r="D1247" s="147" t="inlineStr">
        <is>
          <t>2018.04
-
2020.06</t>
        </is>
      </c>
      <c r="E1247" s="147" t="inlineStr">
        <is>
          <t>虎洞镇贾驿村</t>
        </is>
      </c>
      <c r="F1247" s="148" t="inlineStr">
        <is>
          <t>新建防洪堤0.729km</t>
        </is>
      </c>
      <c r="G1247" s="292" t="n">
        <v>122.362541982219</v>
      </c>
      <c r="H1247" s="148" t="inlineStr">
        <is>
          <t>保护人口545人，农田900亩</t>
        </is>
      </c>
      <c r="I1247" s="147" t="n">
        <v>1</v>
      </c>
      <c r="J1247" s="147" t="n">
        <v>0.0005</v>
      </c>
      <c r="K1247" s="147" t="n">
        <v>0.0022</v>
      </c>
      <c r="L1247" s="147" t="inlineStr">
        <is>
          <t>县水务局</t>
        </is>
      </c>
      <c r="M1247" s="147" t="inlineStr">
        <is>
          <t>县马坊川河道治理工程建设管理局</t>
        </is>
      </c>
      <c r="N1247" s="147" t="n">
        <v>2019.06</v>
      </c>
      <c r="O1247" s="52" t="n"/>
    </row>
    <row r="1248" ht="48" customFormat="1" customHeight="1" s="14">
      <c r="A1248" s="147" t="n">
        <v>3</v>
      </c>
      <c r="B1248" s="147" t="inlineStr">
        <is>
          <t>环县马坊川河道治理工程工程</t>
        </is>
      </c>
      <c r="C1248" s="147" t="inlineStr">
        <is>
          <t>续建</t>
        </is>
      </c>
      <c r="D1248" s="147" t="inlineStr">
        <is>
          <t>2018.04
-
2020.06</t>
        </is>
      </c>
      <c r="E1248" s="147" t="inlineStr">
        <is>
          <t>虎洞镇魏家河村</t>
        </is>
      </c>
      <c r="F1248" s="148" t="inlineStr">
        <is>
          <t>新建防洪堤1.97km</t>
        </is>
      </c>
      <c r="G1248" s="292" t="n">
        <v>330.664208100099</v>
      </c>
      <c r="H1248" s="148" t="inlineStr">
        <is>
          <t>保护人口1458人，农田2432亩</t>
        </is>
      </c>
      <c r="I1248" s="147" t="n">
        <v>1</v>
      </c>
      <c r="J1248" s="147" t="n">
        <v>0.0014</v>
      </c>
      <c r="K1248" s="147" t="n">
        <v>0.0058</v>
      </c>
      <c r="L1248" s="147" t="inlineStr">
        <is>
          <t>县水务局</t>
        </is>
      </c>
      <c r="M1248" s="147" t="inlineStr">
        <is>
          <t>县马坊川河道治理工程建设管理局</t>
        </is>
      </c>
      <c r="N1248" s="147" t="n">
        <v>2019.06</v>
      </c>
      <c r="O1248" s="52" t="n"/>
    </row>
    <row r="1249" ht="48" customFormat="1" customHeight="1" s="14">
      <c r="A1249" s="147" t="n">
        <v>4</v>
      </c>
      <c r="B1249" s="147" t="inlineStr">
        <is>
          <t>环县马坊川河道治理工程工程</t>
        </is>
      </c>
      <c r="C1249" s="147" t="inlineStr">
        <is>
          <t>续建</t>
        </is>
      </c>
      <c r="D1249" s="147" t="inlineStr">
        <is>
          <t>2018.04
-
2020.06</t>
        </is>
      </c>
      <c r="E1249" s="147" t="inlineStr">
        <is>
          <t>虎洞镇高庙湾村</t>
        </is>
      </c>
      <c r="F1249" s="148" t="inlineStr">
        <is>
          <t>新建防洪堤0.91km</t>
        </is>
      </c>
      <c r="G1249" s="292" t="n">
        <v>152.74336516299</v>
      </c>
      <c r="H1249" s="148" t="inlineStr">
        <is>
          <t>保护人口673人</t>
        </is>
      </c>
      <c r="I1249" s="147" t="n">
        <v>1</v>
      </c>
      <c r="J1249" s="147" t="n">
        <v>0.0005999999999999999</v>
      </c>
      <c r="K1249" s="147" t="n">
        <v>0.0027</v>
      </c>
      <c r="L1249" s="147" t="inlineStr">
        <is>
          <t>县水务局</t>
        </is>
      </c>
      <c r="M1249" s="147" t="inlineStr">
        <is>
          <t>县马坊川河道治理工程建设管理局</t>
        </is>
      </c>
      <c r="N1249" s="147" t="n">
        <v>2019.06</v>
      </c>
      <c r="O1249" s="52" t="n"/>
    </row>
    <row r="1250" ht="48" customFormat="1" customHeight="1" s="14">
      <c r="A1250" s="147" t="n">
        <v>5</v>
      </c>
      <c r="B1250" s="147" t="inlineStr">
        <is>
          <t>环县安山川河道治理工程工程</t>
        </is>
      </c>
      <c r="C1250" s="147" t="inlineStr">
        <is>
          <t>续建</t>
        </is>
      </c>
      <c r="D1250" s="147" t="inlineStr">
        <is>
          <t>2018.04
-
2020.06</t>
        </is>
      </c>
      <c r="E1250" s="147" t="inlineStr">
        <is>
          <t>樊家川镇樊家川村</t>
        </is>
      </c>
      <c r="F1250" s="148" t="inlineStr">
        <is>
          <t>新建护岸0.27km</t>
        </is>
      </c>
      <c r="G1250" s="292" t="n">
        <v>43.3068633264157</v>
      </c>
      <c r="H1250" s="148" t="inlineStr">
        <is>
          <t>保护人口0.2万人，农田1124亩</t>
        </is>
      </c>
      <c r="I1250" s="147" t="n">
        <v>1</v>
      </c>
      <c r="J1250" s="147" t="n">
        <v>0.001</v>
      </c>
      <c r="K1250" s="147" t="n">
        <v>0.0038</v>
      </c>
      <c r="L1250" s="147" t="inlineStr">
        <is>
          <t>县水务局</t>
        </is>
      </c>
      <c r="M1250" s="147" t="inlineStr">
        <is>
          <t>县安山川河道治理工程建设管理局</t>
        </is>
      </c>
      <c r="N1250" s="147" t="n">
        <v>2019.06</v>
      </c>
      <c r="O1250" s="52" t="n"/>
    </row>
    <row r="1251" ht="48" customFormat="1" customHeight="1" s="14">
      <c r="A1251" s="147" t="n">
        <v>6</v>
      </c>
      <c r="B1251" s="147" t="inlineStr">
        <is>
          <t>环县安山川河道治理工程工程</t>
        </is>
      </c>
      <c r="C1251" s="147" t="inlineStr">
        <is>
          <t>续建</t>
        </is>
      </c>
      <c r="D1251" s="147" t="inlineStr">
        <is>
          <t>2018.04
-
2020.06</t>
        </is>
      </c>
      <c r="E1251" s="147" t="inlineStr">
        <is>
          <t>木钵镇韩洼子村</t>
        </is>
      </c>
      <c r="F1251" s="148" t="inlineStr">
        <is>
          <t>新建护岸2.011km</t>
        </is>
      </c>
      <c r="G1251" s="292" t="n">
        <v>322.555933886748</v>
      </c>
      <c r="H1251" s="148" t="inlineStr">
        <is>
          <t>保护人口0.8万人，农田0.55亩</t>
        </is>
      </c>
      <c r="I1251" s="147" t="n">
        <v>1</v>
      </c>
      <c r="J1251" s="147" t="n">
        <v>0.003</v>
      </c>
      <c r="K1251" s="147" t="n">
        <v>0.0114</v>
      </c>
      <c r="L1251" s="147" t="inlineStr">
        <is>
          <t>县水务局</t>
        </is>
      </c>
      <c r="M1251" s="147" t="inlineStr">
        <is>
          <t>县安山川河道治理工程建设管理局</t>
        </is>
      </c>
      <c r="N1251" s="147" t="n">
        <v>2019.06</v>
      </c>
      <c r="O1251" s="52" t="n"/>
    </row>
    <row r="1252" ht="48" customFormat="1" customHeight="1" s="14">
      <c r="A1252" s="147" t="n">
        <v>7</v>
      </c>
      <c r="B1252" s="147" t="inlineStr">
        <is>
          <t>环县安山川河道治理工程工程</t>
        </is>
      </c>
      <c r="C1252" s="147" t="inlineStr">
        <is>
          <t>续建</t>
        </is>
      </c>
      <c r="D1252" s="147" t="inlineStr">
        <is>
          <t>2018.04
-
2020.06</t>
        </is>
      </c>
      <c r="E1252" s="147" t="inlineStr">
        <is>
          <t>木钵镇木钵街村</t>
        </is>
      </c>
      <c r="F1252" s="148" t="inlineStr">
        <is>
          <t>新建护岸4.465km</t>
        </is>
      </c>
      <c r="G1252" s="292" t="n">
        <v>716.167202786837</v>
      </c>
      <c r="H1252" s="148" t="inlineStr">
        <is>
          <t>保护人口1万人，农田1.6亩</t>
        </is>
      </c>
      <c r="I1252" s="147" t="n">
        <v>1</v>
      </c>
      <c r="J1252" s="147" t="n">
        <v>0.0043</v>
      </c>
      <c r="K1252" s="147" t="n">
        <v>0.0164</v>
      </c>
      <c r="L1252" s="147" t="inlineStr">
        <is>
          <t>县水务局</t>
        </is>
      </c>
      <c r="M1252" s="147" t="inlineStr">
        <is>
          <t>县安山川河道治理工程建设管理局</t>
        </is>
      </c>
      <c r="N1252" s="147" t="n">
        <v>2019.06</v>
      </c>
      <c r="O1252" s="52" t="n"/>
    </row>
    <row r="1253" ht="60" customFormat="1" customHeight="1" s="14">
      <c r="A1253" s="147" t="n">
        <v>8</v>
      </c>
      <c r="B1253" s="147" t="inlineStr">
        <is>
          <t>环县清平沟沈家湾至马家湾护岸工程</t>
        </is>
      </c>
      <c r="C1253" s="147" t="inlineStr">
        <is>
          <t>续建</t>
        </is>
      </c>
      <c r="D1253" s="147" t="inlineStr">
        <is>
          <t>2018.04
-
2020.06</t>
        </is>
      </c>
      <c r="E1253" s="147" t="inlineStr">
        <is>
          <t>洪德镇张塬村</t>
        </is>
      </c>
      <c r="F1253" s="148" t="inlineStr">
        <is>
          <t>新建护岸1.317km</t>
        </is>
      </c>
      <c r="G1253" s="292" t="n">
        <v>589.21</v>
      </c>
      <c r="H1253" s="148" t="inlineStr">
        <is>
          <t>保护扬黄管线3.2km，保护居民8000人</t>
        </is>
      </c>
      <c r="I1253" s="147" t="n">
        <v>1</v>
      </c>
      <c r="J1253" s="147" t="n">
        <v>0.0039</v>
      </c>
      <c r="K1253" s="147" t="n">
        <v>0.0151</v>
      </c>
      <c r="L1253" s="147" t="inlineStr">
        <is>
          <t>县水务局</t>
        </is>
      </c>
      <c r="M1253" s="147" t="inlineStr">
        <is>
          <t>县清平沟及耿湾川护岸工程建设管理局</t>
        </is>
      </c>
      <c r="N1253" s="147" t="n">
        <v>2019.06</v>
      </c>
      <c r="O1253" s="52" t="n"/>
    </row>
    <row r="1254" ht="60" customFormat="1" customHeight="1" s="14">
      <c r="A1254" s="147" t="n">
        <v>9</v>
      </c>
      <c r="B1254" s="147" t="inlineStr">
        <is>
          <t>耿湾川万家湾至黑城岔段护岸工程</t>
        </is>
      </c>
      <c r="C1254" s="147" t="inlineStr">
        <is>
          <t>续建</t>
        </is>
      </c>
      <c r="D1254" s="147" t="inlineStr">
        <is>
          <t>2018.04
-
2020.06</t>
        </is>
      </c>
      <c r="E1254" s="147" t="inlineStr">
        <is>
          <t>耿湾乡黑城岔村</t>
        </is>
      </c>
      <c r="F1254" s="148" t="inlineStr">
        <is>
          <t>新建护岸0.428km</t>
        </is>
      </c>
      <c r="G1254" s="292" t="n">
        <v>196.698955717118</v>
      </c>
      <c r="H1254" s="148" t="inlineStr">
        <is>
          <t>保护人口100人，农田150亩</t>
        </is>
      </c>
      <c r="I1254" s="147" t="n">
        <v>1</v>
      </c>
      <c r="J1254" s="147" t="n">
        <v>0.0016</v>
      </c>
      <c r="K1254" s="147" t="n">
        <v>0.0062</v>
      </c>
      <c r="L1254" s="147" t="inlineStr">
        <is>
          <t>县水务局</t>
        </is>
      </c>
      <c r="M1254" s="147" t="inlineStr">
        <is>
          <t>县清平沟及耿湾川护岸工程建设管理局</t>
        </is>
      </c>
      <c r="N1254" s="147" t="n">
        <v>2019.06</v>
      </c>
      <c r="O1254" s="52" t="n"/>
    </row>
    <row r="1255" ht="60" customFormat="1" customHeight="1" s="14">
      <c r="A1255" s="147" t="n">
        <v>10</v>
      </c>
      <c r="B1255" s="147" t="inlineStr">
        <is>
          <t>耿湾川万家湾至黑城岔段护岸工程</t>
        </is>
      </c>
      <c r="C1255" s="147" t="inlineStr">
        <is>
          <t>续建</t>
        </is>
      </c>
      <c r="D1255" s="147" t="inlineStr">
        <is>
          <t>2018.04
-
2020.06</t>
        </is>
      </c>
      <c r="E1255" s="147" t="inlineStr">
        <is>
          <t>耿湾乡万家湾村</t>
        </is>
      </c>
      <c r="F1255" s="148" t="inlineStr">
        <is>
          <t>新建护岸1.086km</t>
        </is>
      </c>
      <c r="G1255" s="292" t="n">
        <v>499.100621282221</v>
      </c>
      <c r="H1255" s="148" t="inlineStr">
        <is>
          <t>保护人口2600人，农田1550亩</t>
        </is>
      </c>
      <c r="I1255" s="147" t="n">
        <v>1</v>
      </c>
      <c r="J1255" s="147" t="n">
        <v>0.006</v>
      </c>
      <c r="K1255" s="147" t="n">
        <v>0.0232</v>
      </c>
      <c r="L1255" s="147" t="inlineStr">
        <is>
          <t>县水务局</t>
        </is>
      </c>
      <c r="M1255" s="147" t="inlineStr">
        <is>
          <t>县清平沟及耿湾川护岸工程建设管理局</t>
        </is>
      </c>
      <c r="N1255" s="147" t="n">
        <v>2019.06</v>
      </c>
      <c r="O1255" s="52" t="n"/>
    </row>
    <row r="1256" ht="35" customFormat="1" customHeight="1" s="9">
      <c r="A1256" s="233" t="inlineStr">
        <is>
          <t>七</t>
        </is>
      </c>
      <c r="B1256" s="233" t="inlineStr">
        <is>
          <t>村内基础设施
建设项目</t>
        </is>
      </c>
      <c r="C1256" s="233" t="n"/>
      <c r="D1256" s="233" t="n"/>
      <c r="E1256" s="233" t="n"/>
      <c r="F1256" s="124" t="n"/>
      <c r="G1256" s="288">
        <f>G1257+G1259+G1288+G1364+G1369+G1385+G1389+G1390+G1391+G1397+G1398+G1399+G1414+G1461+G1473+G1516+G1537+G1558+G1559+G1560+G1561+G1562+G1563+G1564+G1565+G1566+G1567+G1568+G1569+G1570+G1571+G1572+G1573+G1574+G1575+G1576+G1577+G1578+G1579+G1580+G1581+G1582+G1583+G1584+G1605+G1606+G1628+G1640+G1643+G1644+G1645+G1646+G1647+G1648</f>
        <v/>
      </c>
      <c r="H1256" s="285" t="n"/>
      <c r="I1256" s="233" t="n"/>
      <c r="J1256" s="289" t="n"/>
      <c r="K1256" s="289" t="n"/>
      <c r="L1256" s="233" t="n"/>
      <c r="M1256" s="233" t="n"/>
      <c r="N1256" s="233" t="n"/>
      <c r="O1256" s="52" t="n"/>
    </row>
    <row r="1257" ht="43" customFormat="1" customHeight="1" s="9">
      <c r="A1257" s="233" t="inlineStr">
        <is>
          <t>（一）</t>
        </is>
      </c>
      <c r="B1257" s="233" t="inlineStr">
        <is>
          <t>续建撤并建制村通硬化路项目</t>
        </is>
      </c>
      <c r="C1257" s="233" t="inlineStr">
        <is>
          <t>续建</t>
        </is>
      </c>
      <c r="D1257" s="233" t="inlineStr">
        <is>
          <t>2018.03
-
2019.10</t>
        </is>
      </c>
      <c r="E1257" s="233" t="inlineStr">
        <is>
          <t>环县</t>
        </is>
      </c>
      <c r="F1257" s="124" t="inlineStr">
        <is>
          <t>撤并建制村通硬化路17条116.942公里，采取以工代赈的方式实施项目，吸纳贫困家庭劳动力参与工程建设，并及时足额发放劳务报酬，增加贫困群众工资性收入</t>
        </is>
      </c>
      <c r="G1257" s="261" t="n">
        <v>1352.3</v>
      </c>
      <c r="H1257" s="124" t="inlineStr">
        <is>
          <t>解决群众出行及运输困难的问题</t>
        </is>
      </c>
      <c r="I1257" s="233">
        <f>SUM(I1258:I1258)</f>
        <v/>
      </c>
      <c r="J1257" s="233">
        <f>SUM(J1258:J1258)</f>
        <v/>
      </c>
      <c r="K1257" s="253">
        <f>SUM(K1258:K1258)</f>
        <v/>
      </c>
      <c r="L1257" s="233" t="inlineStr">
        <is>
          <t>县交运局</t>
        </is>
      </c>
      <c r="M1257" s="233" t="inlineStr">
        <is>
          <t>县公路局</t>
        </is>
      </c>
      <c r="N1257" s="233" t="n">
        <v>2019.11</v>
      </c>
      <c r="O1257" s="233" t="n"/>
    </row>
    <row r="1258" ht="91" customFormat="1" customHeight="1" s="9">
      <c r="A1258" s="152" t="n">
        <v>1</v>
      </c>
      <c r="B1258" s="152" t="inlineStr">
        <is>
          <t>环县郝老庄至杨李塬撤并建制村通硬化路工程，环县白草滩至甘沟撤并建制村通硬化路工程， 环县寺洼至牛寨柯撤并建制村通硬化路工程</t>
        </is>
      </c>
      <c r="C1258" s="152" t="inlineStr">
        <is>
          <t>续建</t>
        </is>
      </c>
      <c r="D1258" s="152" t="inlineStr">
        <is>
          <t>2018.03
-
2019.10</t>
        </is>
      </c>
      <c r="E1258" s="152" t="inlineStr">
        <is>
          <t>环县</t>
        </is>
      </c>
      <c r="F1258" s="152" t="inlineStr">
        <is>
          <t>续建环县郝老庄至杨李塬撤并建制村通硬化路工程（主线、支线一、支线二、支线三、支线四、支线五、支线六、支线七），环县白草滩至甘沟撤并建制村通硬化路工程（主线、支线一、支线二、支线三、支线四、支线五），环县寺洼至牛寨柯撤并建制村通硬化路工程（支线一、支线二、支线三）116.942公里</t>
        </is>
      </c>
      <c r="G1258" s="260" t="n">
        <v>1352.3</v>
      </c>
      <c r="H1258" s="151" t="inlineStr">
        <is>
          <t>解决群众出行及运输困难的问题</t>
        </is>
      </c>
      <c r="I1258" s="152" t="n">
        <v>21</v>
      </c>
      <c r="J1258" s="152" t="n">
        <v>0.123</v>
      </c>
      <c r="K1258" s="255" t="n">
        <v>0.8618</v>
      </c>
      <c r="L1258" s="152" t="inlineStr">
        <is>
          <t>县交运局</t>
        </is>
      </c>
      <c r="M1258" s="152" t="inlineStr">
        <is>
          <t>县公路局</t>
        </is>
      </c>
      <c r="N1258" s="152" t="n">
        <v>2019.3</v>
      </c>
      <c r="O1258" s="152" t="n"/>
    </row>
    <row r="1259" ht="48" customFormat="1" customHeight="1" s="9">
      <c r="A1259" s="233" t="inlineStr">
        <is>
          <t>（二）</t>
        </is>
      </c>
      <c r="B1259" s="233" t="inlineStr">
        <is>
          <t>续建村组道路项目</t>
        </is>
      </c>
      <c r="C1259" s="233" t="n"/>
      <c r="D1259" s="233" t="n"/>
      <c r="E1259" s="233" t="n"/>
      <c r="F1259" s="124" t="inlineStr">
        <is>
          <t>续建村组道路项目27条177.113公里，漫水桥1座36米，采取以工代赈的方式实施项目，吸纳贫困家庭劳动力参与工程建设，并及时足额发放劳务报酬，增加贫困群众工资性收入</t>
        </is>
      </c>
      <c r="G1259" s="261" t="n">
        <v>6733</v>
      </c>
      <c r="H1259" s="261" t="n"/>
      <c r="I1259" s="261">
        <f>SUM(I1260:I1283)</f>
        <v/>
      </c>
      <c r="J1259" s="253">
        <f>SUM(J1260:J1283)</f>
        <v/>
      </c>
      <c r="K1259" s="253">
        <f>SUM(K1260:K1283)</f>
        <v/>
      </c>
      <c r="L1259" s="261" t="n"/>
      <c r="M1259" s="261" t="n"/>
      <c r="N1259" s="261" t="n"/>
      <c r="O1259" s="261" t="n"/>
    </row>
    <row r="1260" ht="32" customFormat="1" customHeight="1" s="9">
      <c r="A1260" s="152" t="n">
        <v>1</v>
      </c>
      <c r="B1260" s="151" t="inlineStr">
        <is>
          <t>环县洪德镇河连湾村至新集子油路工程</t>
        </is>
      </c>
      <c r="C1260" s="136" t="inlineStr">
        <is>
          <t>续建</t>
        </is>
      </c>
      <c r="D1260" s="152" t="inlineStr">
        <is>
          <t>2019.06-2020.06</t>
        </is>
      </c>
      <c r="E1260" s="152" t="inlineStr">
        <is>
          <t>洪德</t>
        </is>
      </c>
      <c r="F1260" s="40" t="inlineStr">
        <is>
          <t>新建油路工程13.1公里</t>
        </is>
      </c>
      <c r="G1260" s="260" t="n">
        <v>613</v>
      </c>
      <c r="H1260" s="151" t="inlineStr">
        <is>
          <t>解决群众出行及运输困难的问题</t>
        </is>
      </c>
      <c r="I1260" s="152" t="n">
        <v>1</v>
      </c>
      <c r="J1260" s="152" t="n">
        <v>0.0063</v>
      </c>
      <c r="K1260" s="152" t="n">
        <v>0.0213</v>
      </c>
      <c r="L1260" s="152" t="inlineStr">
        <is>
          <t>县交运局</t>
        </is>
      </c>
      <c r="M1260" s="152" t="inlineStr">
        <is>
          <t>县公路局</t>
        </is>
      </c>
      <c r="N1260" s="152" t="n">
        <v>2019.11</v>
      </c>
      <c r="O1260" s="152" t="n"/>
    </row>
    <row r="1261" ht="32" customFormat="1" customHeight="1" s="9">
      <c r="A1261" s="152" t="n">
        <v>2</v>
      </c>
      <c r="B1261" s="151" t="inlineStr">
        <is>
          <t>安掌村部至窦城子四台湾砂砾路</t>
        </is>
      </c>
      <c r="C1261" s="136" t="inlineStr">
        <is>
          <t>续建</t>
        </is>
      </c>
      <c r="D1261" s="152" t="inlineStr">
        <is>
          <t>2019.06-2020.06</t>
        </is>
      </c>
      <c r="E1261" s="152" t="inlineStr">
        <is>
          <t>车道</t>
        </is>
      </c>
      <c r="F1261" s="40" t="inlineStr">
        <is>
          <t>续建砂砾路8.34公里</t>
        </is>
      </c>
      <c r="G1261" s="260" t="n">
        <v>35.16567</v>
      </c>
      <c r="H1261" s="151" t="inlineStr">
        <is>
          <t>解决群众出行及运输困难的问题</t>
        </is>
      </c>
      <c r="I1261" s="152" t="n">
        <v>1</v>
      </c>
      <c r="J1261" s="152" t="n">
        <v>0.0005999999999999999</v>
      </c>
      <c r="K1261" s="152" t="n">
        <v>0.003</v>
      </c>
      <c r="L1261" s="152" t="inlineStr">
        <is>
          <t>县交运局</t>
        </is>
      </c>
      <c r="M1261" s="152" t="inlineStr">
        <is>
          <t>县公路局</t>
        </is>
      </c>
      <c r="N1261" s="152" t="n">
        <v>2019.11</v>
      </c>
      <c r="O1261" s="152" t="n"/>
    </row>
    <row r="1262" ht="32" customFormat="1" customHeight="1" s="9">
      <c r="A1262" s="152" t="n">
        <v>3</v>
      </c>
      <c r="B1262" s="151" t="inlineStr">
        <is>
          <t>安掌村窦城子小台子至黄蒿湾崾岘砂砾路</t>
        </is>
      </c>
      <c r="C1262" s="136" t="inlineStr">
        <is>
          <t>续建</t>
        </is>
      </c>
      <c r="D1262" s="152" t="inlineStr">
        <is>
          <t>2019.06-2020.06</t>
        </is>
      </c>
      <c r="E1262" s="152" t="inlineStr">
        <is>
          <t>车道</t>
        </is>
      </c>
      <c r="F1262" s="40" t="inlineStr">
        <is>
          <t>续建砂砾路8.4公里</t>
        </is>
      </c>
      <c r="G1262" s="260" t="n">
        <v>27.73403</v>
      </c>
      <c r="H1262" s="151" t="inlineStr">
        <is>
          <t>解决群众出行及运输困难的问题</t>
        </is>
      </c>
      <c r="I1262" s="152" t="n">
        <v>1</v>
      </c>
      <c r="J1262" s="152" t="n">
        <v>0.0007</v>
      </c>
      <c r="K1262" s="152" t="n">
        <v>0.0037</v>
      </c>
      <c r="L1262" s="152" t="inlineStr">
        <is>
          <t>县交运局</t>
        </is>
      </c>
      <c r="M1262" s="152" t="inlineStr">
        <is>
          <t>县公路局</t>
        </is>
      </c>
      <c r="N1262" s="152" t="n">
        <v>2019.11</v>
      </c>
      <c r="O1262" s="152" t="n"/>
    </row>
    <row r="1263" ht="32" customFormat="1" customHeight="1" s="9">
      <c r="A1263" s="152" t="n">
        <v>4</v>
      </c>
      <c r="B1263" s="151" t="inlineStr">
        <is>
          <t>陈掌村蔡坡至村部砂砾路</t>
        </is>
      </c>
      <c r="C1263" s="136" t="inlineStr">
        <is>
          <t>续建</t>
        </is>
      </c>
      <c r="D1263" s="152" t="inlineStr">
        <is>
          <t>2019.06-2020.06</t>
        </is>
      </c>
      <c r="E1263" s="152" t="inlineStr">
        <is>
          <t>车道</t>
        </is>
      </c>
      <c r="F1263" s="40" t="inlineStr">
        <is>
          <t>续建砂砾路7.53公里</t>
        </is>
      </c>
      <c r="G1263" s="260" t="n">
        <v>121.93901</v>
      </c>
      <c r="H1263" s="151" t="inlineStr">
        <is>
          <t>解决群众出行及运输困难的问题</t>
        </is>
      </c>
      <c r="I1263" s="152" t="n">
        <v>1</v>
      </c>
      <c r="J1263" s="152" t="n">
        <v>0.007</v>
      </c>
      <c r="K1263" s="152" t="n">
        <v>0.0022</v>
      </c>
      <c r="L1263" s="152" t="inlineStr">
        <is>
          <t>县交运局</t>
        </is>
      </c>
      <c r="M1263" s="152" t="inlineStr">
        <is>
          <t>县公路局</t>
        </is>
      </c>
      <c r="N1263" s="152" t="n">
        <v>2019.11</v>
      </c>
      <c r="O1263" s="152" t="n"/>
    </row>
    <row r="1264" ht="32" customFormat="1" customHeight="1" s="9">
      <c r="A1264" s="152" t="n">
        <v>5</v>
      </c>
      <c r="B1264" s="151" t="inlineStr">
        <is>
          <t>私盐路至大台子砂砾路</t>
        </is>
      </c>
      <c r="C1264" s="136" t="inlineStr">
        <is>
          <t>续建</t>
        </is>
      </c>
      <c r="D1264" s="152" t="inlineStr">
        <is>
          <t>2019.06-2020.06</t>
        </is>
      </c>
      <c r="E1264" s="152" t="inlineStr">
        <is>
          <t>洪德</t>
        </is>
      </c>
      <c r="F1264" s="151" t="inlineStr">
        <is>
          <t>续建砂砾路5.974公里</t>
        </is>
      </c>
      <c r="G1264" s="260" t="n">
        <v>235.6978</v>
      </c>
      <c r="H1264" s="151" t="inlineStr">
        <is>
          <t>解决群众出行及运输困难的问题</t>
        </is>
      </c>
      <c r="I1264" s="152" t="n">
        <v>1</v>
      </c>
      <c r="J1264" s="152" t="n">
        <v>0.0019</v>
      </c>
      <c r="K1264" s="152" t="n">
        <v>0.008399999999999999</v>
      </c>
      <c r="L1264" s="152" t="inlineStr">
        <is>
          <t>县交运局</t>
        </is>
      </c>
      <c r="M1264" s="152" t="inlineStr">
        <is>
          <t>县公路局</t>
        </is>
      </c>
      <c r="N1264" s="152" t="n">
        <v>2019.11</v>
      </c>
      <c r="O1264" s="152" t="n"/>
    </row>
    <row r="1265" ht="32" customFormat="1" customHeight="1" s="9">
      <c r="A1265" s="152" t="n">
        <v>6</v>
      </c>
      <c r="B1265" s="151" t="inlineStr">
        <is>
          <t>马莲掌至塔尔咀砂砾路</t>
        </is>
      </c>
      <c r="C1265" s="136" t="inlineStr">
        <is>
          <t>续建</t>
        </is>
      </c>
      <c r="D1265" s="152" t="inlineStr">
        <is>
          <t>2019.06-2020.06</t>
        </is>
      </c>
      <c r="E1265" s="152" t="inlineStr">
        <is>
          <t>八珠</t>
        </is>
      </c>
      <c r="F1265" s="151" t="inlineStr">
        <is>
          <t>续建砂砾路15.668公里</t>
        </is>
      </c>
      <c r="G1265" s="260" t="n">
        <v>576.0401000000001</v>
      </c>
      <c r="H1265" s="151" t="inlineStr">
        <is>
          <t>解决群众出行及运输困难的问题</t>
        </is>
      </c>
      <c r="I1265" s="152" t="n">
        <v>1</v>
      </c>
      <c r="J1265" s="152" t="n">
        <v>0.0018</v>
      </c>
      <c r="K1265" s="152" t="n">
        <v>0.0035</v>
      </c>
      <c r="L1265" s="152" t="inlineStr">
        <is>
          <t>县交运局</t>
        </is>
      </c>
      <c r="M1265" s="152" t="inlineStr">
        <is>
          <t>县公路局</t>
        </is>
      </c>
      <c r="N1265" s="152" t="n">
        <v>2019.11</v>
      </c>
      <c r="O1265" s="152" t="n"/>
    </row>
    <row r="1266" ht="32" customFormat="1" customHeight="1" s="9">
      <c r="A1266" s="152" t="n">
        <v>7</v>
      </c>
      <c r="B1266" s="151" t="inlineStr">
        <is>
          <t>徐西掌组至雷家沟组砂砾路</t>
        </is>
      </c>
      <c r="C1266" s="136" t="inlineStr">
        <is>
          <t>续建</t>
        </is>
      </c>
      <c r="D1266" s="152" t="inlineStr">
        <is>
          <t>2019.06-2020.06</t>
        </is>
      </c>
      <c r="E1266" s="152" t="inlineStr">
        <is>
          <t>南湫</t>
        </is>
      </c>
      <c r="F1266" s="151" t="inlineStr">
        <is>
          <t>续建砂砾路6.09公里</t>
        </is>
      </c>
      <c r="G1266" s="260" t="n">
        <v>17.65977</v>
      </c>
      <c r="H1266" s="151" t="inlineStr">
        <is>
          <t>解决群众出行及运输困难的问题</t>
        </is>
      </c>
      <c r="I1266" s="152" t="n">
        <v>1</v>
      </c>
      <c r="J1266" s="152" t="n">
        <v>0.0052</v>
      </c>
      <c r="K1266" s="152" t="n">
        <v>0.0225</v>
      </c>
      <c r="L1266" s="152" t="inlineStr">
        <is>
          <t>县交运局</t>
        </is>
      </c>
      <c r="M1266" s="152" t="inlineStr">
        <is>
          <t>县交运局</t>
        </is>
      </c>
      <c r="N1266" s="152" t="n">
        <v>2019.11</v>
      </c>
      <c r="O1266" s="152" t="n"/>
    </row>
    <row r="1267" ht="32" customFormat="1" customHeight="1" s="9">
      <c r="A1267" s="152" t="n">
        <v>8</v>
      </c>
      <c r="B1267" s="151" t="inlineStr">
        <is>
          <t>西沟村塘掌至西沟村湫沟砂砾路</t>
        </is>
      </c>
      <c r="C1267" s="136" t="inlineStr">
        <is>
          <t>续建</t>
        </is>
      </c>
      <c r="D1267" s="152" t="inlineStr">
        <is>
          <t>2019.06-2020.06</t>
        </is>
      </c>
      <c r="E1267" s="152" t="inlineStr">
        <is>
          <t>曲子</t>
        </is>
      </c>
      <c r="F1267" s="151" t="inlineStr">
        <is>
          <t>续建砂砾路13.24公里</t>
        </is>
      </c>
      <c r="G1267" s="260" t="n">
        <v>169.7816</v>
      </c>
      <c r="H1267" s="151" t="inlineStr">
        <is>
          <t>解决群众出行及运输困难的问题</t>
        </is>
      </c>
      <c r="I1267" s="152" t="n">
        <v>1</v>
      </c>
      <c r="J1267" s="152" t="n">
        <v>0.0004</v>
      </c>
      <c r="K1267" s="152" t="n">
        <v>0.0013</v>
      </c>
      <c r="L1267" s="152" t="inlineStr">
        <is>
          <t>县交运局</t>
        </is>
      </c>
      <c r="M1267" s="152" t="inlineStr">
        <is>
          <t>县公路局</t>
        </is>
      </c>
      <c r="N1267" s="152" t="n">
        <v>2019.11</v>
      </c>
      <c r="O1267" s="152" t="n"/>
    </row>
    <row r="1268" ht="32" customFormat="1" customHeight="1" s="9">
      <c r="A1268" s="152" t="n">
        <v>9</v>
      </c>
      <c r="B1268" s="151" t="inlineStr">
        <is>
          <t>西沟村周塬至西沟村孙三岔砂砾路</t>
        </is>
      </c>
      <c r="C1268" s="136" t="inlineStr">
        <is>
          <t>续建</t>
        </is>
      </c>
      <c r="D1268" s="152" t="inlineStr">
        <is>
          <t>2019.06-2020.06</t>
        </is>
      </c>
      <c r="E1268" s="152" t="inlineStr">
        <is>
          <t>曲子</t>
        </is>
      </c>
      <c r="F1268" s="151" t="inlineStr">
        <is>
          <t>续建砂砾路6.155公里</t>
        </is>
      </c>
      <c r="G1268" s="260" t="n">
        <v>314.139216</v>
      </c>
      <c r="H1268" s="151" t="inlineStr">
        <is>
          <t>解决群众出行及运输困难的问题</t>
        </is>
      </c>
      <c r="I1268" s="152" t="n">
        <v>1</v>
      </c>
      <c r="J1268" s="152" t="n">
        <v>0.0018</v>
      </c>
      <c r="K1268" s="152" t="n">
        <v>0.0032</v>
      </c>
      <c r="L1268" s="152" t="inlineStr">
        <is>
          <t>县交运局</t>
        </is>
      </c>
      <c r="M1268" s="152" t="inlineStr">
        <is>
          <t>县公路局</t>
        </is>
      </c>
      <c r="N1268" s="152" t="n">
        <v>2019.11</v>
      </c>
      <c r="O1268" s="152" t="n"/>
    </row>
    <row r="1269" ht="32" customFormat="1" customHeight="1" s="9">
      <c r="A1269" s="152" t="n">
        <v>10</v>
      </c>
      <c r="B1269" s="151" t="inlineStr">
        <is>
          <t>小庄子尖角台至牛旺沟砂砾路</t>
        </is>
      </c>
      <c r="C1269" s="136" t="inlineStr">
        <is>
          <t>续建</t>
        </is>
      </c>
      <c r="D1269" s="152" t="inlineStr">
        <is>
          <t>2019.06-2020.06</t>
        </is>
      </c>
      <c r="E1269" s="152" t="inlineStr">
        <is>
          <t>曲子</t>
        </is>
      </c>
      <c r="F1269" s="151" t="inlineStr">
        <is>
          <t>续建砂砾路12.07公里</t>
        </is>
      </c>
      <c r="G1269" s="260" t="n">
        <v>199.42976</v>
      </c>
      <c r="H1269" s="151" t="inlineStr">
        <is>
          <t>解决群众出行及运输困难的问题</t>
        </is>
      </c>
      <c r="I1269" s="152" t="n">
        <v>1</v>
      </c>
      <c r="J1269" s="152" t="n">
        <v>0.0024</v>
      </c>
      <c r="K1269" s="152" t="n">
        <v>0.009599999999999999</v>
      </c>
      <c r="L1269" s="152" t="inlineStr">
        <is>
          <t>县交运局</t>
        </is>
      </c>
      <c r="M1269" s="152" t="inlineStr">
        <is>
          <t>县公路局</t>
        </is>
      </c>
      <c r="N1269" s="152" t="n">
        <v>2019.11</v>
      </c>
      <c r="O1269" s="152" t="n"/>
    </row>
    <row r="1270" ht="32" customFormat="1" customHeight="1" s="9">
      <c r="A1270" s="152" t="n">
        <v>11</v>
      </c>
      <c r="B1270" s="151" t="inlineStr">
        <is>
          <t>高李湾村斗沟渠组至堡子山组砂砾路</t>
        </is>
      </c>
      <c r="C1270" s="136" t="inlineStr">
        <is>
          <t>续建</t>
        </is>
      </c>
      <c r="D1270" s="152" t="inlineStr">
        <is>
          <t>2019.06-2020.06</t>
        </is>
      </c>
      <c r="E1270" s="152" t="inlineStr">
        <is>
          <t>曲子</t>
        </is>
      </c>
      <c r="F1270" s="40" t="inlineStr">
        <is>
          <t>续建砂砾路3.28公里</t>
        </is>
      </c>
      <c r="G1270" s="260" t="n">
        <v>104.376</v>
      </c>
      <c r="H1270" s="151" t="inlineStr">
        <is>
          <t>解决群众出行及运输困难的问题</t>
        </is>
      </c>
      <c r="I1270" s="152" t="n">
        <v>1</v>
      </c>
      <c r="J1270" s="152" t="n">
        <v>0.0032</v>
      </c>
      <c r="K1270" s="152" t="n">
        <v>0.0121</v>
      </c>
      <c r="L1270" s="152" t="inlineStr">
        <is>
          <t>县交运局</t>
        </is>
      </c>
      <c r="M1270" s="152" t="inlineStr">
        <is>
          <t>县公路局</t>
        </is>
      </c>
      <c r="N1270" s="152" t="n">
        <v>2019.11</v>
      </c>
      <c r="O1270" s="152" t="n"/>
    </row>
    <row r="1271" ht="44" customFormat="1" customHeight="1" s="9">
      <c r="A1271" s="152" t="n">
        <v>12</v>
      </c>
      <c r="B1271" s="151" t="inlineStr">
        <is>
          <t>光明村堡子渠组崖峁子至赵洼村赵洼组砂砾路</t>
        </is>
      </c>
      <c r="C1271" s="136" t="inlineStr">
        <is>
          <t>续建</t>
        </is>
      </c>
      <c r="D1271" s="152" t="inlineStr">
        <is>
          <t>2019.06-2020.06</t>
        </is>
      </c>
      <c r="E1271" s="152" t="inlineStr">
        <is>
          <t>罗山川</t>
        </is>
      </c>
      <c r="F1271" s="151" t="inlineStr">
        <is>
          <t>续建砂砾路8.339公里</t>
        </is>
      </c>
      <c r="G1271" s="260" t="n">
        <v>154.2</v>
      </c>
      <c r="H1271" s="151" t="inlineStr">
        <is>
          <t>解决群众出行及运输困难的问题</t>
        </is>
      </c>
      <c r="I1271" s="152" t="n">
        <v>1</v>
      </c>
      <c r="J1271" s="152" t="n">
        <v>0.0041</v>
      </c>
      <c r="K1271" s="152" t="n">
        <v>0.0156</v>
      </c>
      <c r="L1271" s="152" t="inlineStr">
        <is>
          <t>县交运局</t>
        </is>
      </c>
      <c r="M1271" s="152" t="inlineStr">
        <is>
          <t>县公路局</t>
        </is>
      </c>
      <c r="N1271" s="152" t="n">
        <v>2019.11</v>
      </c>
      <c r="O1271" s="152" t="n"/>
    </row>
    <row r="1272" ht="27" customFormat="1" customHeight="1" s="9">
      <c r="A1272" s="152" t="n">
        <v>13</v>
      </c>
      <c r="B1272" s="151" t="inlineStr">
        <is>
          <t>常兆台村部至张洼砂砾路</t>
        </is>
      </c>
      <c r="C1272" s="136" t="inlineStr">
        <is>
          <t>续建</t>
        </is>
      </c>
      <c r="D1272" s="152" t="inlineStr">
        <is>
          <t>2019.06-2020.06</t>
        </is>
      </c>
      <c r="E1272" s="152" t="inlineStr">
        <is>
          <t>虎洞</t>
        </is>
      </c>
      <c r="F1272" s="151" t="inlineStr">
        <is>
          <t>续建砂砾路4.5公里</t>
        </is>
      </c>
      <c r="G1272" s="260" t="n">
        <v>136.53</v>
      </c>
      <c r="H1272" s="151" t="inlineStr">
        <is>
          <t>解决群众出行及运输困难的问题</t>
        </is>
      </c>
      <c r="I1272" s="152" t="n">
        <v>1</v>
      </c>
      <c r="J1272" s="152" t="n">
        <v>0.004</v>
      </c>
      <c r="K1272" s="152" t="n">
        <v>0.0166</v>
      </c>
      <c r="L1272" s="152" t="inlineStr">
        <is>
          <t>县交运局</t>
        </is>
      </c>
      <c r="M1272" s="152" t="inlineStr">
        <is>
          <t>县公路局</t>
        </is>
      </c>
      <c r="N1272" s="152" t="n">
        <v>2019.11</v>
      </c>
      <c r="O1272" s="152" t="n"/>
    </row>
    <row r="1273" ht="36" customFormat="1" customHeight="1" s="9">
      <c r="A1273" s="152" t="n">
        <v>14</v>
      </c>
      <c r="B1273" s="151" t="inlineStr">
        <is>
          <t>常兆台村付咀子至安掌村桑树崾岘砂砾路</t>
        </is>
      </c>
      <c r="C1273" s="136" t="inlineStr">
        <is>
          <t>续建</t>
        </is>
      </c>
      <c r="D1273" s="152" t="inlineStr">
        <is>
          <t>2019.06-2020.06</t>
        </is>
      </c>
      <c r="E1273" s="152" t="inlineStr">
        <is>
          <t>车道</t>
        </is>
      </c>
      <c r="F1273" s="40" t="inlineStr">
        <is>
          <t>续建砂砾路5.96公里</t>
        </is>
      </c>
      <c r="G1273" s="260" t="n">
        <v>43.7452</v>
      </c>
      <c r="H1273" s="151" t="inlineStr">
        <is>
          <t>解决群众出行及运输困难的问题</t>
        </is>
      </c>
      <c r="I1273" s="152" t="n">
        <v>2</v>
      </c>
      <c r="J1273" s="152" t="n">
        <v>0.0008</v>
      </c>
      <c r="K1273" s="152" t="n">
        <v>0.0035</v>
      </c>
      <c r="L1273" s="152" t="inlineStr">
        <is>
          <t>县交运局</t>
        </is>
      </c>
      <c r="M1273" s="152" t="inlineStr">
        <is>
          <t>县公路局</t>
        </is>
      </c>
      <c r="N1273" s="152" t="n">
        <v>2019.11</v>
      </c>
      <c r="O1273" s="152" t="n"/>
    </row>
    <row r="1274" ht="41" customFormat="1" customHeight="1" s="9">
      <c r="A1274" s="152" t="n">
        <v>15</v>
      </c>
      <c r="B1274" s="151" t="inlineStr">
        <is>
          <t>安掌村散狼口崾岘至刘吊掌胶泥崾岘砂砾路</t>
        </is>
      </c>
      <c r="C1274" s="136" t="inlineStr">
        <is>
          <t>续建</t>
        </is>
      </c>
      <c r="D1274" s="152" t="inlineStr">
        <is>
          <t>2019.06-2020.06</t>
        </is>
      </c>
      <c r="E1274" s="152" t="inlineStr">
        <is>
          <t>车道</t>
        </is>
      </c>
      <c r="F1274" s="40" t="inlineStr">
        <is>
          <t>续建砂砾路5.97公里</t>
        </is>
      </c>
      <c r="G1274" s="260" t="n">
        <v>2.86757</v>
      </c>
      <c r="H1274" s="151" t="inlineStr">
        <is>
          <t>解决群众出行及运输困难的问题</t>
        </is>
      </c>
      <c r="I1274" s="152" t="n">
        <v>1</v>
      </c>
      <c r="J1274" s="152" t="n">
        <v>0.0009</v>
      </c>
      <c r="K1274" s="152" t="n">
        <v>0.0042</v>
      </c>
      <c r="L1274" s="152" t="inlineStr">
        <is>
          <t>县交运局</t>
        </is>
      </c>
      <c r="M1274" s="152" t="inlineStr">
        <is>
          <t>县公路局</t>
        </is>
      </c>
      <c r="N1274" s="152" t="n">
        <v>2019.11</v>
      </c>
      <c r="O1274" s="152" t="n"/>
    </row>
    <row r="1275" ht="45" customFormat="1" customHeight="1" s="9">
      <c r="A1275" s="152" t="n">
        <v>16</v>
      </c>
      <c r="B1275" s="151" t="inlineStr">
        <is>
          <t>环县合道镇陶洼子村至红崖洼村砂砾路工程</t>
        </is>
      </c>
      <c r="C1275" s="136" t="inlineStr">
        <is>
          <t>续建</t>
        </is>
      </c>
      <c r="D1275" s="152" t="inlineStr">
        <is>
          <t>2019.06-2020.06</t>
        </is>
      </c>
      <c r="E1275" s="152" t="inlineStr">
        <is>
          <t>合道</t>
        </is>
      </c>
      <c r="F1275" s="151" t="inlineStr">
        <is>
          <t>续建砂砾路9.309公里</t>
        </is>
      </c>
      <c r="G1275" s="260" t="n">
        <v>833.8813</v>
      </c>
      <c r="H1275" s="151" t="inlineStr">
        <is>
          <t>解决群众出行及运输困难的问题</t>
        </is>
      </c>
      <c r="I1275" s="152" t="n">
        <v>1</v>
      </c>
      <c r="J1275" s="152" t="n">
        <v>0.0046</v>
      </c>
      <c r="K1275" s="255" t="n">
        <v>0.02</v>
      </c>
      <c r="L1275" s="152" t="inlineStr">
        <is>
          <t>县交运局</t>
        </is>
      </c>
      <c r="M1275" s="152" t="inlineStr">
        <is>
          <t>县公路局</t>
        </is>
      </c>
      <c r="N1275" s="152" t="n">
        <v>2019.11</v>
      </c>
      <c r="O1275" s="152" t="n"/>
    </row>
    <row r="1276" ht="44" customFormat="1" customHeight="1" s="9">
      <c r="A1276" s="152" t="n">
        <v>17</v>
      </c>
      <c r="B1276" s="151" t="inlineStr">
        <is>
          <t>环县合道镇何坪村马干梁村组道路通砂砾路工程</t>
        </is>
      </c>
      <c r="C1276" s="136" t="inlineStr">
        <is>
          <t>续建</t>
        </is>
      </c>
      <c r="D1276" s="152" t="inlineStr">
        <is>
          <t>2019.06-2020.06</t>
        </is>
      </c>
      <c r="E1276" s="152" t="inlineStr">
        <is>
          <t>合道</t>
        </is>
      </c>
      <c r="F1276" s="151" t="inlineStr">
        <is>
          <t>新建砂砾路11.6公里</t>
        </is>
      </c>
      <c r="G1276" s="260" t="n">
        <v>436.6803</v>
      </c>
      <c r="H1276" s="151" t="inlineStr">
        <is>
          <t>解决群众出行及运输困难的问题</t>
        </is>
      </c>
      <c r="I1276" s="152" t="n">
        <v>1</v>
      </c>
      <c r="J1276" s="152" t="n">
        <v>0.0036</v>
      </c>
      <c r="K1276" s="152" t="n">
        <v>0.0138</v>
      </c>
      <c r="L1276" s="152" t="inlineStr">
        <is>
          <t>县交运局</t>
        </is>
      </c>
      <c r="M1276" s="152" t="inlineStr">
        <is>
          <t>县公路局</t>
        </is>
      </c>
      <c r="N1276" s="152" t="n">
        <v>2019.11</v>
      </c>
      <c r="O1276" s="152" t="n"/>
    </row>
    <row r="1277" ht="34" customFormat="1" customHeight="1" s="9">
      <c r="A1277" s="152" t="n">
        <v>18</v>
      </c>
      <c r="B1277" s="151" t="inlineStr">
        <is>
          <t>环县木钵镇韩洼子村幸福滩漫水桥工程</t>
        </is>
      </c>
      <c r="C1277" s="136" t="inlineStr">
        <is>
          <t>续建</t>
        </is>
      </c>
      <c r="D1277" s="152" t="inlineStr">
        <is>
          <t>2019.06-2020.06</t>
        </is>
      </c>
      <c r="E1277" s="152" t="inlineStr">
        <is>
          <t>木钵</t>
        </is>
      </c>
      <c r="F1277" s="151" t="inlineStr">
        <is>
          <t>续建漫水桥36米</t>
        </is>
      </c>
      <c r="G1277" s="260" t="n">
        <v>88.4263</v>
      </c>
      <c r="H1277" s="151" t="inlineStr">
        <is>
          <t>解决群众出行及运输困难的问题</t>
        </is>
      </c>
      <c r="I1277" s="152" t="n">
        <v>1</v>
      </c>
      <c r="J1277" s="152" t="n">
        <v>0.0008</v>
      </c>
      <c r="K1277" s="152" t="n">
        <v>0.0024</v>
      </c>
      <c r="L1277" s="152" t="inlineStr">
        <is>
          <t>县交运局</t>
        </is>
      </c>
      <c r="M1277" s="152" t="inlineStr">
        <is>
          <t>县公路局</t>
        </is>
      </c>
      <c r="N1277" s="152" t="n">
        <v>2019.11</v>
      </c>
      <c r="O1277" s="152" t="n"/>
    </row>
    <row r="1278" ht="45" customFormat="1" customHeight="1" s="9">
      <c r="A1278" s="152" t="n">
        <v>19</v>
      </c>
      <c r="B1278" s="151" t="inlineStr">
        <is>
          <t>环县环城镇马坊塬村下安寨组村组砂砾路工程</t>
        </is>
      </c>
      <c r="C1278" s="136" t="inlineStr">
        <is>
          <t>续建</t>
        </is>
      </c>
      <c r="D1278" s="152" t="inlineStr">
        <is>
          <t>2019.06-2020.06</t>
        </is>
      </c>
      <c r="E1278" s="152" t="inlineStr">
        <is>
          <t>环城</t>
        </is>
      </c>
      <c r="F1278" s="151" t="inlineStr">
        <is>
          <t>续建砂砾路9.557公里</t>
        </is>
      </c>
      <c r="G1278" s="260" t="n">
        <v>199.4878</v>
      </c>
      <c r="H1278" s="151" t="inlineStr">
        <is>
          <t>解决群众出行及运输困难的问题</t>
        </is>
      </c>
      <c r="I1278" s="152" t="n">
        <v>1</v>
      </c>
      <c r="J1278" s="152" t="n">
        <v>0.0036</v>
      </c>
      <c r="K1278" s="255" t="n">
        <v>0.014</v>
      </c>
      <c r="L1278" s="152" t="inlineStr">
        <is>
          <t>县交运局</t>
        </is>
      </c>
      <c r="M1278" s="152" t="inlineStr">
        <is>
          <t>县公路局</t>
        </is>
      </c>
      <c r="N1278" s="152" t="n">
        <v>2019.11</v>
      </c>
      <c r="O1278" s="152" t="n"/>
    </row>
    <row r="1279" ht="39" customFormat="1" customHeight="1" s="9">
      <c r="A1279" s="152" t="n">
        <v>20</v>
      </c>
      <c r="B1279" s="151" t="inlineStr">
        <is>
          <t>环县木钵镇罗家沟村枣树台组砂砾路工程</t>
        </is>
      </c>
      <c r="C1279" s="136" t="inlineStr">
        <is>
          <t>续建</t>
        </is>
      </c>
      <c r="D1279" s="152" t="inlineStr">
        <is>
          <t>2019.06-2020.06</t>
        </is>
      </c>
      <c r="E1279" s="152" t="inlineStr">
        <is>
          <t>木钵</t>
        </is>
      </c>
      <c r="F1279" s="151" t="inlineStr">
        <is>
          <t>续建砂砾路6.221公里</t>
        </is>
      </c>
      <c r="G1279" s="260" t="n">
        <v>186.8315</v>
      </c>
      <c r="H1279" s="151" t="inlineStr">
        <is>
          <t>解决群众出行及运输困难的问题</t>
        </is>
      </c>
      <c r="I1279" s="152" t="n">
        <v>1</v>
      </c>
      <c r="J1279" s="152" t="n">
        <v>0.0001</v>
      </c>
      <c r="K1279" s="152" t="n">
        <v>0.0002</v>
      </c>
      <c r="L1279" s="152" t="inlineStr">
        <is>
          <t>县交运局</t>
        </is>
      </c>
      <c r="M1279" s="152" t="inlineStr">
        <is>
          <t>县公路局</t>
        </is>
      </c>
      <c r="N1279" s="152" t="n">
        <v>2019.11</v>
      </c>
      <c r="O1279" s="152" t="n"/>
    </row>
    <row r="1280" ht="33" customFormat="1" customHeight="1" s="9">
      <c r="A1280" s="152" t="n">
        <v>21</v>
      </c>
      <c r="B1280" s="151" t="inlineStr">
        <is>
          <t>环县耿湾乡张台村村组砂砾路工程</t>
        </is>
      </c>
      <c r="C1280" s="136" t="inlineStr">
        <is>
          <t>续建</t>
        </is>
      </c>
      <c r="D1280" s="152" t="inlineStr">
        <is>
          <t>2019.06-2020.06</t>
        </is>
      </c>
      <c r="E1280" s="152" t="inlineStr">
        <is>
          <t>耿湾</t>
        </is>
      </c>
      <c r="F1280" s="151" t="inlineStr">
        <is>
          <t>续建砂砾路4.21公里</t>
        </is>
      </c>
      <c r="G1280" s="260" t="n">
        <v>158.3109</v>
      </c>
      <c r="H1280" s="151" t="inlineStr">
        <is>
          <t>解决群众出行及运输困难的问题</t>
        </is>
      </c>
      <c r="I1280" s="152" t="n">
        <v>1</v>
      </c>
      <c r="J1280" s="152" t="n">
        <v>0.0005999999999999999</v>
      </c>
      <c r="K1280" s="152" t="n">
        <v>0.0028</v>
      </c>
      <c r="L1280" s="152" t="inlineStr">
        <is>
          <t>县交运局</t>
        </is>
      </c>
      <c r="M1280" s="152" t="inlineStr">
        <is>
          <t>县公路局</t>
        </is>
      </c>
      <c r="N1280" s="152" t="n">
        <v>2019.11</v>
      </c>
      <c r="O1280" s="152" t="n"/>
    </row>
    <row r="1281" ht="40" customFormat="1" customHeight="1" s="9">
      <c r="A1281" s="152" t="n">
        <v>22</v>
      </c>
      <c r="B1281" s="151" t="inlineStr">
        <is>
          <t>环县演武乡黑泉河村张银儿组至黄山村谢河组砂砾路工程</t>
        </is>
      </c>
      <c r="C1281" s="136" t="inlineStr">
        <is>
          <t>续建</t>
        </is>
      </c>
      <c r="D1281" s="152" t="inlineStr">
        <is>
          <t>2019.06-2020.06</t>
        </is>
      </c>
      <c r="E1281" s="152" t="inlineStr">
        <is>
          <t>演武</t>
        </is>
      </c>
      <c r="F1281" s="151" t="inlineStr">
        <is>
          <t>续建砂砾路4.39公里</t>
        </is>
      </c>
      <c r="G1281" s="260" t="n">
        <v>867.1161</v>
      </c>
      <c r="H1281" s="151" t="inlineStr">
        <is>
          <t>解决群众出行及运输困难的问题</t>
        </is>
      </c>
      <c r="I1281" s="152" t="n">
        <v>2</v>
      </c>
      <c r="J1281" s="152" t="n">
        <v>0.0385</v>
      </c>
      <c r="K1281" s="152" t="n">
        <v>0.1797</v>
      </c>
      <c r="L1281" s="152" t="inlineStr">
        <is>
          <t>县交运局</t>
        </is>
      </c>
      <c r="M1281" s="152" t="inlineStr">
        <is>
          <t>县公路局</t>
        </is>
      </c>
      <c r="N1281" s="152" t="n">
        <v>2019.11</v>
      </c>
      <c r="O1281" s="152" t="n"/>
    </row>
    <row r="1282" ht="43" customFormat="1" customHeight="1" s="9">
      <c r="A1282" s="152" t="n">
        <v>23</v>
      </c>
      <c r="B1282" s="151" t="inlineStr">
        <is>
          <t>环县甜水镇张铁村武新庄组至鲁城至曹洞子砂砾路工程</t>
        </is>
      </c>
      <c r="C1282" s="136" t="inlineStr">
        <is>
          <t>续建</t>
        </is>
      </c>
      <c r="D1282" s="152" t="inlineStr">
        <is>
          <t>2019.06-2020.06</t>
        </is>
      </c>
      <c r="E1282" s="152" t="inlineStr">
        <is>
          <t>甜水</t>
        </is>
      </c>
      <c r="F1282" s="151" t="inlineStr">
        <is>
          <t>续建砂砾路6公里</t>
        </is>
      </c>
      <c r="G1282" s="260" t="n">
        <v>174.8936</v>
      </c>
      <c r="H1282" s="151" t="inlineStr">
        <is>
          <t>解决群众出行及运输困难的问题</t>
        </is>
      </c>
      <c r="I1282" s="152" t="n">
        <v>1</v>
      </c>
      <c r="J1282" s="255" t="n">
        <v>0.0072</v>
      </c>
      <c r="K1282" s="255" t="n">
        <v>0.029</v>
      </c>
      <c r="L1282" s="152" t="inlineStr">
        <is>
          <t>县交运局</t>
        </is>
      </c>
      <c r="M1282" s="152" t="inlineStr">
        <is>
          <t>县公路局</t>
        </is>
      </c>
      <c r="N1282" s="152" t="n">
        <v>2019.11</v>
      </c>
      <c r="O1282" s="152" t="n"/>
    </row>
    <row r="1283" ht="35" customFormat="1" customHeight="1" s="9">
      <c r="A1283" s="152" t="n">
        <v>24</v>
      </c>
      <c r="B1283" s="151" t="inlineStr">
        <is>
          <t>环县甜水镇高崾岘村至史家台砂砾路工程</t>
        </is>
      </c>
      <c r="C1283" s="136" t="inlineStr">
        <is>
          <t>续建</t>
        </is>
      </c>
      <c r="D1283" s="152" t="inlineStr">
        <is>
          <t>2019.06-2020.06</t>
        </is>
      </c>
      <c r="E1283" s="152" t="inlineStr">
        <is>
          <t>甜水</t>
        </is>
      </c>
      <c r="F1283" s="151" t="inlineStr">
        <is>
          <t>新建砂砾路5.767公里</t>
        </is>
      </c>
      <c r="G1283" s="260" t="n">
        <v>110.9327</v>
      </c>
      <c r="H1283" s="151" t="inlineStr">
        <is>
          <t>解决群众出行及运输困难的问题</t>
        </is>
      </c>
      <c r="I1283" s="152" t="n">
        <v>1</v>
      </c>
      <c r="J1283" s="255" t="n">
        <v>0.0048</v>
      </c>
      <c r="K1283" s="152" t="n">
        <v>0.0222</v>
      </c>
      <c r="L1283" s="152" t="inlineStr">
        <is>
          <t>县交运局</t>
        </is>
      </c>
      <c r="M1283" s="152" t="inlineStr">
        <is>
          <t>县公路局</t>
        </is>
      </c>
      <c r="N1283" s="152" t="n">
        <v>2019.11</v>
      </c>
      <c r="O1283" s="152" t="n"/>
    </row>
    <row r="1284" ht="35" customFormat="1" customHeight="1" s="9">
      <c r="A1284" s="152" t="n">
        <v>25</v>
      </c>
      <c r="B1284" s="202" t="inlineStr">
        <is>
          <t>环城镇马坊塬村下安寨组村组砂砾路工程</t>
        </is>
      </c>
      <c r="C1284" s="136" t="inlineStr">
        <is>
          <t>续建</t>
        </is>
      </c>
      <c r="D1284" s="152" t="inlineStr">
        <is>
          <t>2019.06-2020.10</t>
        </is>
      </c>
      <c r="E1284" s="152" t="inlineStr">
        <is>
          <t>环城</t>
        </is>
      </c>
      <c r="F1284" s="151" t="inlineStr">
        <is>
          <t>砂砾路9.557公里</t>
        </is>
      </c>
      <c r="G1284" s="260" t="n">
        <v>189.4</v>
      </c>
      <c r="H1284" s="151" t="inlineStr">
        <is>
          <t>解决群众出行及运输困难的问题</t>
        </is>
      </c>
      <c r="I1284" s="152" t="n">
        <v>1</v>
      </c>
      <c r="J1284" s="255" t="n">
        <v>0.0036</v>
      </c>
      <c r="K1284" s="152" t="n">
        <v>0.014</v>
      </c>
      <c r="L1284" s="152" t="inlineStr">
        <is>
          <t>县交运局</t>
        </is>
      </c>
      <c r="M1284" s="152" t="inlineStr">
        <is>
          <t>县公路局</t>
        </is>
      </c>
      <c r="N1284" s="152" t="n">
        <v>2020.06</v>
      </c>
      <c r="O1284" s="152" t="n"/>
    </row>
    <row r="1285" ht="35" customFormat="1" customHeight="1" s="9">
      <c r="A1285" s="152" t="n">
        <v>26</v>
      </c>
      <c r="B1285" s="202" t="inlineStr">
        <is>
          <t>合道镇何坪村马干梁村组道路工程</t>
        </is>
      </c>
      <c r="C1285" s="136" t="inlineStr">
        <is>
          <t>续建</t>
        </is>
      </c>
      <c r="D1285" s="152" t="inlineStr">
        <is>
          <t>2019.06-2020.10</t>
        </is>
      </c>
      <c r="E1285" s="152" t="inlineStr">
        <is>
          <t>合道</t>
        </is>
      </c>
      <c r="F1285" s="151" t="inlineStr">
        <is>
          <t>砂砾路11.6公里</t>
        </is>
      </c>
      <c r="G1285" s="260" t="n">
        <v>408</v>
      </c>
      <c r="H1285" s="151" t="inlineStr">
        <is>
          <t>解决群众出行及运输困难的问题</t>
        </is>
      </c>
      <c r="I1285" s="152" t="n">
        <v>1</v>
      </c>
      <c r="J1285" s="255" t="n">
        <v>0.0036</v>
      </c>
      <c r="K1285" s="152" t="n">
        <v>0.0138</v>
      </c>
      <c r="L1285" s="152" t="inlineStr">
        <is>
          <t>县交运局</t>
        </is>
      </c>
      <c r="M1285" s="152" t="inlineStr">
        <is>
          <t>县公路局</t>
        </is>
      </c>
      <c r="N1285" s="152" t="n">
        <v>2020.06</v>
      </c>
      <c r="O1285" s="152" t="n"/>
    </row>
    <row r="1286" ht="35" customFormat="1" customHeight="1" s="9">
      <c r="A1286" s="152" t="n">
        <v>27</v>
      </c>
      <c r="B1286" s="202" t="inlineStr">
        <is>
          <t>木钵镇罗家沟村栆树台组砂砾路工程</t>
        </is>
      </c>
      <c r="C1286" s="136" t="inlineStr">
        <is>
          <t>续建</t>
        </is>
      </c>
      <c r="D1286" s="152" t="inlineStr">
        <is>
          <t>2019.06-2020.10</t>
        </is>
      </c>
      <c r="E1286" s="152" t="inlineStr">
        <is>
          <t>木钵</t>
        </is>
      </c>
      <c r="F1286" s="151" t="inlineStr">
        <is>
          <t>砂砾路6.221公里</t>
        </is>
      </c>
      <c r="G1286" s="260" t="n">
        <v>177</v>
      </c>
      <c r="H1286" s="151" t="inlineStr">
        <is>
          <t>解决群众出行及运输困难的问题</t>
        </is>
      </c>
      <c r="I1286" s="152" t="n">
        <v>1</v>
      </c>
      <c r="J1286" s="255" t="n">
        <v>0.0012</v>
      </c>
      <c r="K1286" s="152" t="n">
        <v>0.0052</v>
      </c>
      <c r="L1286" s="152" t="inlineStr">
        <is>
          <t>县交运局</t>
        </is>
      </c>
      <c r="M1286" s="152" t="inlineStr">
        <is>
          <t>县公路局</t>
        </is>
      </c>
      <c r="N1286" s="152" t="n">
        <v>2020.06</v>
      </c>
      <c r="O1286" s="152" t="n"/>
    </row>
    <row r="1287" ht="35" customFormat="1" customHeight="1" s="9">
      <c r="A1287" s="152" t="n">
        <v>28</v>
      </c>
      <c r="B1287" s="202" t="inlineStr">
        <is>
          <t>耿湾乡张台村村组砂砾路工程</t>
        </is>
      </c>
      <c r="C1287" s="136" t="inlineStr">
        <is>
          <t>续建</t>
        </is>
      </c>
      <c r="D1287" s="152" t="inlineStr">
        <is>
          <t>2019.06-2020.10</t>
        </is>
      </c>
      <c r="E1287" s="152" t="inlineStr">
        <is>
          <t>耿湾</t>
        </is>
      </c>
      <c r="F1287" s="151" t="inlineStr">
        <is>
          <t>砂砾路4.21公里</t>
        </is>
      </c>
      <c r="G1287" s="260" t="n">
        <v>150.2</v>
      </c>
      <c r="H1287" s="151" t="inlineStr">
        <is>
          <t>解决群众出行及运输困难的问题</t>
        </is>
      </c>
      <c r="I1287" s="152" t="n">
        <v>1</v>
      </c>
      <c r="J1287" s="255" t="n">
        <v>0.0008</v>
      </c>
      <c r="K1287" s="152" t="n">
        <v>0.0035</v>
      </c>
      <c r="L1287" s="152" t="inlineStr">
        <is>
          <t>县交运局</t>
        </is>
      </c>
      <c r="M1287" s="152" t="inlineStr">
        <is>
          <t>县公路局</t>
        </is>
      </c>
      <c r="N1287" s="152" t="n">
        <v>2020.06</v>
      </c>
      <c r="O1287" s="152" t="n"/>
    </row>
    <row r="1288" ht="66" customFormat="1" customHeight="1" s="9">
      <c r="A1288" s="190" t="inlineStr">
        <is>
          <t>（三）</t>
        </is>
      </c>
      <c r="B1288" s="190" t="inlineStr">
        <is>
          <t>新建村组道路项目</t>
        </is>
      </c>
      <c r="C1288" s="34" t="n"/>
      <c r="D1288" s="233" t="n"/>
      <c r="E1288" s="233" t="n"/>
      <c r="F1288" s="124" t="inlineStr">
        <is>
          <t>新建村组道路项目75条532.872公里，其中：硬化路17条126.183公里，砂砾路55条406.689公里，漫水桥3座95.54米，采取以工代赈的方式实施项目，吸纳贫困家庭劳动力参与工程建设，并及时足额发放劳务报酬，增加贫困群众工资性收入</t>
        </is>
      </c>
      <c r="G1288" s="261" t="n">
        <v>20949</v>
      </c>
      <c r="H1288" s="261" t="n"/>
      <c r="I1288" s="253">
        <f>SUM(I1289:I1358)</f>
        <v/>
      </c>
      <c r="J1288" s="253">
        <f>SUM(J1289:J1358)</f>
        <v/>
      </c>
      <c r="K1288" s="253">
        <f>SUM(K1289:K1358)</f>
        <v/>
      </c>
      <c r="L1288" s="253" t="n"/>
      <c r="M1288" s="253" t="n"/>
      <c r="N1288" s="253" t="n"/>
      <c r="O1288" s="253" t="n"/>
    </row>
    <row r="1289" ht="42" customFormat="1" customHeight="1" s="9">
      <c r="A1289" s="205" t="n">
        <v>1</v>
      </c>
      <c r="B1289" s="203" t="inlineStr">
        <is>
          <t>苇芝城熊咀子组至王洼子组高洼子砂砾路，漫水桥2座共长100米</t>
        </is>
      </c>
      <c r="C1289" s="215" t="inlineStr">
        <is>
          <t>新建</t>
        </is>
      </c>
      <c r="D1289" s="205" t="inlineStr">
        <is>
          <t>2020.03-
2020.11</t>
        </is>
      </c>
      <c r="E1289" s="205" t="inlineStr">
        <is>
          <t>罗山川</t>
        </is>
      </c>
      <c r="F1289" s="203" t="inlineStr">
        <is>
          <t>新建砂砾路14.696公里，漫水桥2座共长100米（苇子城村-赵河组、苇子城村-熊咀子组）</t>
        </is>
      </c>
      <c r="G1289" s="205" t="n">
        <v>630</v>
      </c>
      <c r="H1289" s="208" t="inlineStr">
        <is>
          <t>解决群众出行及运输困难的问题</t>
        </is>
      </c>
      <c r="I1289" s="205" t="n">
        <v>1</v>
      </c>
      <c r="J1289" s="293" t="n">
        <v>0.0022</v>
      </c>
      <c r="K1289" s="293" t="n">
        <v>0.009599999999999999</v>
      </c>
      <c r="L1289" s="205" t="inlineStr">
        <is>
          <t>县交运局</t>
        </is>
      </c>
      <c r="M1289" s="205" t="inlineStr">
        <is>
          <t>县公路局</t>
        </is>
      </c>
      <c r="N1289" s="205" t="n">
        <v>2019.11</v>
      </c>
      <c r="O1289" s="205" t="n"/>
    </row>
    <row r="1290" ht="35" customFormat="1" customHeight="1" s="9">
      <c r="A1290" s="205" t="n">
        <v>2</v>
      </c>
      <c r="B1290" s="208" t="inlineStr">
        <is>
          <t>陈台组至南湫华儿山砂砾路</t>
        </is>
      </c>
      <c r="C1290" s="215" t="inlineStr">
        <is>
          <t>新建</t>
        </is>
      </c>
      <c r="D1290" s="205" t="inlineStr">
        <is>
          <t>2020.03-
2020.11</t>
        </is>
      </c>
      <c r="E1290" s="205" t="inlineStr">
        <is>
          <t>罗山川</t>
        </is>
      </c>
      <c r="F1290" s="208" t="inlineStr">
        <is>
          <t>新建砂砾路12.56公里（龙柏山村-陈台组、龙柏山村-丁河组）</t>
        </is>
      </c>
      <c r="G1290" s="294" t="n">
        <v>350</v>
      </c>
      <c r="H1290" s="208" t="inlineStr">
        <is>
          <t>解决群众出行及运输困难的问题</t>
        </is>
      </c>
      <c r="I1290" s="205" t="n">
        <v>1</v>
      </c>
      <c r="J1290" s="205" t="n">
        <v>0.0009</v>
      </c>
      <c r="K1290" s="205" t="n">
        <v>0.0037</v>
      </c>
      <c r="L1290" s="205" t="inlineStr">
        <is>
          <t>县交运局</t>
        </is>
      </c>
      <c r="M1290" s="205" t="inlineStr">
        <is>
          <t>县公路局</t>
        </is>
      </c>
      <c r="N1290" s="205" t="n">
        <v>2019.11</v>
      </c>
      <c r="O1290" s="205" t="n"/>
    </row>
    <row r="1291" ht="35" customFormat="1" customHeight="1" s="9">
      <c r="A1291" s="205" t="n">
        <v>3</v>
      </c>
      <c r="B1291" s="208" t="inlineStr">
        <is>
          <t>龙柏山村至西阳洼村砂砾路，漫水桥1座20米</t>
        </is>
      </c>
      <c r="C1291" s="215" t="inlineStr">
        <is>
          <t>新建</t>
        </is>
      </c>
      <c r="D1291" s="205" t="inlineStr">
        <is>
          <t>2020.03-
2020.11</t>
        </is>
      </c>
      <c r="E1291" s="205" t="inlineStr">
        <is>
          <t>罗山川</t>
        </is>
      </c>
      <c r="F1291" s="208" t="inlineStr">
        <is>
          <t>新建砂砾路7.54公里，漫水桥1座20米（龙柏山村-丁河组）</t>
        </is>
      </c>
      <c r="G1291" s="205" t="n">
        <v>263.9</v>
      </c>
      <c r="H1291" s="208" t="inlineStr">
        <is>
          <t>解决群众出行及运输困难的问题</t>
        </is>
      </c>
      <c r="I1291" s="205" t="n">
        <v>1</v>
      </c>
      <c r="J1291" s="205" t="n">
        <v>0.0028</v>
      </c>
      <c r="K1291" s="205" t="n">
        <v>0.0131</v>
      </c>
      <c r="L1291" s="205" t="inlineStr">
        <is>
          <t>县交运局</t>
        </is>
      </c>
      <c r="M1291" s="205" t="inlineStr">
        <is>
          <t>县公路局</t>
        </is>
      </c>
      <c r="N1291" s="205" t="n">
        <v>2019.11</v>
      </c>
      <c r="O1291" s="205" t="n"/>
    </row>
    <row r="1292" ht="35" customFormat="1" customHeight="1" s="9">
      <c r="A1292" s="205" t="n">
        <v>4</v>
      </c>
      <c r="B1292" s="208" t="inlineStr">
        <is>
          <t>金村寺村田塬畔组至油坊塬村部</t>
        </is>
      </c>
      <c r="C1292" s="215" t="inlineStr">
        <is>
          <t>新建</t>
        </is>
      </c>
      <c r="D1292" s="205" t="inlineStr">
        <is>
          <t>2020.03-
2020.11</t>
        </is>
      </c>
      <c r="E1292" s="205" t="inlineStr">
        <is>
          <t>曲子</t>
        </is>
      </c>
      <c r="F1292" s="208" t="inlineStr">
        <is>
          <t>新建砂砾路7.39公里（金村寺村-田塬畔组、油坊原村-小王旗组）</t>
        </is>
      </c>
      <c r="G1292" s="205" t="n">
        <v>248.5</v>
      </c>
      <c r="H1292" s="208" t="inlineStr">
        <is>
          <t>解决群众出行及运输困难的问题</t>
        </is>
      </c>
      <c r="I1292" s="205" t="n">
        <v>1</v>
      </c>
      <c r="J1292" s="293" t="n">
        <v>0.001</v>
      </c>
      <c r="K1292" s="205" t="n">
        <v>0.0023</v>
      </c>
      <c r="L1292" s="205" t="inlineStr">
        <is>
          <t>县交运局</t>
        </is>
      </c>
      <c r="M1292" s="205" t="inlineStr">
        <is>
          <t>县公路局</t>
        </is>
      </c>
      <c r="N1292" s="205" t="n">
        <v>2019.11</v>
      </c>
      <c r="O1292" s="205" t="n"/>
    </row>
    <row r="1293" ht="43" customFormat="1" customHeight="1" s="9">
      <c r="A1293" s="205" t="n">
        <v>5</v>
      </c>
      <c r="B1293" s="151" t="inlineStr">
        <is>
          <t>金村寺村金村寺组至庆城庙塬至许家塬曲许公路</t>
        </is>
      </c>
      <c r="C1293" s="152" t="inlineStr">
        <is>
          <t>新建</t>
        </is>
      </c>
      <c r="D1293" s="205" t="inlineStr">
        <is>
          <t>2020.03-
2020.11</t>
        </is>
      </c>
      <c r="E1293" s="152" t="inlineStr">
        <is>
          <t>曲子</t>
        </is>
      </c>
      <c r="F1293" s="151" t="inlineStr">
        <is>
          <t>新建砂砾路8.93公里（金村寺村-金村寺组、金村寺村-双塬组）</t>
        </is>
      </c>
      <c r="G1293" s="260" t="n">
        <v>368</v>
      </c>
      <c r="H1293" s="151" t="inlineStr">
        <is>
          <t>解决群众出行及运输困难的问题</t>
        </is>
      </c>
      <c r="I1293" s="152" t="n">
        <v>1</v>
      </c>
      <c r="J1293" s="152" t="n">
        <v>0.0012</v>
      </c>
      <c r="K1293" s="152" t="n">
        <v>0.0044</v>
      </c>
      <c r="L1293" s="205" t="inlineStr">
        <is>
          <t>县交运局</t>
        </is>
      </c>
      <c r="M1293" s="205" t="inlineStr">
        <is>
          <t>县公路局</t>
        </is>
      </c>
      <c r="N1293" s="205" t="n">
        <v>2019.11</v>
      </c>
      <c r="O1293" s="205" t="n"/>
    </row>
    <row r="1294" ht="42" customFormat="1" customHeight="1" s="9">
      <c r="A1294" s="205" t="n">
        <v>6</v>
      </c>
      <c r="B1294" s="208" t="inlineStr">
        <is>
          <t>辛坪村敬家山至里湾掌砂砾路</t>
        </is>
      </c>
      <c r="C1294" s="215" t="inlineStr">
        <is>
          <t>新建</t>
        </is>
      </c>
      <c r="D1294" s="205" t="inlineStr">
        <is>
          <t>2020.03-
2020.11</t>
        </is>
      </c>
      <c r="E1294" s="205" t="inlineStr">
        <is>
          <t>合道</t>
        </is>
      </c>
      <c r="F1294" s="208" t="inlineStr">
        <is>
          <t>新建砂砾路7.77公里（辛坪村-李家山组）</t>
        </is>
      </c>
      <c r="G1294" s="294" t="n">
        <v>245</v>
      </c>
      <c r="H1294" s="208" t="inlineStr">
        <is>
          <t>解决群众出行及运输困难的问题</t>
        </is>
      </c>
      <c r="I1294" s="205" t="n">
        <v>1</v>
      </c>
      <c r="J1294" s="205" t="n">
        <v>0.0016</v>
      </c>
      <c r="K1294" s="205" t="n">
        <v>0.0073</v>
      </c>
      <c r="L1294" s="205" t="inlineStr">
        <is>
          <t>县交运局</t>
        </is>
      </c>
      <c r="M1294" s="205" t="inlineStr">
        <is>
          <t>县公路局</t>
        </is>
      </c>
      <c r="N1294" s="205" t="n">
        <v>2019.11</v>
      </c>
      <c r="O1294" s="205" t="n"/>
    </row>
    <row r="1295" ht="31" customFormat="1" customHeight="1" s="9">
      <c r="A1295" s="205" t="n">
        <v>7</v>
      </c>
      <c r="B1295" s="148" t="inlineStr">
        <is>
          <t>合道镇寨子坪柳洼组至路坪瓦厂砂砾路</t>
        </is>
      </c>
      <c r="C1295" s="145" t="inlineStr">
        <is>
          <t>新建</t>
        </is>
      </c>
      <c r="D1295" s="147" t="inlineStr">
        <is>
          <t>2020.06-2021.10</t>
        </is>
      </c>
      <c r="E1295" s="147" t="inlineStr">
        <is>
          <t>合道</t>
        </is>
      </c>
      <c r="F1295" s="209" t="inlineStr">
        <is>
          <t>新建砂砾路3.763公里</t>
        </is>
      </c>
      <c r="G1295" s="295" t="n">
        <v>175</v>
      </c>
      <c r="H1295" s="148" t="inlineStr">
        <is>
          <t>解决群众出行及运输困难的问题</t>
        </is>
      </c>
      <c r="I1295" s="296" t="n">
        <v>1</v>
      </c>
      <c r="J1295" s="297" t="n">
        <v>0.0067</v>
      </c>
      <c r="K1295" s="297" t="n">
        <v>0.0283</v>
      </c>
      <c r="L1295" s="147" t="inlineStr">
        <is>
          <t>县交运局</t>
        </is>
      </c>
      <c r="M1295" s="147" t="inlineStr">
        <is>
          <t>县公路局</t>
        </is>
      </c>
      <c r="N1295" s="147" t="n">
        <v>2020.6</v>
      </c>
      <c r="O1295" s="120" t="n"/>
    </row>
    <row r="1296" ht="33" customFormat="1" customHeight="1" s="9">
      <c r="A1296" s="205" t="n">
        <v>8</v>
      </c>
      <c r="B1296" s="148" t="inlineStr">
        <is>
          <t>合道镇朱家塬村牛条湾至堡子沟砂砾路</t>
        </is>
      </c>
      <c r="C1296" s="145" t="inlineStr">
        <is>
          <t>新建</t>
        </is>
      </c>
      <c r="D1296" s="147" t="inlineStr">
        <is>
          <t>2020.06-2021.10</t>
        </is>
      </c>
      <c r="E1296" s="147" t="inlineStr">
        <is>
          <t>合道</t>
        </is>
      </c>
      <c r="F1296" s="148" t="inlineStr">
        <is>
          <t>新建砂砾路11.57公里</t>
        </is>
      </c>
      <c r="G1296" s="295" t="n">
        <v>109</v>
      </c>
      <c r="H1296" s="148" t="inlineStr">
        <is>
          <t>解决群众出行及运输困难的问题</t>
        </is>
      </c>
      <c r="I1296" s="296" t="n">
        <v>1</v>
      </c>
      <c r="J1296" s="297" t="n">
        <v>0.0052</v>
      </c>
      <c r="K1296" s="297" t="n">
        <v>0.0113</v>
      </c>
      <c r="L1296" s="147" t="inlineStr">
        <is>
          <t>县交运局</t>
        </is>
      </c>
      <c r="M1296" s="147" t="inlineStr">
        <is>
          <t>县公路局</t>
        </is>
      </c>
      <c r="N1296" s="147" t="n">
        <v>2020.6</v>
      </c>
      <c r="O1296" s="120" t="n"/>
    </row>
    <row r="1297" ht="30" customFormat="1" customHeight="1" s="9">
      <c r="A1297" s="205" t="n">
        <v>9</v>
      </c>
      <c r="B1297" s="148" t="inlineStr">
        <is>
          <t>陶洼子至红崖洼油路</t>
        </is>
      </c>
      <c r="C1297" s="145" t="inlineStr">
        <is>
          <t>新建</t>
        </is>
      </c>
      <c r="D1297" s="147" t="inlineStr">
        <is>
          <t>2020.06-2021.10</t>
        </is>
      </c>
      <c r="E1297" s="147" t="inlineStr">
        <is>
          <t>合道</t>
        </is>
      </c>
      <c r="F1297" s="148" t="inlineStr">
        <is>
          <t>新建油路8.188公里</t>
        </is>
      </c>
      <c r="G1297" s="295" t="n">
        <v>249</v>
      </c>
      <c r="H1297" s="148" t="inlineStr">
        <is>
          <t>解决群众出行及运输困难的问题</t>
        </is>
      </c>
      <c r="I1297" s="296" t="n">
        <v>1</v>
      </c>
      <c r="J1297" s="297" t="n">
        <v>0.01</v>
      </c>
      <c r="K1297" s="297" t="n">
        <v>0.04</v>
      </c>
      <c r="L1297" s="147" t="inlineStr">
        <is>
          <t>县交运局</t>
        </is>
      </c>
      <c r="M1297" s="147" t="inlineStr">
        <is>
          <t>县公路局</t>
        </is>
      </c>
      <c r="N1297" s="147" t="n">
        <v>2020.6</v>
      </c>
      <c r="O1297" s="120" t="n"/>
    </row>
    <row r="1298" ht="54" customFormat="1" customHeight="1" s="9">
      <c r="A1298" s="205" t="n">
        <v>10</v>
      </c>
      <c r="B1298" s="148" t="inlineStr">
        <is>
          <t>合道镇尚西坪村唐洼组唐洼路口至尚西坪组席梁通组砂砾路工程</t>
        </is>
      </c>
      <c r="C1298" s="145" t="inlineStr">
        <is>
          <t>新建</t>
        </is>
      </c>
      <c r="D1298" s="147" t="inlineStr">
        <is>
          <t>2020.06-2021.10</t>
        </is>
      </c>
      <c r="E1298" s="147" t="inlineStr">
        <is>
          <t>合道</t>
        </is>
      </c>
      <c r="F1298" s="148" t="inlineStr">
        <is>
          <t>新建砂砾路7.803公里</t>
        </is>
      </c>
      <c r="G1298" s="295" t="n">
        <v>480</v>
      </c>
      <c r="H1298" s="148" t="inlineStr">
        <is>
          <t>解决群众出行及运输困难的问题</t>
        </is>
      </c>
      <c r="I1298" s="296" t="n">
        <v>1</v>
      </c>
      <c r="J1298" s="297" t="n">
        <v>0.0139</v>
      </c>
      <c r="K1298" s="297" t="n">
        <v>0.0552</v>
      </c>
      <c r="L1298" s="147" t="inlineStr">
        <is>
          <t>县交运局</t>
        </is>
      </c>
      <c r="M1298" s="147" t="inlineStr">
        <is>
          <t>县公路局</t>
        </is>
      </c>
      <c r="N1298" s="147" t="n">
        <v>2020.6</v>
      </c>
      <c r="O1298" s="120" t="n"/>
    </row>
    <row r="1299" ht="42" customFormat="1" customHeight="1" s="9">
      <c r="A1299" s="205" t="n">
        <v>11</v>
      </c>
      <c r="B1299" s="148" t="inlineStr">
        <is>
          <t>环县合道镇梁坪村西沟渠至柳树湾砂砾路工程</t>
        </is>
      </c>
      <c r="C1299" s="145" t="inlineStr">
        <is>
          <t>新建</t>
        </is>
      </c>
      <c r="D1299" s="147" t="inlineStr">
        <is>
          <t>2020.06-2021.10</t>
        </is>
      </c>
      <c r="E1299" s="147" t="inlineStr">
        <is>
          <t>合道</t>
        </is>
      </c>
      <c r="F1299" s="148" t="inlineStr">
        <is>
          <t>新建砂砾路5.577公里（梁坪村漫水桥工程）</t>
        </is>
      </c>
      <c r="G1299" s="295" t="n">
        <v>150</v>
      </c>
      <c r="H1299" s="148" t="inlineStr">
        <is>
          <t>解决群众出行及运输困难的问题</t>
        </is>
      </c>
      <c r="I1299" s="298" t="n">
        <v>1</v>
      </c>
      <c r="J1299" s="297" t="n">
        <v>0.0035</v>
      </c>
      <c r="K1299" s="297" t="n">
        <v>0.0166</v>
      </c>
      <c r="L1299" s="147" t="inlineStr">
        <is>
          <t>县交运局</t>
        </is>
      </c>
      <c r="M1299" s="147" t="inlineStr">
        <is>
          <t>县公路局</t>
        </is>
      </c>
      <c r="N1299" s="147" t="n">
        <v>2020.6</v>
      </c>
      <c r="O1299" s="120" t="n"/>
    </row>
    <row r="1300" ht="44" customFormat="1" customHeight="1" s="9">
      <c r="A1300" s="205" t="n">
        <v>12</v>
      </c>
      <c r="B1300" s="208" t="inlineStr">
        <is>
          <t>罗家沟村罗家沟组至宗堡子组砂砾路</t>
        </is>
      </c>
      <c r="C1300" s="215" t="inlineStr">
        <is>
          <t>新建</t>
        </is>
      </c>
      <c r="D1300" s="205" t="inlineStr">
        <is>
          <t>2020.03-
2020.11</t>
        </is>
      </c>
      <c r="E1300" s="205" t="inlineStr">
        <is>
          <t>木钵</t>
        </is>
      </c>
      <c r="F1300" s="208" t="inlineStr">
        <is>
          <t>新建砂砾路10.746公里（罗家沟村-宗堡子组）</t>
        </is>
      </c>
      <c r="G1300" s="205" t="n">
        <v>325.5</v>
      </c>
      <c r="H1300" s="208" t="inlineStr">
        <is>
          <t>解决群众出行及运输困难的问题</t>
        </is>
      </c>
      <c r="I1300" s="205" t="n">
        <v>1</v>
      </c>
      <c r="J1300" s="205" t="n">
        <v>0.0072</v>
      </c>
      <c r="K1300" s="205" t="n">
        <v>0.0294</v>
      </c>
      <c r="L1300" s="205" t="inlineStr">
        <is>
          <t>县交运局</t>
        </is>
      </c>
      <c r="M1300" s="205" t="inlineStr">
        <is>
          <t>县公路局</t>
        </is>
      </c>
      <c r="N1300" s="205" t="n">
        <v>2019.11</v>
      </c>
      <c r="O1300" s="205" t="n"/>
    </row>
    <row r="1301" ht="33" customFormat="1" customHeight="1" s="9">
      <c r="A1301" s="205" t="n">
        <v>13</v>
      </c>
      <c r="B1301" s="208" t="inlineStr">
        <is>
          <t>郭西掌村至李畔畔组至殷家桥村砂砾路</t>
        </is>
      </c>
      <c r="C1301" s="215" t="inlineStr">
        <is>
          <t>新建</t>
        </is>
      </c>
      <c r="D1301" s="205" t="inlineStr">
        <is>
          <t>2020.03-
2020.11</t>
        </is>
      </c>
      <c r="E1301" s="205" t="inlineStr">
        <is>
          <t>木钵</t>
        </is>
      </c>
      <c r="F1301" s="211" t="inlineStr">
        <is>
          <t>新建砂砾路8.112公里（殷家桥村-汪旗沟组、郭西掌村-李畔畔组）</t>
        </is>
      </c>
      <c r="G1301" s="294" t="n">
        <v>280</v>
      </c>
      <c r="H1301" s="208" t="inlineStr">
        <is>
          <t>解决群众出行及运输困难的问题</t>
        </is>
      </c>
      <c r="I1301" s="205" t="n">
        <v>1</v>
      </c>
      <c r="J1301" s="205" t="n">
        <v>0.0035</v>
      </c>
      <c r="K1301" s="205" t="n">
        <v>0.0143</v>
      </c>
      <c r="L1301" s="205" t="inlineStr">
        <is>
          <t>县交运局</t>
        </is>
      </c>
      <c r="M1301" s="205" t="inlineStr">
        <is>
          <t>县公路局</t>
        </is>
      </c>
      <c r="N1301" s="205" t="n">
        <v>2019.11</v>
      </c>
      <c r="O1301" s="205" t="n"/>
    </row>
    <row r="1302" ht="32" customFormat="1" customHeight="1" s="9">
      <c r="A1302" s="205" t="n">
        <v>14</v>
      </c>
      <c r="B1302" s="208" t="inlineStr">
        <is>
          <t>木钵韩洼子至八珠苟塬砂砾路</t>
        </is>
      </c>
      <c r="C1302" s="215" t="inlineStr">
        <is>
          <t>新建</t>
        </is>
      </c>
      <c r="D1302" s="205" t="inlineStr">
        <is>
          <t>2020.03-
2020.11</t>
        </is>
      </c>
      <c r="E1302" s="205" t="inlineStr">
        <is>
          <t>木钵</t>
        </is>
      </c>
      <c r="F1302" s="208" t="inlineStr">
        <is>
          <t>新建砂砾路10.077公里</t>
        </is>
      </c>
      <c r="G1302" s="294" t="n">
        <v>350</v>
      </c>
      <c r="H1302" s="208" t="inlineStr">
        <is>
          <t>解决群众出行及运输困难的问题</t>
        </is>
      </c>
      <c r="I1302" s="205" t="n">
        <v>1</v>
      </c>
      <c r="J1302" s="293" t="n">
        <v>0.0036</v>
      </c>
      <c r="K1302" s="205" t="n">
        <v>0.0157</v>
      </c>
      <c r="L1302" s="205" t="inlineStr">
        <is>
          <t>县交运局</t>
        </is>
      </c>
      <c r="M1302" s="205" t="inlineStr">
        <is>
          <t>县公路局</t>
        </is>
      </c>
      <c r="N1302" s="205" t="n">
        <v>2019.11</v>
      </c>
      <c r="O1302" s="205" t="n"/>
    </row>
    <row r="1303" ht="32" customFormat="1" customHeight="1" s="9">
      <c r="A1303" s="205" t="n">
        <v>15</v>
      </c>
      <c r="B1303" s="208" t="inlineStr">
        <is>
          <t>慕家河村至邓寨子村砂砾路</t>
        </is>
      </c>
      <c r="C1303" s="205" t="inlineStr">
        <is>
          <t>新建</t>
        </is>
      </c>
      <c r="D1303" s="205" t="inlineStr">
        <is>
          <t>2020.03-
2020.11</t>
        </is>
      </c>
      <c r="E1303" s="205" t="inlineStr">
        <is>
          <t>樊家川</t>
        </is>
      </c>
      <c r="F1303" s="208" t="inlineStr">
        <is>
          <t>新建砂砾路7.427公里（慕家河村-赵东塬组、慕家河村-慕洼子组、邓寨子村-邓阳湾组）</t>
        </is>
      </c>
      <c r="G1303" s="205" t="n">
        <v>210</v>
      </c>
      <c r="H1303" s="208" t="inlineStr">
        <is>
          <t>解决群众出行及运输困难的问题</t>
        </is>
      </c>
      <c r="I1303" s="205" t="n">
        <v>1</v>
      </c>
      <c r="J1303" s="205" t="n">
        <v>0.0036</v>
      </c>
      <c r="K1303" s="205" t="n">
        <v>0.0154</v>
      </c>
      <c r="L1303" s="205" t="inlineStr">
        <is>
          <t>县交运局</t>
        </is>
      </c>
      <c r="M1303" s="205" t="inlineStr">
        <is>
          <t>县公路局</t>
        </is>
      </c>
      <c r="N1303" s="205" t="n">
        <v>2019.11</v>
      </c>
      <c r="O1303" s="205" t="n"/>
    </row>
    <row r="1304" ht="42" customFormat="1" customHeight="1" s="9">
      <c r="A1304" s="205" t="n">
        <v>16</v>
      </c>
      <c r="B1304" s="148" t="inlineStr">
        <is>
          <t>樊家川镇马驿沟城子组至冉旗寨陈塬砂砾路</t>
        </is>
      </c>
      <c r="C1304" s="145" t="inlineStr">
        <is>
          <t>新建</t>
        </is>
      </c>
      <c r="D1304" s="147" t="inlineStr">
        <is>
          <t>2020.06-2021.10</t>
        </is>
      </c>
      <c r="E1304" s="147" t="inlineStr">
        <is>
          <t>樊家川</t>
        </is>
      </c>
      <c r="F1304" s="148" t="inlineStr">
        <is>
          <t>新建砂砾路4.88公里，漫水桥1座</t>
        </is>
      </c>
      <c r="G1304" s="295" t="n">
        <v>265</v>
      </c>
      <c r="H1304" s="148" t="inlineStr">
        <is>
          <t>解决群众出行及运输困难的问题</t>
        </is>
      </c>
      <c r="I1304" s="296" t="n">
        <v>1</v>
      </c>
      <c r="J1304" s="297" t="n">
        <v>0.0062</v>
      </c>
      <c r="K1304" s="297" t="n">
        <v>0.0326</v>
      </c>
      <c r="L1304" s="147" t="inlineStr">
        <is>
          <t>县交运局</t>
        </is>
      </c>
      <c r="M1304" s="147" t="inlineStr">
        <is>
          <t>县公路局</t>
        </is>
      </c>
      <c r="N1304" s="147" t="n">
        <v>2020.6</v>
      </c>
      <c r="O1304" s="120" t="n"/>
    </row>
    <row r="1305" ht="41" customFormat="1" customHeight="1" s="9">
      <c r="A1305" s="205" t="n">
        <v>17</v>
      </c>
      <c r="B1305" s="208" t="inlineStr">
        <is>
          <t>何塬组至白家沟组砂砾路</t>
        </is>
      </c>
      <c r="C1305" s="212" t="inlineStr">
        <is>
          <t>新建</t>
        </is>
      </c>
      <c r="D1305" s="205" t="inlineStr">
        <is>
          <t>2020.03-
2020.11</t>
        </is>
      </c>
      <c r="E1305" s="205" t="inlineStr">
        <is>
          <t>甜水</t>
        </is>
      </c>
      <c r="F1305" s="208" t="inlineStr">
        <is>
          <t>新建砂砾路7.089公里（何原村-白家沟组）</t>
        </is>
      </c>
      <c r="G1305" s="294" t="n">
        <v>315</v>
      </c>
      <c r="H1305" s="208" t="inlineStr">
        <is>
          <t>解决群众出行及运输困难的问题</t>
        </is>
      </c>
      <c r="I1305" s="205" t="n">
        <v>1</v>
      </c>
      <c r="J1305" s="205" t="n">
        <v>0.0016</v>
      </c>
      <c r="K1305" s="205" t="n">
        <v>0.0046</v>
      </c>
      <c r="L1305" s="205" t="inlineStr">
        <is>
          <t>县交运局</t>
        </is>
      </c>
      <c r="M1305" s="205" t="inlineStr">
        <is>
          <t>县公路局</t>
        </is>
      </c>
      <c r="N1305" s="205" t="n">
        <v>2019.11</v>
      </c>
      <c r="O1305" s="205" t="n"/>
    </row>
    <row r="1306" ht="45" customFormat="1" customHeight="1" s="9">
      <c r="A1306" s="205" t="n">
        <v>18</v>
      </c>
      <c r="B1306" s="213" t="inlineStr">
        <is>
          <t>何塬组至张崾岘组砂砾路</t>
        </is>
      </c>
      <c r="C1306" s="212" t="inlineStr">
        <is>
          <t>新建</t>
        </is>
      </c>
      <c r="D1306" s="205" t="inlineStr">
        <is>
          <t>2020.03-
2020.11</t>
        </is>
      </c>
      <c r="E1306" s="205" t="inlineStr">
        <is>
          <t>甜水</t>
        </is>
      </c>
      <c r="F1306" s="208" t="inlineStr">
        <is>
          <t>新建砂砾路9.8公里（何原村-张崾岘组）</t>
        </is>
      </c>
      <c r="G1306" s="294" t="n">
        <v>490</v>
      </c>
      <c r="H1306" s="208" t="inlineStr">
        <is>
          <t>解决群众出行及运输困难的问题</t>
        </is>
      </c>
      <c r="I1306" s="205" t="n">
        <v>1</v>
      </c>
      <c r="J1306" s="205" t="n">
        <v>0.0018</v>
      </c>
      <c r="K1306" s="205" t="n">
        <v>0.0074</v>
      </c>
      <c r="L1306" s="205" t="inlineStr">
        <is>
          <t>县交运局</t>
        </is>
      </c>
      <c r="M1306" s="205" t="inlineStr">
        <is>
          <t>县公路局</t>
        </is>
      </c>
      <c r="N1306" s="205" t="n">
        <v>2019.11</v>
      </c>
      <c r="O1306" s="205" t="n"/>
    </row>
    <row r="1307" ht="41" customFormat="1" customHeight="1" s="9">
      <c r="A1307" s="205" t="n">
        <v>19</v>
      </c>
      <c r="B1307" s="211" t="inlineStr">
        <is>
          <t>洪德赵洼村李山口组漫水桥</t>
        </is>
      </c>
      <c r="C1307" s="215" t="inlineStr">
        <is>
          <t>新建</t>
        </is>
      </c>
      <c r="D1307" s="214" t="inlineStr">
        <is>
          <t>2020.03-
2020.11</t>
        </is>
      </c>
      <c r="E1307" s="205" t="inlineStr">
        <is>
          <t>洪德</t>
        </is>
      </c>
      <c r="F1307" s="211" t="inlineStr">
        <is>
          <t>新建漫水桥38米（赵洼村-李山口组）</t>
        </is>
      </c>
      <c r="G1307" s="294" t="n">
        <v>163</v>
      </c>
      <c r="H1307" s="208" t="inlineStr">
        <is>
          <t>解决群众出行及运输困难的问题</t>
        </is>
      </c>
      <c r="I1307" s="205" t="n">
        <v>1</v>
      </c>
      <c r="J1307" s="205" t="n">
        <v>0.0145</v>
      </c>
      <c r="K1307" s="205" t="n">
        <v>0.0578</v>
      </c>
      <c r="L1307" s="205" t="inlineStr">
        <is>
          <t>县交运局</t>
        </is>
      </c>
      <c r="M1307" s="205" t="inlineStr">
        <is>
          <t>县公路局</t>
        </is>
      </c>
      <c r="N1307" s="205" t="n">
        <v>2019.11</v>
      </c>
      <c r="O1307" s="205" t="n"/>
    </row>
    <row r="1308" ht="34" customFormat="1" customHeight="1" s="9">
      <c r="A1308" s="205" t="n">
        <v>20</v>
      </c>
      <c r="B1308" s="208" t="inlineStr">
        <is>
          <t>洪德镇寇河至211国道道路工程</t>
        </is>
      </c>
      <c r="C1308" s="215" t="inlineStr">
        <is>
          <t>新建</t>
        </is>
      </c>
      <c r="D1308" s="205" t="inlineStr">
        <is>
          <t>2020.03-
2020.11</t>
        </is>
      </c>
      <c r="E1308" s="205" t="inlineStr">
        <is>
          <t>洪德</t>
        </is>
      </c>
      <c r="F1308" s="208" t="inlineStr">
        <is>
          <t>新建道路6.834公里</t>
        </is>
      </c>
      <c r="G1308" s="294" t="n">
        <v>255.5</v>
      </c>
      <c r="H1308" s="208" t="inlineStr">
        <is>
          <t>解决群众出行及运输困难的问题</t>
        </is>
      </c>
      <c r="I1308" s="205" t="n">
        <v>1</v>
      </c>
      <c r="J1308" s="205" t="n">
        <v>0.0074</v>
      </c>
      <c r="K1308" s="205" t="n">
        <v>0.0335</v>
      </c>
      <c r="L1308" s="205" t="inlineStr">
        <is>
          <t>县交运局</t>
        </is>
      </c>
      <c r="M1308" s="205" t="inlineStr">
        <is>
          <t>县公路局</t>
        </is>
      </c>
      <c r="N1308" s="205" t="n">
        <v>2019.11</v>
      </c>
      <c r="O1308" s="205" t="n"/>
    </row>
    <row r="1309" ht="48" customFormat="1" customHeight="1" s="9">
      <c r="A1309" s="205" t="n">
        <v>21</v>
      </c>
      <c r="B1309" s="151" t="inlineStr">
        <is>
          <t>李达掌村部至山兴园合作社砂砾路</t>
        </is>
      </c>
      <c r="C1309" s="152" t="inlineStr">
        <is>
          <t>新建</t>
        </is>
      </c>
      <c r="D1309" s="152" t="inlineStr">
        <is>
          <t>2020.03-
2020.11</t>
        </is>
      </c>
      <c r="E1309" s="152" t="inlineStr">
        <is>
          <t>洪德</t>
        </is>
      </c>
      <c r="F1309" s="151" t="inlineStr">
        <is>
          <t>新建砂砾路4.586公里（张下沟村-李达掌组）</t>
        </is>
      </c>
      <c r="G1309" s="260" t="n">
        <v>133</v>
      </c>
      <c r="H1309" s="208" t="inlineStr">
        <is>
          <t>解决群众出行及运输困难的问题</t>
        </is>
      </c>
      <c r="I1309" s="152" t="n">
        <v>1</v>
      </c>
      <c r="J1309" s="152" t="n">
        <v>0.0023</v>
      </c>
      <c r="K1309" s="152" t="n">
        <v>0.0111</v>
      </c>
      <c r="L1309" s="205" t="inlineStr">
        <is>
          <t>县交运局</t>
        </is>
      </c>
      <c r="M1309" s="205" t="inlineStr">
        <is>
          <t>县公路局</t>
        </is>
      </c>
      <c r="N1309" s="205" t="n">
        <v>2019.11</v>
      </c>
      <c r="O1309" s="205" t="n"/>
    </row>
    <row r="1310" ht="60" customFormat="1" customHeight="1" s="9">
      <c r="A1310" s="205" t="n">
        <v>22</v>
      </c>
      <c r="B1310" s="151" t="inlineStr">
        <is>
          <t>梁岔村龚河至丁阳渠村梁塬组砂砾路</t>
        </is>
      </c>
      <c r="C1310" s="152" t="inlineStr">
        <is>
          <t>新建</t>
        </is>
      </c>
      <c r="D1310" s="152" t="inlineStr">
        <is>
          <t>2020.03-
2020.11</t>
        </is>
      </c>
      <c r="E1310" s="152" t="inlineStr">
        <is>
          <t>洪德</t>
        </is>
      </c>
      <c r="F1310" s="151" t="inlineStr">
        <is>
          <t>新建砂砾路5.9公里（丁阳渠村-梁塬组、梁岔村-梁岔组）</t>
        </is>
      </c>
      <c r="G1310" s="260" t="n">
        <v>210</v>
      </c>
      <c r="H1310" s="208" t="inlineStr">
        <is>
          <t>解决群众出行及运输困难的问题</t>
        </is>
      </c>
      <c r="I1310" s="152" t="n">
        <v>1</v>
      </c>
      <c r="J1310" s="152" t="n">
        <v>0.0023</v>
      </c>
      <c r="K1310" s="152" t="n">
        <v>0.0111</v>
      </c>
      <c r="L1310" s="205" t="inlineStr">
        <is>
          <t>县交运局</t>
        </is>
      </c>
      <c r="M1310" s="205" t="inlineStr">
        <is>
          <t>县公路局</t>
        </is>
      </c>
      <c r="N1310" s="205" t="n">
        <v>2019.11</v>
      </c>
      <c r="O1310" s="205" t="n"/>
    </row>
    <row r="1311" ht="30" customFormat="1" customHeight="1" s="9">
      <c r="A1311" s="205" t="n">
        <v>23</v>
      </c>
      <c r="B1311" s="148" t="inlineStr">
        <is>
          <t>洪德镇梁岔至董沟门砂砾路</t>
        </is>
      </c>
      <c r="C1311" s="145" t="inlineStr">
        <is>
          <t>新建</t>
        </is>
      </c>
      <c r="D1311" s="147" t="inlineStr">
        <is>
          <t>2020.06-2021.10</t>
        </is>
      </c>
      <c r="E1311" s="147" t="inlineStr">
        <is>
          <t>洪德</t>
        </is>
      </c>
      <c r="F1311" s="148" t="inlineStr">
        <is>
          <t>新建砂砾路1.249公里，漫水桥1座</t>
        </is>
      </c>
      <c r="G1311" s="295" t="n">
        <v>120</v>
      </c>
      <c r="H1311" s="208" t="inlineStr">
        <is>
          <t>解决群众出行及运输困难的问题</t>
        </is>
      </c>
      <c r="I1311" s="296" t="n">
        <v>1</v>
      </c>
      <c r="J1311" s="297" t="n">
        <v>0.015</v>
      </c>
      <c r="K1311" s="297" t="n">
        <v>0.08649999999999999</v>
      </c>
      <c r="L1311" s="147" t="inlineStr">
        <is>
          <t>县交运局</t>
        </is>
      </c>
      <c r="M1311" s="147" t="inlineStr">
        <is>
          <t>县公路局</t>
        </is>
      </c>
      <c r="N1311" s="147" t="n">
        <v>2020.6</v>
      </c>
      <c r="O1311" s="120" t="n"/>
    </row>
    <row r="1312" ht="36" customFormat="1" customHeight="1" s="9">
      <c r="A1312" s="205" t="n">
        <v>24</v>
      </c>
      <c r="B1312" s="148" t="inlineStr">
        <is>
          <t>洪德大户塬至苗河油路</t>
        </is>
      </c>
      <c r="C1312" s="145" t="inlineStr">
        <is>
          <t>新建</t>
        </is>
      </c>
      <c r="D1312" s="147" t="inlineStr">
        <is>
          <t>2020.06-2021.10</t>
        </is>
      </c>
      <c r="E1312" s="147" t="inlineStr">
        <is>
          <t>洪德</t>
        </is>
      </c>
      <c r="F1312" s="148" t="inlineStr">
        <is>
          <t>新建硬化路9.462公里</t>
        </is>
      </c>
      <c r="G1312" s="147" t="n">
        <v>520</v>
      </c>
      <c r="H1312" s="208" t="inlineStr">
        <is>
          <t>解决群众出行及运输困难的问题</t>
        </is>
      </c>
      <c r="I1312" s="120" t="n">
        <v>2</v>
      </c>
      <c r="J1312" s="297" t="n">
        <v>0.0092</v>
      </c>
      <c r="K1312" s="297" t="n">
        <v>0.0476</v>
      </c>
      <c r="L1312" s="147" t="inlineStr">
        <is>
          <t>县交运局</t>
        </is>
      </c>
      <c r="M1312" s="147" t="inlineStr">
        <is>
          <t>县公路局</t>
        </is>
      </c>
      <c r="N1312" s="147" t="n">
        <v>2020.6</v>
      </c>
      <c r="O1312" s="120" t="n"/>
    </row>
    <row r="1313" ht="32" customFormat="1" customHeight="1" s="9">
      <c r="A1313" s="205" t="n">
        <v>25</v>
      </c>
      <c r="B1313" s="208" t="inlineStr">
        <is>
          <t>佛岔至叶台碾子崾岘砂砾路</t>
        </is>
      </c>
      <c r="C1313" s="215" t="inlineStr">
        <is>
          <t>新建</t>
        </is>
      </c>
      <c r="D1313" s="205" t="inlineStr">
        <is>
          <t>2020.03-
2020.11</t>
        </is>
      </c>
      <c r="E1313" s="205" t="inlineStr">
        <is>
          <t>演武</t>
        </is>
      </c>
      <c r="F1313" s="208" t="inlineStr">
        <is>
          <t>新建砂砾路7.465公里（佛家岔村-叶台组）</t>
        </is>
      </c>
      <c r="G1313" s="294" t="n">
        <v>196</v>
      </c>
      <c r="H1313" s="208" t="inlineStr">
        <is>
          <t>解决群众出行及运输困难的问题</t>
        </is>
      </c>
      <c r="I1313" s="205" t="n">
        <v>1</v>
      </c>
      <c r="J1313" s="205" t="n">
        <v>0.0009</v>
      </c>
      <c r="K1313" s="205" t="n">
        <v>0.0056</v>
      </c>
      <c r="L1313" s="205" t="inlineStr">
        <is>
          <t>县交运局</t>
        </is>
      </c>
      <c r="M1313" s="205" t="inlineStr">
        <is>
          <t>县公路局</t>
        </is>
      </c>
      <c r="N1313" s="205" t="n">
        <v>2019.11</v>
      </c>
      <c r="O1313" s="205" t="n"/>
    </row>
    <row r="1314" ht="34" customFormat="1" customHeight="1" s="9">
      <c r="A1314" s="205" t="n">
        <v>26</v>
      </c>
      <c r="B1314" s="208" t="inlineStr">
        <is>
          <t>耿河村村部至小李原组砂砾路</t>
        </is>
      </c>
      <c r="C1314" s="215" t="inlineStr">
        <is>
          <t>新建</t>
        </is>
      </c>
      <c r="D1314" s="205" t="inlineStr">
        <is>
          <t>2020.03-
2020.11</t>
        </is>
      </c>
      <c r="E1314" s="205" t="inlineStr">
        <is>
          <t>耿湾</t>
        </is>
      </c>
      <c r="F1314" s="208" t="inlineStr">
        <is>
          <t>新建砂砾路8.39公里（耿河村-慕油房组）</t>
        </is>
      </c>
      <c r="G1314" s="294" t="n">
        <v>210</v>
      </c>
      <c r="H1314" s="208" t="inlineStr">
        <is>
          <t>解决群众出行及运输困难的问题</t>
        </is>
      </c>
      <c r="I1314" s="205" t="n">
        <v>1</v>
      </c>
      <c r="J1314" s="293" t="n">
        <v>0.004</v>
      </c>
      <c r="K1314" s="205" t="n">
        <v>0.0064</v>
      </c>
      <c r="L1314" s="205" t="inlineStr">
        <is>
          <t>县交运局</t>
        </is>
      </c>
      <c r="M1314" s="205" t="inlineStr">
        <is>
          <t>县公路局</t>
        </is>
      </c>
      <c r="N1314" s="205" t="n">
        <v>2019.11</v>
      </c>
      <c r="O1314" s="205" t="n"/>
    </row>
    <row r="1315" ht="33" customFormat="1" customHeight="1" s="9">
      <c r="A1315" s="205" t="n">
        <v>27</v>
      </c>
      <c r="B1315" s="148" t="inlineStr">
        <is>
          <t>耿湾乡四合原村至井崾岘组村组道路工程</t>
        </is>
      </c>
      <c r="C1315" s="145" t="inlineStr">
        <is>
          <t>新建</t>
        </is>
      </c>
      <c r="D1315" s="147" t="inlineStr">
        <is>
          <t>2020.06-2021.10</t>
        </is>
      </c>
      <c r="E1315" s="147" t="inlineStr">
        <is>
          <t>耿湾</t>
        </is>
      </c>
      <c r="F1315" s="209" t="inlineStr">
        <is>
          <t>新建油路0.743公里</t>
        </is>
      </c>
      <c r="G1315" s="295" t="n">
        <v>24.5</v>
      </c>
      <c r="H1315" s="208" t="inlineStr">
        <is>
          <t>解决群众出行及运输困难的问题</t>
        </is>
      </c>
      <c r="I1315" s="296" t="n">
        <v>1</v>
      </c>
      <c r="J1315" s="297" t="n">
        <v>0.0019</v>
      </c>
      <c r="K1315" s="297" t="n">
        <v>0.0061</v>
      </c>
      <c r="L1315" s="147" t="inlineStr">
        <is>
          <t>县交运局</t>
        </is>
      </c>
      <c r="M1315" s="147" t="inlineStr">
        <is>
          <t>县公路局</t>
        </is>
      </c>
      <c r="N1315" s="147" t="n">
        <v>2020.6</v>
      </c>
      <c r="O1315" s="120" t="n"/>
    </row>
    <row r="1316" ht="35" customFormat="1" customHeight="1" s="9">
      <c r="A1316" s="205" t="n">
        <v>28</v>
      </c>
      <c r="B1316" s="208" t="inlineStr">
        <is>
          <t>张崾岘至沈家庄至椅子山砂砾路</t>
        </is>
      </c>
      <c r="C1316" s="215" t="inlineStr">
        <is>
          <t>新建</t>
        </is>
      </c>
      <c r="D1316" s="205" t="inlineStr">
        <is>
          <t>2020.03-
2020.11</t>
        </is>
      </c>
      <c r="E1316" s="205" t="inlineStr">
        <is>
          <t>环城</t>
        </is>
      </c>
      <c r="F1316" s="208" t="inlineStr">
        <is>
          <t>新建砂砾路12.458公里（张淌村-沈家庄组）</t>
        </is>
      </c>
      <c r="G1316" s="205" t="n">
        <v>437.5</v>
      </c>
      <c r="H1316" s="208" t="inlineStr">
        <is>
          <t>解决群众出行及运输困难的问题</t>
        </is>
      </c>
      <c r="I1316" s="205" t="n">
        <v>1</v>
      </c>
      <c r="J1316" s="205" t="n">
        <v>0.0011</v>
      </c>
      <c r="K1316" s="205" t="n">
        <v>0.0045</v>
      </c>
      <c r="L1316" s="205" t="inlineStr">
        <is>
          <t>县交运局</t>
        </is>
      </c>
      <c r="M1316" s="205" t="inlineStr">
        <is>
          <t>县公路局</t>
        </is>
      </c>
      <c r="N1316" s="205" t="n">
        <v>2019.11</v>
      </c>
      <c r="O1316" s="205" t="n"/>
    </row>
    <row r="1317" ht="39" customFormat="1" customHeight="1" s="9">
      <c r="A1317" s="205" t="n">
        <v>29</v>
      </c>
      <c r="B1317" s="208" t="inlineStr">
        <is>
          <t>十八里村十八里组至慕家河村慕家岔组油路工程</t>
        </is>
      </c>
      <c r="C1317" s="205" t="inlineStr">
        <is>
          <t>新建</t>
        </is>
      </c>
      <c r="D1317" s="205" t="inlineStr">
        <is>
          <t>2020.03-
2020.11</t>
        </is>
      </c>
      <c r="E1317" s="205" t="inlineStr">
        <is>
          <t>环城、樊家川</t>
        </is>
      </c>
      <c r="F1317" s="208" t="inlineStr">
        <is>
          <t>新建油路工程23.237公里</t>
        </is>
      </c>
      <c r="G1317" s="294" t="n">
        <v>1850</v>
      </c>
      <c r="H1317" s="208" t="inlineStr">
        <is>
          <t>解决群众出行及运输困难的问题</t>
        </is>
      </c>
      <c r="I1317" s="221" t="n">
        <v>2</v>
      </c>
      <c r="J1317" s="299" t="n">
        <v>0.0262</v>
      </c>
      <c r="K1317" s="299" t="n">
        <v>0.1195</v>
      </c>
      <c r="L1317" s="205" t="inlineStr">
        <is>
          <t>县交运局</t>
        </is>
      </c>
      <c r="M1317" s="205" t="inlineStr">
        <is>
          <t>县公路局</t>
        </is>
      </c>
      <c r="N1317" s="205" t="n">
        <v>2019.11</v>
      </c>
      <c r="O1317" s="205" t="n"/>
    </row>
    <row r="1318" ht="40" customFormat="1" customHeight="1" s="9">
      <c r="A1318" s="205" t="n">
        <v>30</v>
      </c>
      <c r="B1318" s="208" t="inlineStr">
        <is>
          <t>袁掌崾岘至宋家沟口砂砾路</t>
        </is>
      </c>
      <c r="C1318" s="215" t="inlineStr">
        <is>
          <t>新建</t>
        </is>
      </c>
      <c r="D1318" s="205" t="inlineStr">
        <is>
          <t>2020.03-
2020.11</t>
        </is>
      </c>
      <c r="E1318" s="205" t="inlineStr">
        <is>
          <t>环城</t>
        </is>
      </c>
      <c r="F1318" s="208" t="inlineStr">
        <is>
          <t>新建砂砾路5.845公里（张淌村-石堡子组）</t>
        </is>
      </c>
      <c r="G1318" s="205" t="n">
        <v>213</v>
      </c>
      <c r="H1318" s="208" t="inlineStr">
        <is>
          <t>解决群众出行及运输困难的问题</t>
        </is>
      </c>
      <c r="I1318" s="205" t="n">
        <v>1</v>
      </c>
      <c r="J1318" s="205" t="n">
        <v>0.0004</v>
      </c>
      <c r="K1318" s="205" t="n">
        <v>0.0018</v>
      </c>
      <c r="L1318" s="205" t="inlineStr">
        <is>
          <t>县交运局</t>
        </is>
      </c>
      <c r="M1318" s="205" t="inlineStr">
        <is>
          <t>县公路局</t>
        </is>
      </c>
      <c r="N1318" s="205" t="n">
        <v>2019.11</v>
      </c>
      <c r="O1318" s="205" t="n"/>
    </row>
    <row r="1319" ht="33" customFormat="1" customHeight="1" s="9">
      <c r="A1319" s="205" t="n">
        <v>31</v>
      </c>
      <c r="B1319" s="208" t="inlineStr">
        <is>
          <t>张淌村部至薛掌沟口砂砾路</t>
        </is>
      </c>
      <c r="C1319" s="215" t="inlineStr">
        <is>
          <t>新建</t>
        </is>
      </c>
      <c r="D1319" s="205" t="inlineStr">
        <is>
          <t>2020.03-
2020.11</t>
        </is>
      </c>
      <c r="E1319" s="205" t="inlineStr">
        <is>
          <t>环城</t>
        </is>
      </c>
      <c r="F1319" s="208" t="inlineStr">
        <is>
          <t>新建砂砾路5.158公里（张淌村-薛掌组)</t>
        </is>
      </c>
      <c r="G1319" s="205" t="n">
        <v>136</v>
      </c>
      <c r="H1319" s="208" t="inlineStr">
        <is>
          <t>解决群众出行及运输困难的问题</t>
        </is>
      </c>
      <c r="I1319" s="205" t="n">
        <v>1</v>
      </c>
      <c r="J1319" s="205" t="n">
        <v>0.0005</v>
      </c>
      <c r="K1319" s="205" t="n">
        <v>0.0013</v>
      </c>
      <c r="L1319" s="205" t="inlineStr">
        <is>
          <t>县交运局</t>
        </is>
      </c>
      <c r="M1319" s="205" t="inlineStr">
        <is>
          <t>县公路局</t>
        </is>
      </c>
      <c r="N1319" s="205" t="n">
        <v>2019.11</v>
      </c>
      <c r="O1319" s="205" t="n"/>
    </row>
    <row r="1320" ht="34" customFormat="1" customHeight="1" s="9">
      <c r="A1320" s="205" t="n">
        <v>32</v>
      </c>
      <c r="B1320" s="208" t="inlineStr">
        <is>
          <t>梁阳山至转咀塬砂砾路</t>
        </is>
      </c>
      <c r="C1320" s="215" t="inlineStr">
        <is>
          <t>新建</t>
        </is>
      </c>
      <c r="D1320" s="205" t="inlineStr">
        <is>
          <t>2020.03-
2020.11</t>
        </is>
      </c>
      <c r="E1320" s="205" t="inlineStr">
        <is>
          <t>环城</t>
        </is>
      </c>
      <c r="F1320" s="208" t="inlineStr">
        <is>
          <t>新建砂砾路3.987公里(张淌村-园子洼组）</t>
        </is>
      </c>
      <c r="G1320" s="205" t="n">
        <v>122.5</v>
      </c>
      <c r="H1320" s="208" t="inlineStr">
        <is>
          <t>解决群众出行及运输困难的问题</t>
        </is>
      </c>
      <c r="I1320" s="205" t="n">
        <v>1</v>
      </c>
      <c r="J1320" s="205" t="n">
        <v>0.0007</v>
      </c>
      <c r="K1320" s="205" t="n">
        <v>0.0026</v>
      </c>
      <c r="L1320" s="205" t="inlineStr">
        <is>
          <t>县交运局</t>
        </is>
      </c>
      <c r="M1320" s="205" t="inlineStr">
        <is>
          <t>县公路局</t>
        </is>
      </c>
      <c r="N1320" s="205" t="n">
        <v>2019.11</v>
      </c>
      <c r="O1320" s="205" t="n"/>
    </row>
    <row r="1321" ht="31" customFormat="1" customHeight="1" s="9">
      <c r="A1321" s="205" t="n">
        <v>33</v>
      </c>
      <c r="B1321" s="151" t="inlineStr">
        <is>
          <t>唐塬村沈阳山至西川沈家塬砂砾路</t>
        </is>
      </c>
      <c r="C1321" s="152" t="inlineStr">
        <is>
          <t>新建</t>
        </is>
      </c>
      <c r="D1321" s="152" t="inlineStr">
        <is>
          <t>2020.03-
2020.11</t>
        </is>
      </c>
      <c r="E1321" s="152" t="inlineStr">
        <is>
          <t>环城</t>
        </is>
      </c>
      <c r="F1321" s="151" t="inlineStr">
        <is>
          <t>新建砂砾路8.819公里</t>
        </is>
      </c>
      <c r="G1321" s="260" t="n">
        <v>318</v>
      </c>
      <c r="H1321" s="151" t="inlineStr">
        <is>
          <t>解决群众出行及运输困难的问题</t>
        </is>
      </c>
      <c r="I1321" s="152" t="n">
        <v>1</v>
      </c>
      <c r="J1321" s="152" t="n">
        <v>0.0109</v>
      </c>
      <c r="K1321" s="152" t="n">
        <v>0.041</v>
      </c>
      <c r="L1321" s="205" t="inlineStr">
        <is>
          <t>县交运局</t>
        </is>
      </c>
      <c r="M1321" s="205" t="inlineStr">
        <is>
          <t>县公路局</t>
        </is>
      </c>
      <c r="N1321" s="205" t="n">
        <v>2019.11</v>
      </c>
      <c r="O1321" s="205" t="n"/>
    </row>
    <row r="1322" ht="32" customFormat="1" customHeight="1" s="9">
      <c r="A1322" s="205" t="n">
        <v>34</v>
      </c>
      <c r="B1322" s="148" t="inlineStr">
        <is>
          <t>城东沟至宁老庄张石咀油路</t>
        </is>
      </c>
      <c r="C1322" s="145" t="inlineStr">
        <is>
          <t>新建</t>
        </is>
      </c>
      <c r="D1322" s="147" t="inlineStr">
        <is>
          <t>2020.06-2021.10</t>
        </is>
      </c>
      <c r="E1322" s="147" t="inlineStr">
        <is>
          <t>环城</t>
        </is>
      </c>
      <c r="F1322" s="148" t="inlineStr">
        <is>
          <t>新建硬化路2.09公里</t>
        </is>
      </c>
      <c r="G1322" s="147" t="n">
        <v>130</v>
      </c>
      <c r="H1322" s="148" t="inlineStr">
        <is>
          <t>解决群众出行及运输困难的问题</t>
        </is>
      </c>
      <c r="I1322" s="120" t="n">
        <v>4</v>
      </c>
      <c r="J1322" s="297" t="n">
        <v>0.1388</v>
      </c>
      <c r="K1322" s="297" t="n">
        <v>0.576</v>
      </c>
      <c r="L1322" s="147" t="inlineStr">
        <is>
          <t>县交运局</t>
        </is>
      </c>
      <c r="M1322" s="147" t="inlineStr">
        <is>
          <t>县公路局</t>
        </is>
      </c>
      <c r="N1322" s="147" t="n">
        <v>2020.6</v>
      </c>
      <c r="O1322" s="120" t="n"/>
    </row>
    <row r="1323" ht="32" customFormat="1" customHeight="1" s="9">
      <c r="A1323" s="205" t="n">
        <v>35</v>
      </c>
      <c r="B1323" s="148" t="inlineStr">
        <is>
          <t>张滩滩村至郭山沟砂砾路工程</t>
        </is>
      </c>
      <c r="C1323" s="145" t="inlineStr">
        <is>
          <t>新建</t>
        </is>
      </c>
      <c r="D1323" s="147" t="inlineStr">
        <is>
          <t>2020.06-2021.10</t>
        </is>
      </c>
      <c r="E1323" s="147" t="inlineStr">
        <is>
          <t>环城</t>
        </is>
      </c>
      <c r="F1323" s="148" t="inlineStr">
        <is>
          <t>新建砂砾路0.11公里</t>
        </is>
      </c>
      <c r="G1323" s="147" t="n">
        <v>60</v>
      </c>
      <c r="H1323" s="148" t="inlineStr">
        <is>
          <t>解决群众出行及运输困难的问题</t>
        </is>
      </c>
      <c r="I1323" s="120" t="n">
        <v>1</v>
      </c>
      <c r="J1323" s="297" t="n">
        <v>0.0057</v>
      </c>
      <c r="K1323" s="297" t="n">
        <v>0.0231</v>
      </c>
      <c r="L1323" s="147" t="inlineStr">
        <is>
          <t>县交运局</t>
        </is>
      </c>
      <c r="M1323" s="147" t="inlineStr">
        <is>
          <t>县公路局</t>
        </is>
      </c>
      <c r="N1323" s="147" t="n">
        <v>2020.6</v>
      </c>
      <c r="O1323" s="120" t="n"/>
    </row>
    <row r="1324" ht="32" customFormat="1" customHeight="1" s="9">
      <c r="A1324" s="205" t="n">
        <v>36</v>
      </c>
      <c r="B1324" s="216" t="inlineStr">
        <is>
          <t>黄寨柯村至堡子梁组沥青路</t>
        </is>
      </c>
      <c r="C1324" s="215" t="inlineStr">
        <is>
          <t>新建</t>
        </is>
      </c>
      <c r="D1324" s="205" t="inlineStr">
        <is>
          <t>2020.03-
2020.11</t>
        </is>
      </c>
      <c r="E1324" s="205" t="inlineStr">
        <is>
          <t>毛井</t>
        </is>
      </c>
      <c r="F1324" s="216" t="inlineStr">
        <is>
          <t>新建沥青路3.954公里</t>
        </is>
      </c>
      <c r="G1324" s="294" t="n">
        <v>148</v>
      </c>
      <c r="H1324" s="208" t="inlineStr">
        <is>
          <t>解决群众出行及运输困难的问题</t>
        </is>
      </c>
      <c r="I1324" s="205" t="n">
        <v>1</v>
      </c>
      <c r="J1324" s="205" t="n">
        <v>0.0017</v>
      </c>
      <c r="K1324" s="205" t="n">
        <v>0.0065</v>
      </c>
      <c r="L1324" s="205" t="inlineStr">
        <is>
          <t>县交运局</t>
        </is>
      </c>
      <c r="M1324" s="205" t="inlineStr">
        <is>
          <t>县公路局</t>
        </is>
      </c>
      <c r="N1324" s="205" t="n">
        <v>2019.11</v>
      </c>
      <c r="O1324" s="205" t="n"/>
    </row>
    <row r="1325" ht="32" customFormat="1" customHeight="1" s="9">
      <c r="A1325" s="205" t="n">
        <v>37</v>
      </c>
      <c r="B1325" s="208" t="inlineStr">
        <is>
          <t>乔崾岘村至刘半掌组沥青路</t>
        </is>
      </c>
      <c r="C1325" s="215" t="inlineStr">
        <is>
          <t>新建</t>
        </is>
      </c>
      <c r="D1325" s="214" t="inlineStr">
        <is>
          <t>2020.03-
2020.11</t>
        </is>
      </c>
      <c r="E1325" s="205" t="inlineStr">
        <is>
          <t>毛井</t>
        </is>
      </c>
      <c r="F1325" s="211" t="inlineStr">
        <is>
          <t>新建沥青路6.33公里</t>
        </is>
      </c>
      <c r="G1325" s="294" t="n">
        <v>251</v>
      </c>
      <c r="H1325" s="208" t="inlineStr">
        <is>
          <t>解决群众出行及运输困难的问题</t>
        </is>
      </c>
      <c r="I1325" s="205" t="n">
        <v>1</v>
      </c>
      <c r="J1325" s="205" t="n">
        <v>0.005</v>
      </c>
      <c r="K1325" s="205" t="n">
        <v>0.0212</v>
      </c>
      <c r="L1325" s="205" t="inlineStr">
        <is>
          <t>县交运局</t>
        </is>
      </c>
      <c r="M1325" s="205" t="inlineStr">
        <is>
          <t>县公路局</t>
        </is>
      </c>
      <c r="N1325" s="205" t="n">
        <v>2019.11</v>
      </c>
      <c r="O1325" s="205" t="n"/>
    </row>
    <row r="1326" ht="32" customFormat="1" customHeight="1" s="9">
      <c r="A1326" s="205" t="n">
        <v>38</v>
      </c>
      <c r="B1326" s="208" t="inlineStr">
        <is>
          <t>黄寨柯村至黄庄组沥青路</t>
        </is>
      </c>
      <c r="C1326" s="215" t="inlineStr">
        <is>
          <t>新建</t>
        </is>
      </c>
      <c r="D1326" s="214" t="inlineStr">
        <is>
          <t>2020.03-
2020.11</t>
        </is>
      </c>
      <c r="E1326" s="205" t="inlineStr">
        <is>
          <t>毛井</t>
        </is>
      </c>
      <c r="F1326" s="211" t="inlineStr">
        <is>
          <t>新建沥青路3.211公里</t>
        </is>
      </c>
      <c r="G1326" s="294" t="n">
        <v>145</v>
      </c>
      <c r="H1326" s="208" t="inlineStr">
        <is>
          <t>解决贫困户出行难的问题，提高农村道路质量</t>
        </is>
      </c>
      <c r="I1326" s="205" t="n">
        <v>1</v>
      </c>
      <c r="J1326" s="205" t="n">
        <v>0.036</v>
      </c>
      <c r="K1326" s="205" t="n">
        <v>0.1333</v>
      </c>
      <c r="L1326" s="205" t="inlineStr">
        <is>
          <t>县交运局</t>
        </is>
      </c>
      <c r="M1326" s="205" t="inlineStr">
        <is>
          <t>县公路局</t>
        </is>
      </c>
      <c r="N1326" s="205" t="n">
        <v>2019.11</v>
      </c>
      <c r="O1326" s="205" t="n"/>
    </row>
    <row r="1327" ht="32" customFormat="1" customHeight="1" s="9">
      <c r="A1327" s="205" t="n">
        <v>39</v>
      </c>
      <c r="B1327" s="216" t="inlineStr">
        <is>
          <t>马趟村至平路渠组沥青路</t>
        </is>
      </c>
      <c r="C1327" s="215" t="inlineStr">
        <is>
          <t>新建</t>
        </is>
      </c>
      <c r="D1327" s="205" t="inlineStr">
        <is>
          <t>2020.03-
2020.11</t>
        </is>
      </c>
      <c r="E1327" s="205" t="inlineStr">
        <is>
          <t>毛井</t>
        </is>
      </c>
      <c r="F1327" s="216" t="inlineStr">
        <is>
          <t>新建沥青路3.914公里</t>
        </is>
      </c>
      <c r="G1327" s="294" t="n">
        <v>136.99</v>
      </c>
      <c r="H1327" s="208" t="inlineStr">
        <is>
          <t>解决群众出行及运输困难的问题</t>
        </is>
      </c>
      <c r="I1327" s="205" t="n">
        <v>1</v>
      </c>
      <c r="J1327" s="205" t="n">
        <v>0.0023</v>
      </c>
      <c r="K1327" s="205" t="n">
        <v>0.0095</v>
      </c>
      <c r="L1327" s="205" t="inlineStr">
        <is>
          <t>县交运局</t>
        </is>
      </c>
      <c r="M1327" s="205" t="inlineStr">
        <is>
          <t>县公路局</t>
        </is>
      </c>
      <c r="N1327" s="205" t="n">
        <v>2019.11</v>
      </c>
      <c r="O1327" s="205" t="n"/>
    </row>
    <row r="1328" ht="32" customFormat="1" customHeight="1" s="9">
      <c r="A1328" s="205" t="n">
        <v>40</v>
      </c>
      <c r="B1328" s="216" t="inlineStr">
        <is>
          <t>马趟村至郭堡子组沥青路</t>
        </is>
      </c>
      <c r="C1328" s="215" t="inlineStr">
        <is>
          <t>新建</t>
        </is>
      </c>
      <c r="D1328" s="205" t="inlineStr">
        <is>
          <t>2020.03-
2020.11</t>
        </is>
      </c>
      <c r="E1328" s="205" t="inlineStr">
        <is>
          <t>毛井</t>
        </is>
      </c>
      <c r="F1328" s="216" t="inlineStr">
        <is>
          <t>新建沥青路4.541公里</t>
        </is>
      </c>
      <c r="G1328" s="294" t="n">
        <v>183</v>
      </c>
      <c r="H1328" s="208" t="inlineStr">
        <is>
          <t>解决群众出行及运输困难的问题</t>
        </is>
      </c>
      <c r="I1328" s="205" t="n">
        <v>1</v>
      </c>
      <c r="J1328" s="205" t="n">
        <v>0.0016</v>
      </c>
      <c r="K1328" s="205" t="n">
        <v>0.0066</v>
      </c>
      <c r="L1328" s="205" t="inlineStr">
        <is>
          <t>县交运局</t>
        </is>
      </c>
      <c r="M1328" s="205" t="inlineStr">
        <is>
          <t>县公路局</t>
        </is>
      </c>
      <c r="N1328" s="205" t="n">
        <v>2019.11</v>
      </c>
      <c r="O1328" s="205" t="n"/>
    </row>
    <row r="1329" ht="32" customFormat="1" customHeight="1" s="9">
      <c r="A1329" s="205" t="n">
        <v>41</v>
      </c>
      <c r="B1329" s="216" t="inlineStr">
        <is>
          <t>马趟村至筛子掌组沥青路</t>
        </is>
      </c>
      <c r="C1329" s="215" t="inlineStr">
        <is>
          <t>新建</t>
        </is>
      </c>
      <c r="D1329" s="205" t="inlineStr">
        <is>
          <t>2020.03-
2020.11</t>
        </is>
      </c>
      <c r="E1329" s="205" t="inlineStr">
        <is>
          <t>毛井</t>
        </is>
      </c>
      <c r="F1329" s="216" t="inlineStr">
        <is>
          <t>新建沥青路5.083公里</t>
        </is>
      </c>
      <c r="G1329" s="294" t="n">
        <v>261.765</v>
      </c>
      <c r="H1329" s="208" t="inlineStr">
        <is>
          <t>解决群众出行及运输困难的问题</t>
        </is>
      </c>
      <c r="I1329" s="205" t="n">
        <v>1</v>
      </c>
      <c r="J1329" s="205" t="n">
        <v>0.0027</v>
      </c>
      <c r="K1329" s="205" t="n">
        <v>0.0119</v>
      </c>
      <c r="L1329" s="205" t="inlineStr">
        <is>
          <t>县交运局</t>
        </is>
      </c>
      <c r="M1329" s="205" t="inlineStr">
        <is>
          <t>县公路局</t>
        </is>
      </c>
      <c r="N1329" s="205" t="n">
        <v>2019.11</v>
      </c>
      <c r="O1329" s="205" t="n"/>
    </row>
    <row r="1330" ht="32" customFormat="1" customHeight="1" s="9">
      <c r="A1330" s="205" t="n">
        <v>42</v>
      </c>
      <c r="B1330" s="208" t="inlineStr">
        <is>
          <t>红土咀村至尚渠组沥青路</t>
        </is>
      </c>
      <c r="C1330" s="215" t="inlineStr">
        <is>
          <t>新建</t>
        </is>
      </c>
      <c r="D1330" s="205" t="inlineStr">
        <is>
          <t>2020.03-
2020.11</t>
        </is>
      </c>
      <c r="E1330" s="205" t="inlineStr">
        <is>
          <t>毛井</t>
        </is>
      </c>
      <c r="F1330" s="208" t="inlineStr">
        <is>
          <t>新建沥青路9.41公里</t>
        </is>
      </c>
      <c r="G1330" s="294" t="n">
        <v>438</v>
      </c>
      <c r="H1330" s="208" t="inlineStr">
        <is>
          <t>解决群众出行及运输困难的问题</t>
        </is>
      </c>
      <c r="I1330" s="205" t="n">
        <v>1</v>
      </c>
      <c r="J1330" s="205" t="n">
        <v>0.0028</v>
      </c>
      <c r="K1330" s="205" t="n">
        <v>0.0116</v>
      </c>
      <c r="L1330" s="205" t="inlineStr">
        <is>
          <t>县交运局</t>
        </is>
      </c>
      <c r="M1330" s="205" t="inlineStr">
        <is>
          <t>县公路局</t>
        </is>
      </c>
      <c r="N1330" s="205" t="n">
        <v>2019.11</v>
      </c>
      <c r="O1330" s="205" t="n"/>
    </row>
    <row r="1331" ht="33" customFormat="1" customHeight="1" s="9">
      <c r="A1331" s="205" t="n">
        <v>43</v>
      </c>
      <c r="B1331" s="208" t="inlineStr">
        <is>
          <t>高家洼村至温汉渠组沥青路</t>
        </is>
      </c>
      <c r="C1331" s="215" t="inlineStr">
        <is>
          <t>新建</t>
        </is>
      </c>
      <c r="D1331" s="205" t="inlineStr">
        <is>
          <t>2020.03-
2020.11</t>
        </is>
      </c>
      <c r="E1331" s="205" t="inlineStr">
        <is>
          <t>毛井</t>
        </is>
      </c>
      <c r="F1331" s="208" t="inlineStr">
        <is>
          <t>新建沥青路7.9公里</t>
        </is>
      </c>
      <c r="G1331" s="294" t="n">
        <v>592</v>
      </c>
      <c r="H1331" s="208" t="inlineStr">
        <is>
          <t>解决群众出行及运输困难的问题</t>
        </is>
      </c>
      <c r="I1331" s="205" t="n">
        <v>1</v>
      </c>
      <c r="J1331" s="205" t="n">
        <v>0.0026</v>
      </c>
      <c r="K1331" s="205" t="n">
        <v>0.0109</v>
      </c>
      <c r="L1331" s="205" t="inlineStr">
        <is>
          <t>县交运局</t>
        </is>
      </c>
      <c r="M1331" s="205" t="inlineStr">
        <is>
          <t>县公路局</t>
        </is>
      </c>
      <c r="N1331" s="205" t="n">
        <v>2019.11</v>
      </c>
      <c r="O1331" s="205" t="n"/>
    </row>
    <row r="1332" ht="33" customFormat="1" customHeight="1" s="9">
      <c r="A1332" s="205" t="n">
        <v>44</v>
      </c>
      <c r="B1332" s="148" t="inlineStr">
        <is>
          <t>二条俭村至雅阳洼砂砾路</t>
        </is>
      </c>
      <c r="C1332" s="145" t="inlineStr">
        <is>
          <t>新建</t>
        </is>
      </c>
      <c r="D1332" s="147" t="inlineStr">
        <is>
          <t>2020.06-2021.10</t>
        </is>
      </c>
      <c r="E1332" s="147" t="inlineStr">
        <is>
          <t>毛井</t>
        </is>
      </c>
      <c r="F1332" s="148" t="inlineStr">
        <is>
          <t>新建砂砾路15.99公里</t>
        </is>
      </c>
      <c r="G1332" s="147" t="n">
        <v>560</v>
      </c>
      <c r="H1332" s="148" t="inlineStr">
        <is>
          <t>解决群众出行及运输困难的问题</t>
        </is>
      </c>
      <c r="I1332" s="205" t="n">
        <v>2</v>
      </c>
      <c r="J1332" s="205" t="n">
        <v>0.0161</v>
      </c>
      <c r="K1332" s="205" t="n">
        <v>0.07870000000000001</v>
      </c>
      <c r="L1332" s="147" t="inlineStr">
        <is>
          <t>县交运局</t>
        </is>
      </c>
      <c r="M1332" s="147" t="inlineStr">
        <is>
          <t>县公路局</t>
        </is>
      </c>
      <c r="N1332" s="147" t="n">
        <v>2020.6</v>
      </c>
      <c r="O1332" s="120" t="n"/>
    </row>
    <row r="1333" ht="30" customFormat="1" customHeight="1" s="9">
      <c r="A1333" s="205" t="n">
        <v>45</v>
      </c>
      <c r="B1333" s="208" t="inlineStr">
        <is>
          <t>半个城村西塬畔通组砂砾路</t>
        </is>
      </c>
      <c r="C1333" s="215" t="inlineStr">
        <is>
          <t>新建</t>
        </is>
      </c>
      <c r="D1333" s="205" t="inlineStr">
        <is>
          <t>2020.03-
2020.12</t>
        </is>
      </c>
      <c r="E1333" s="205" t="inlineStr">
        <is>
          <t>虎洞</t>
        </is>
      </c>
      <c r="F1333" s="208" t="inlineStr">
        <is>
          <t>新建砂砾路9.278公里</t>
        </is>
      </c>
      <c r="G1333" s="294" t="n">
        <v>280</v>
      </c>
      <c r="H1333" s="208" t="inlineStr">
        <is>
          <t>解决群众出行及运输困难的问题</t>
        </is>
      </c>
      <c r="I1333" s="205" t="n">
        <v>1</v>
      </c>
      <c r="J1333" s="205" t="n">
        <v>0.0022</v>
      </c>
      <c r="K1333" s="205" t="n">
        <v>0.0081</v>
      </c>
      <c r="L1333" s="205" t="inlineStr">
        <is>
          <t>县交运局</t>
        </is>
      </c>
      <c r="M1333" s="205" t="inlineStr">
        <is>
          <t>县公路局</t>
        </is>
      </c>
      <c r="N1333" s="205" t="n">
        <v>2019.11</v>
      </c>
      <c r="O1333" s="205" t="n"/>
    </row>
    <row r="1334" ht="56" customFormat="1" customHeight="1" s="9">
      <c r="A1334" s="205" t="n">
        <v>46</v>
      </c>
      <c r="B1334" s="148" t="inlineStr">
        <is>
          <t>车道镇三角城村阳山林场至小福地、张咀子沟至小庙掌崾岘砂砾路</t>
        </is>
      </c>
      <c r="C1334" s="145" t="inlineStr">
        <is>
          <t>新建</t>
        </is>
      </c>
      <c r="D1334" s="147" t="inlineStr">
        <is>
          <t>2020.06-2021.10</t>
        </is>
      </c>
      <c r="E1334" s="147" t="inlineStr">
        <is>
          <t>车道</t>
        </is>
      </c>
      <c r="F1334" s="148" t="inlineStr">
        <is>
          <t>砂砾路4.332公里</t>
        </is>
      </c>
      <c r="G1334" s="147" t="n">
        <v>192.5</v>
      </c>
      <c r="H1334" s="148" t="inlineStr">
        <is>
          <t>解决群众出行及运输困难的问题</t>
        </is>
      </c>
      <c r="I1334" s="120" t="n">
        <v>1</v>
      </c>
      <c r="J1334" s="297" t="n">
        <v>0.009900000000000001</v>
      </c>
      <c r="K1334" s="297" t="n">
        <v>0.0483</v>
      </c>
      <c r="L1334" s="147" t="inlineStr">
        <is>
          <t>县交运局</t>
        </is>
      </c>
      <c r="M1334" s="147" t="inlineStr">
        <is>
          <t>县公路局</t>
        </is>
      </c>
      <c r="N1334" s="147" t="n">
        <v>2020.6</v>
      </c>
      <c r="O1334" s="120" t="n"/>
    </row>
    <row r="1335" ht="44" customFormat="1" customHeight="1" s="9">
      <c r="A1335" s="205" t="n">
        <v>47</v>
      </c>
      <c r="B1335" s="148" t="inlineStr">
        <is>
          <t>八珠乡冯家湾村安家掌至李大台至石旗塬公路桥梁工程</t>
        </is>
      </c>
      <c r="C1335" s="145" t="inlineStr">
        <is>
          <t>新建</t>
        </is>
      </c>
      <c r="D1335" s="147" t="inlineStr">
        <is>
          <t>2020.06-2021.10</t>
        </is>
      </c>
      <c r="E1335" s="147" t="inlineStr">
        <is>
          <t>八珠</t>
        </is>
      </c>
      <c r="F1335" s="148" t="inlineStr">
        <is>
          <t>砂砾路7.248公里</t>
        </is>
      </c>
      <c r="G1335" s="295" t="n">
        <v>240</v>
      </c>
      <c r="H1335" s="148" t="inlineStr">
        <is>
          <t>解决群众出行及运输困难的问题</t>
        </is>
      </c>
      <c r="I1335" s="136" t="n">
        <v>1</v>
      </c>
      <c r="J1335" s="136" t="n">
        <v>0.0075</v>
      </c>
      <c r="K1335" s="136" t="n">
        <v>0.0578</v>
      </c>
      <c r="L1335" s="147" t="inlineStr">
        <is>
          <t>县交运局</t>
        </is>
      </c>
      <c r="M1335" s="147" t="inlineStr">
        <is>
          <t>县公路局</t>
        </is>
      </c>
      <c r="N1335" s="147" t="n">
        <v>2020.6</v>
      </c>
      <c r="O1335" s="120" t="n"/>
    </row>
    <row r="1336" ht="32" customFormat="1" customHeight="1" s="9">
      <c r="A1336" s="205" t="n">
        <v>48</v>
      </c>
      <c r="B1336" s="148" t="inlineStr">
        <is>
          <t>八珠乡塔儿咀村寨子沟桥梁工程</t>
        </is>
      </c>
      <c r="C1336" s="145" t="inlineStr">
        <is>
          <t>新建</t>
        </is>
      </c>
      <c r="D1336" s="147" t="inlineStr">
        <is>
          <t>2020.06-2021.10</t>
        </is>
      </c>
      <c r="E1336" s="147" t="inlineStr">
        <is>
          <t>八珠</t>
        </is>
      </c>
      <c r="F1336" s="148" t="inlineStr">
        <is>
          <t>漫水桥27.54米</t>
        </is>
      </c>
      <c r="G1336" s="295" t="n">
        <v>80</v>
      </c>
      <c r="H1336" s="148" t="inlineStr">
        <is>
          <t>解决群众出行及运输困难的问题</t>
        </is>
      </c>
      <c r="I1336" s="136" t="n">
        <v>1</v>
      </c>
      <c r="J1336" s="136" t="n">
        <v>0.0065</v>
      </c>
      <c r="K1336" s="136" t="n">
        <v>0.0665</v>
      </c>
      <c r="L1336" s="147" t="inlineStr">
        <is>
          <t>县交运局</t>
        </is>
      </c>
      <c r="M1336" s="147" t="inlineStr">
        <is>
          <t>县公路局</t>
        </is>
      </c>
      <c r="N1336" s="147" t="n">
        <v>2020.6</v>
      </c>
      <c r="O1336" s="120" t="n"/>
    </row>
    <row r="1337" ht="31" customFormat="1" customHeight="1" s="9">
      <c r="A1337" s="205" t="n">
        <v>49</v>
      </c>
      <c r="B1337" s="148" t="inlineStr">
        <is>
          <t>南湫乡代家洼至乔儿咀砂砾路工程</t>
        </is>
      </c>
      <c r="C1337" s="145" t="inlineStr">
        <is>
          <t>新建</t>
        </is>
      </c>
      <c r="D1337" s="147" t="inlineStr">
        <is>
          <t>2020.06-2021.10</t>
        </is>
      </c>
      <c r="E1337" s="147" t="inlineStr">
        <is>
          <t>南湫</t>
        </is>
      </c>
      <c r="F1337" s="148" t="inlineStr">
        <is>
          <t>砂砾路13.878公里</t>
        </is>
      </c>
      <c r="G1337" s="295" t="n">
        <v>360</v>
      </c>
      <c r="H1337" s="148" t="inlineStr">
        <is>
          <t>解决群众出行及运输困难的问题</t>
        </is>
      </c>
      <c r="I1337" s="296" t="n">
        <v>1</v>
      </c>
      <c r="J1337" s="297" t="n">
        <v>0.0363</v>
      </c>
      <c r="K1337" s="297" t="n">
        <v>0.1291</v>
      </c>
      <c r="L1337" s="147" t="inlineStr">
        <is>
          <t>县交运局</t>
        </is>
      </c>
      <c r="M1337" s="147" t="inlineStr">
        <is>
          <t>县公路局</t>
        </is>
      </c>
      <c r="N1337" s="147" t="n">
        <v>2020.6</v>
      </c>
      <c r="O1337" s="120" t="n"/>
    </row>
    <row r="1338" ht="29" customFormat="1" customHeight="1" s="9">
      <c r="A1338" s="205" t="n">
        <v>50</v>
      </c>
      <c r="B1338" s="148" t="inlineStr">
        <is>
          <t>双庙组至朱家山组通组砂砾路</t>
        </is>
      </c>
      <c r="C1338" s="145" t="inlineStr">
        <is>
          <t>新建</t>
        </is>
      </c>
      <c r="D1338" s="147" t="inlineStr">
        <is>
          <t>2020.06-2021.10</t>
        </is>
      </c>
      <c r="E1338" s="147" t="inlineStr">
        <is>
          <t>南湫</t>
        </is>
      </c>
      <c r="F1338" s="148" t="inlineStr">
        <is>
          <t>砂砾路8.586公里</t>
        </is>
      </c>
      <c r="G1338" s="147" t="n">
        <v>245</v>
      </c>
      <c r="H1338" s="148" t="inlineStr">
        <is>
          <t>解决群众出行及运输困难的问题</t>
        </is>
      </c>
      <c r="I1338" s="152" t="n">
        <v>1</v>
      </c>
      <c r="J1338" s="255" t="n">
        <v>0.0363</v>
      </c>
      <c r="K1338" s="255" t="n">
        <v>0.1291</v>
      </c>
      <c r="L1338" s="147" t="inlineStr">
        <is>
          <t>县交运局</t>
        </is>
      </c>
      <c r="M1338" s="147" t="inlineStr">
        <is>
          <t>县公路局</t>
        </is>
      </c>
      <c r="N1338" s="147" t="n">
        <v>2020.6</v>
      </c>
      <c r="O1338" s="120" t="n"/>
    </row>
    <row r="1339" ht="32" customFormat="1" customHeight="1" s="9">
      <c r="A1339" s="205" t="n">
        <v>51</v>
      </c>
      <c r="B1339" s="148" t="inlineStr">
        <is>
          <t>洪涝池徐沟泉组通组砂砾路</t>
        </is>
      </c>
      <c r="C1339" s="145" t="inlineStr">
        <is>
          <t>新建</t>
        </is>
      </c>
      <c r="D1339" s="147" t="inlineStr">
        <is>
          <t>2020.06-2021.10</t>
        </is>
      </c>
      <c r="E1339" s="147" t="inlineStr">
        <is>
          <t>南湫</t>
        </is>
      </c>
      <c r="F1339" s="148" t="inlineStr">
        <is>
          <t>砂砾路3.811公里</t>
        </is>
      </c>
      <c r="G1339" s="147" t="n">
        <v>245</v>
      </c>
      <c r="H1339" s="148" t="inlineStr">
        <is>
          <t>解决群众出行及运输困难的问题</t>
        </is>
      </c>
      <c r="I1339" s="152" t="n">
        <v>1</v>
      </c>
      <c r="J1339" s="255" t="n">
        <v>0.031</v>
      </c>
      <c r="K1339" s="255" t="n">
        <v>0.1278</v>
      </c>
      <c r="L1339" s="147" t="inlineStr">
        <is>
          <t>县交运局</t>
        </is>
      </c>
      <c r="M1339" s="147" t="inlineStr">
        <is>
          <t>县公路局</t>
        </is>
      </c>
      <c r="N1339" s="147" t="n">
        <v>2020.6</v>
      </c>
      <c r="O1339" s="120" t="n"/>
    </row>
    <row r="1340" ht="31" customFormat="1" customHeight="1" s="9">
      <c r="A1340" s="205" t="n">
        <v>52</v>
      </c>
      <c r="B1340" s="216" t="inlineStr">
        <is>
          <t>岳后渠村至黄天池组砂砾路</t>
        </is>
      </c>
      <c r="C1340" s="215" t="inlineStr">
        <is>
          <t>新建</t>
        </is>
      </c>
      <c r="D1340" s="205" t="inlineStr">
        <is>
          <t>2020.03-
2020.11</t>
        </is>
      </c>
      <c r="E1340" s="120" t="inlineStr">
        <is>
          <t>南湫</t>
        </is>
      </c>
      <c r="F1340" s="216" t="inlineStr">
        <is>
          <t>新建砂砾路6.95公里</t>
        </is>
      </c>
      <c r="G1340" s="294" t="n">
        <v>227.955</v>
      </c>
      <c r="H1340" s="208" t="inlineStr">
        <is>
          <t>解决群众出行及运输困难的问题</t>
        </is>
      </c>
      <c r="I1340" s="205" t="n">
        <v>1</v>
      </c>
      <c r="J1340" s="205" t="n">
        <v>0.0036</v>
      </c>
      <c r="K1340" s="205" t="n">
        <v>0.0151</v>
      </c>
      <c r="L1340" s="205" t="inlineStr">
        <is>
          <t>县交运局</t>
        </is>
      </c>
      <c r="M1340" s="205" t="inlineStr">
        <is>
          <t>县公路局</t>
        </is>
      </c>
      <c r="N1340" s="205" t="n">
        <v>2019.11</v>
      </c>
      <c r="O1340" s="205" t="n"/>
    </row>
    <row r="1341" ht="30" customFormat="1" customHeight="1" s="9">
      <c r="A1341" s="205" t="n">
        <v>53</v>
      </c>
      <c r="B1341" s="148" t="inlineStr">
        <is>
          <t>粉子山村马庄组至韩川组砂砾路</t>
        </is>
      </c>
      <c r="C1341" s="145" t="inlineStr">
        <is>
          <t>新建</t>
        </is>
      </c>
      <c r="D1341" s="147" t="inlineStr">
        <is>
          <t>2020.06-2021.10</t>
        </is>
      </c>
      <c r="E1341" s="147" t="inlineStr">
        <is>
          <t>小南沟</t>
        </is>
      </c>
      <c r="F1341" s="148" t="inlineStr">
        <is>
          <t>新建砂砾路4.36公里</t>
        </is>
      </c>
      <c r="G1341" s="147" t="n">
        <v>252</v>
      </c>
      <c r="H1341" s="148" t="inlineStr">
        <is>
          <t>解决群众出行及运输困难的问题</t>
        </is>
      </c>
      <c r="I1341" s="152" t="n">
        <v>1</v>
      </c>
      <c r="J1341" s="255" t="n">
        <v>0.0121</v>
      </c>
      <c r="K1341" s="255" t="n">
        <v>0.0522</v>
      </c>
      <c r="L1341" s="147" t="inlineStr">
        <is>
          <t>县交运局</t>
        </is>
      </c>
      <c r="M1341" s="147" t="inlineStr">
        <is>
          <t>县公路局</t>
        </is>
      </c>
      <c r="N1341" s="147" t="n">
        <v>2020.6</v>
      </c>
      <c r="O1341" s="120" t="n"/>
    </row>
    <row r="1342" ht="36" customFormat="1" customHeight="1" s="9">
      <c r="A1342" s="205" t="n">
        <v>54</v>
      </c>
      <c r="B1342" s="151" t="inlineStr">
        <is>
          <t>陈掌村马路塬组至悬马壕砂砾路</t>
        </is>
      </c>
      <c r="C1342" s="152" t="inlineStr">
        <is>
          <t>新建</t>
        </is>
      </c>
      <c r="D1342" s="152" t="inlineStr">
        <is>
          <t>2020.03
-
2020.11</t>
        </is>
      </c>
      <c r="E1342" s="152" t="inlineStr">
        <is>
          <t>小南沟</t>
        </is>
      </c>
      <c r="F1342" s="151" t="inlineStr">
        <is>
          <t>新建砂砾路2.642公里</t>
        </is>
      </c>
      <c r="G1342" s="260" t="n">
        <v>175</v>
      </c>
      <c r="H1342" s="151" t="inlineStr">
        <is>
          <t>解决群众出行及运输困难的问题</t>
        </is>
      </c>
      <c r="I1342" s="152" t="n">
        <v>1</v>
      </c>
      <c r="J1342" s="152" t="n">
        <v>0.0004</v>
      </c>
      <c r="K1342" s="152" t="n">
        <v>0.0018</v>
      </c>
      <c r="L1342" s="205" t="inlineStr">
        <is>
          <t>县交运局</t>
        </is>
      </c>
      <c r="M1342" s="205" t="inlineStr">
        <is>
          <t>县公路局</t>
        </is>
      </c>
      <c r="N1342" s="205" t="n">
        <v>2019.11</v>
      </c>
      <c r="O1342" s="205" t="n"/>
    </row>
    <row r="1343" ht="31" customFormat="1" customHeight="1" s="9">
      <c r="A1343" s="205" t="n">
        <v>55</v>
      </c>
      <c r="B1343" s="148" t="inlineStr">
        <is>
          <t>毛井镇山西掌至芦家湾乡井川联网路</t>
        </is>
      </c>
      <c r="C1343" s="145" t="inlineStr">
        <is>
          <t>新建</t>
        </is>
      </c>
      <c r="D1343" s="147" t="inlineStr">
        <is>
          <t>2020.06-2021.10</t>
        </is>
      </c>
      <c r="E1343" s="147" t="inlineStr">
        <is>
          <t>毛井、芦家湾</t>
        </is>
      </c>
      <c r="F1343" s="148" t="inlineStr">
        <is>
          <t>硬化路17.62公里</t>
        </is>
      </c>
      <c r="G1343" s="147" t="n">
        <v>720</v>
      </c>
      <c r="H1343" s="148" t="inlineStr">
        <is>
          <t>解决群众出行及运输困难的问题</t>
        </is>
      </c>
      <c r="I1343" s="120" t="n">
        <v>4</v>
      </c>
      <c r="J1343" s="120" t="n">
        <v>0.1045</v>
      </c>
      <c r="K1343" s="120" t="n">
        <v>0.1174</v>
      </c>
      <c r="L1343" s="147" t="inlineStr">
        <is>
          <t>县交运局</t>
        </is>
      </c>
      <c r="M1343" s="147" t="inlineStr">
        <is>
          <t>县公路局</t>
        </is>
      </c>
      <c r="N1343" s="147" t="n">
        <v>2020.6</v>
      </c>
      <c r="O1343" s="120" t="n"/>
    </row>
    <row r="1344" ht="34" customFormat="1" customHeight="1" s="9">
      <c r="A1344" s="205" t="n">
        <v>56</v>
      </c>
      <c r="B1344" s="148" t="inlineStr">
        <is>
          <t>辛坪村李家山至敬家山油路工程</t>
        </is>
      </c>
      <c r="C1344" s="152" t="inlineStr">
        <is>
          <t>新建</t>
        </is>
      </c>
      <c r="D1344" s="205" t="inlineStr">
        <is>
          <t>2020.03-
2020.11</t>
        </is>
      </c>
      <c r="E1344" s="147" t="inlineStr">
        <is>
          <t>合道</t>
        </is>
      </c>
      <c r="F1344" s="148" t="inlineStr">
        <is>
          <t>新建油路6.2公里</t>
        </is>
      </c>
      <c r="G1344" s="152" t="n">
        <v>434</v>
      </c>
      <c r="H1344" s="148" t="inlineStr">
        <is>
          <t>解决群众出行及运输困难的问题</t>
        </is>
      </c>
      <c r="I1344" s="147" t="n">
        <v>1</v>
      </c>
      <c r="J1344" s="300" t="n">
        <v>0.0075</v>
      </c>
      <c r="K1344" s="300" t="n">
        <v>0.03</v>
      </c>
      <c r="L1344" s="152" t="inlineStr">
        <is>
          <t>县县交运局</t>
        </is>
      </c>
      <c r="M1344" s="147" t="inlineStr">
        <is>
          <t>县交通局</t>
        </is>
      </c>
      <c r="N1344" s="147" t="n">
        <v>2020.6</v>
      </c>
      <c r="O1344" s="120" t="n"/>
    </row>
    <row r="1345" ht="41" customFormat="1" customHeight="1" s="9">
      <c r="A1345" s="205" t="n">
        <v>57</v>
      </c>
      <c r="B1345" s="148" t="inlineStr">
        <is>
          <t>樊家川镇李崾岘村朱上掌至郭岔至金岔接华池白马</t>
        </is>
      </c>
      <c r="C1345" s="145" t="inlineStr">
        <is>
          <t>新建</t>
        </is>
      </c>
      <c r="D1345" s="147" t="inlineStr">
        <is>
          <t>2020.06-2021.10</t>
        </is>
      </c>
      <c r="E1345" s="147" t="inlineStr">
        <is>
          <t>樊家川</t>
        </is>
      </c>
      <c r="F1345" s="148" t="inlineStr">
        <is>
          <t>新建砂砾路9公里</t>
        </is>
      </c>
      <c r="G1345" s="295" t="n">
        <v>315</v>
      </c>
      <c r="H1345" s="148" t="inlineStr">
        <is>
          <t>解决群众出行及运输困难的问题</t>
        </is>
      </c>
      <c r="I1345" s="205" t="n">
        <v>1</v>
      </c>
      <c r="J1345" s="297" t="n">
        <v>0.0166</v>
      </c>
      <c r="K1345" s="297" t="n">
        <v>0.0717</v>
      </c>
      <c r="L1345" s="147" t="inlineStr">
        <is>
          <t>县交运局</t>
        </is>
      </c>
      <c r="M1345" s="147" t="inlineStr">
        <is>
          <t>县公路局</t>
        </is>
      </c>
      <c r="N1345" s="147" t="n">
        <v>2020.6</v>
      </c>
      <c r="O1345" s="120" t="n"/>
    </row>
    <row r="1346" ht="53" customFormat="1" customHeight="1" s="9">
      <c r="A1346" s="205" t="n">
        <v>58</v>
      </c>
      <c r="B1346" s="148" t="inlineStr">
        <is>
          <t>环县耿湾乡四合塬村陈塬组前张塬道路工程（真旺富民肉羊养殖专业合作社)</t>
        </is>
      </c>
      <c r="C1346" s="145" t="inlineStr">
        <is>
          <t>新建</t>
        </is>
      </c>
      <c r="D1346" s="147" t="inlineStr">
        <is>
          <t>2020.06-2021.10</t>
        </is>
      </c>
      <c r="E1346" s="147" t="inlineStr">
        <is>
          <t>耿湾</t>
        </is>
      </c>
      <c r="F1346" s="209" t="inlineStr">
        <is>
          <t>新建道路工程0.7公里</t>
        </is>
      </c>
      <c r="G1346" s="295" t="n">
        <v>45</v>
      </c>
      <c r="H1346" s="208" t="inlineStr">
        <is>
          <t>解决群众出行及运输困难的问题</t>
        </is>
      </c>
      <c r="I1346" s="296" t="n">
        <v>1</v>
      </c>
      <c r="J1346" s="297" t="n">
        <v>0.0019</v>
      </c>
      <c r="K1346" s="297" t="n">
        <v>0.0061</v>
      </c>
      <c r="L1346" s="147" t="inlineStr">
        <is>
          <t>县交运局</t>
        </is>
      </c>
      <c r="M1346" s="147" t="inlineStr">
        <is>
          <t>县公路局</t>
        </is>
      </c>
      <c r="N1346" s="147" t="n">
        <v>2020.6</v>
      </c>
      <c r="O1346" s="120" t="n"/>
    </row>
    <row r="1347" ht="28" customFormat="1" customHeight="1" s="9">
      <c r="A1347" s="205" t="n">
        <v>59</v>
      </c>
      <c r="B1347" s="208" t="inlineStr">
        <is>
          <t>万安街沟漫水桥1座</t>
        </is>
      </c>
      <c r="C1347" s="215" t="inlineStr">
        <is>
          <t>新建</t>
        </is>
      </c>
      <c r="D1347" s="214" t="inlineStr">
        <is>
          <t>2020.03-
2020.11</t>
        </is>
      </c>
      <c r="E1347" s="205" t="inlineStr">
        <is>
          <t>车道</t>
        </is>
      </c>
      <c r="F1347" s="208" t="inlineStr">
        <is>
          <t>新建万安街沟漫水桥1座30米</t>
        </is>
      </c>
      <c r="G1347" s="294" t="n">
        <v>75</v>
      </c>
      <c r="H1347" s="208" t="inlineStr">
        <is>
          <t>解决群众出行及运输困难的问题</t>
        </is>
      </c>
      <c r="I1347" s="205" t="n">
        <v>1</v>
      </c>
      <c r="J1347" s="205" t="n">
        <v>0.0258</v>
      </c>
      <c r="K1347" s="205" t="n">
        <v>0.1096</v>
      </c>
      <c r="L1347" s="205" t="inlineStr">
        <is>
          <t>县交运局</t>
        </is>
      </c>
      <c r="M1347" s="205" t="inlineStr">
        <is>
          <t>县公路局</t>
        </is>
      </c>
      <c r="N1347" s="205" t="n">
        <v>2019.11</v>
      </c>
      <c r="O1347" s="205" t="n"/>
    </row>
    <row r="1348" ht="45" customFormat="1" customHeight="1" s="9">
      <c r="A1348" s="205" t="n">
        <v>60</v>
      </c>
      <c r="B1348" s="208" t="inlineStr">
        <is>
          <t>魏洼村村部至刘梁组与殷家城交界处建设砂砾路</t>
        </is>
      </c>
      <c r="C1348" s="215" t="inlineStr">
        <is>
          <t>新建</t>
        </is>
      </c>
      <c r="D1348" s="205" t="inlineStr">
        <is>
          <t>2020.03-
2020.11</t>
        </is>
      </c>
      <c r="E1348" s="205" t="inlineStr">
        <is>
          <t>车道</t>
        </is>
      </c>
      <c r="F1348" s="208" t="inlineStr">
        <is>
          <t>新建魏洼村村部至刘梁组与殷家城交界处建设砂砾路6公里</t>
        </is>
      </c>
      <c r="G1348" s="294" t="n">
        <v>210</v>
      </c>
      <c r="H1348" s="208" t="inlineStr">
        <is>
          <t>解决群众出行及运输困难的问题</t>
        </is>
      </c>
      <c r="I1348" s="205" t="n">
        <v>1</v>
      </c>
      <c r="J1348" s="205" t="n">
        <v>0.0206</v>
      </c>
      <c r="K1348" s="205" t="n">
        <v>0.0882</v>
      </c>
      <c r="L1348" s="205" t="inlineStr">
        <is>
          <t>县交运局</t>
        </is>
      </c>
      <c r="M1348" s="205" t="inlineStr">
        <is>
          <t>县公路局</t>
        </is>
      </c>
      <c r="N1348" s="205" t="n">
        <v>2019.11</v>
      </c>
      <c r="O1348" s="205" t="n"/>
    </row>
    <row r="1349" ht="33" customFormat="1" customHeight="1" s="9">
      <c r="A1349" s="205" t="n">
        <v>61</v>
      </c>
      <c r="B1349" s="148" t="inlineStr">
        <is>
          <t>张邓塬村合二沟组砂砾路</t>
        </is>
      </c>
      <c r="C1349" s="145" t="inlineStr">
        <is>
          <t>新建</t>
        </is>
      </c>
      <c r="D1349" s="147" t="inlineStr">
        <is>
          <t>2020.06-2021.10</t>
        </is>
      </c>
      <c r="E1349" s="147" t="inlineStr">
        <is>
          <t>天池</t>
        </is>
      </c>
      <c r="F1349" s="148" t="inlineStr">
        <is>
          <t>新建砂砾路5公里</t>
        </is>
      </c>
      <c r="G1349" s="147" t="n">
        <v>175</v>
      </c>
      <c r="H1349" s="148" t="inlineStr">
        <is>
          <t>解决群众出行及运输困难的问题</t>
        </is>
      </c>
      <c r="I1349" s="120" t="n">
        <v>1</v>
      </c>
      <c r="J1349" s="297" t="n">
        <v>0.0057</v>
      </c>
      <c r="K1349" s="297" t="n">
        <v>0.0251</v>
      </c>
      <c r="L1349" s="147" t="inlineStr">
        <is>
          <t>县交运局</t>
        </is>
      </c>
      <c r="M1349" s="147" t="inlineStr">
        <is>
          <t>县公路局</t>
        </is>
      </c>
      <c r="N1349" s="147" t="n">
        <v>2020.6</v>
      </c>
      <c r="O1349" s="120" t="n"/>
    </row>
    <row r="1350" ht="40" customFormat="1" customHeight="1" s="9">
      <c r="A1350" s="205" t="n">
        <v>62</v>
      </c>
      <c r="B1350" s="148" t="inlineStr">
        <is>
          <t>小堡条村村部至镇原县殷家城乡北岔村砂砾路</t>
        </is>
      </c>
      <c r="C1350" s="145" t="inlineStr">
        <is>
          <t>新建</t>
        </is>
      </c>
      <c r="D1350" s="147" t="inlineStr">
        <is>
          <t>2020.06-2021.10</t>
        </is>
      </c>
      <c r="E1350" s="147" t="inlineStr">
        <is>
          <t>芦家湾</t>
        </is>
      </c>
      <c r="F1350" s="148" t="inlineStr">
        <is>
          <t>新建砂砾路12公里</t>
        </is>
      </c>
      <c r="G1350" s="147" t="n">
        <v>360</v>
      </c>
      <c r="H1350" s="148" t="inlineStr">
        <is>
          <t>解决群众出行及运输困难的问题</t>
        </is>
      </c>
      <c r="I1350" s="120" t="n">
        <v>1</v>
      </c>
      <c r="J1350" s="120" t="n">
        <v>0.0028</v>
      </c>
      <c r="K1350" s="120" t="n">
        <v>0.0116</v>
      </c>
      <c r="L1350" s="147" t="inlineStr">
        <is>
          <t>县交运局</t>
        </is>
      </c>
      <c r="M1350" s="147" t="inlineStr">
        <is>
          <t>县公路局</t>
        </is>
      </c>
      <c r="N1350" s="147" t="n">
        <v>2020.6</v>
      </c>
      <c r="O1350" s="120" t="n"/>
    </row>
    <row r="1351" ht="57" customFormat="1" customHeight="1" s="9">
      <c r="A1351" s="205" t="n">
        <v>63</v>
      </c>
      <c r="B1351" s="148" t="inlineStr">
        <is>
          <t>洪德镇张崾岘村千只湖羊标准化养殖示范专业合作社砂砾路工程</t>
        </is>
      </c>
      <c r="C1351" s="145" t="inlineStr">
        <is>
          <t>新建</t>
        </is>
      </c>
      <c r="D1351" s="147" t="inlineStr">
        <is>
          <t>2020.06-2021.10</t>
        </is>
      </c>
      <c r="E1351" s="147" t="inlineStr">
        <is>
          <t>洪德</t>
        </is>
      </c>
      <c r="F1351" s="148" t="inlineStr">
        <is>
          <t>新建砂砾路0.82公里</t>
        </is>
      </c>
      <c r="G1351" s="147" t="n">
        <v>37</v>
      </c>
      <c r="H1351" s="148" t="inlineStr">
        <is>
          <t>解决群众出行及运输困难的问题</t>
        </is>
      </c>
      <c r="I1351" s="120" t="n">
        <v>1</v>
      </c>
      <c r="J1351" s="120" t="n">
        <v>0.0047</v>
      </c>
      <c r="K1351" s="120" t="n">
        <v>0.0218</v>
      </c>
      <c r="L1351" s="147" t="inlineStr">
        <is>
          <t>县交运局</t>
        </is>
      </c>
      <c r="M1351" s="147" t="inlineStr">
        <is>
          <t>县公路局</t>
        </is>
      </c>
      <c r="N1351" s="147" t="n">
        <v>2020.6</v>
      </c>
      <c r="O1351" s="120" t="n"/>
    </row>
    <row r="1352" ht="36" customFormat="1" customHeight="1" s="9">
      <c r="A1352" s="205" t="n">
        <v>64</v>
      </c>
      <c r="B1352" s="148" t="inlineStr">
        <is>
          <t>洪德镇张塬村东洼至王掌砂砾路维修工程</t>
        </is>
      </c>
      <c r="C1352" s="145" t="inlineStr">
        <is>
          <t>新建</t>
        </is>
      </c>
      <c r="D1352" s="147" t="inlineStr">
        <is>
          <t>2020.06-2021.10</t>
        </is>
      </c>
      <c r="E1352" s="147" t="inlineStr">
        <is>
          <t>洪德</t>
        </is>
      </c>
      <c r="F1352" s="148" t="inlineStr">
        <is>
          <t>新建砂砾路5.5公里</t>
        </is>
      </c>
      <c r="G1352" s="147" t="n">
        <v>25</v>
      </c>
      <c r="H1352" s="148" t="inlineStr">
        <is>
          <t>解决群众出行及运输困难的问题</t>
        </is>
      </c>
      <c r="I1352" s="152" t="n">
        <v>1</v>
      </c>
      <c r="J1352" s="152" t="n">
        <v>0.0045</v>
      </c>
      <c r="K1352" s="152" t="n">
        <v>0.0162</v>
      </c>
      <c r="L1352" s="147" t="inlineStr">
        <is>
          <t>县交运局</t>
        </is>
      </c>
      <c r="M1352" s="147" t="inlineStr">
        <is>
          <t>县公路局</t>
        </is>
      </c>
      <c r="N1352" s="147" t="n">
        <v>2020.6</v>
      </c>
      <c r="O1352" s="120" t="n"/>
    </row>
    <row r="1353" ht="46" customFormat="1" customHeight="1" s="9">
      <c r="A1353" s="205" t="n">
        <v>65</v>
      </c>
      <c r="B1353" s="148" t="inlineStr">
        <is>
          <t>环县曲子镇塘掌湖羊标准化养殖示范专业合作社道路</t>
        </is>
      </c>
      <c r="C1353" s="145" t="inlineStr">
        <is>
          <t>新建</t>
        </is>
      </c>
      <c r="D1353" s="147" t="inlineStr">
        <is>
          <t>2020.06-2021.10</t>
        </is>
      </c>
      <c r="E1353" s="147" t="inlineStr">
        <is>
          <t>曲子</t>
        </is>
      </c>
      <c r="F1353" s="148" t="inlineStr">
        <is>
          <t>新建合作社道路1.2公里</t>
        </is>
      </c>
      <c r="G1353" s="147" t="n">
        <v>42</v>
      </c>
      <c r="H1353" s="148" t="inlineStr">
        <is>
          <t>解决群众出行及运输困难的问题</t>
        </is>
      </c>
      <c r="I1353" s="120" t="n">
        <v>3</v>
      </c>
      <c r="J1353" s="120" t="n">
        <v>0.0261</v>
      </c>
      <c r="K1353" s="120" t="n">
        <v>0.1036</v>
      </c>
      <c r="L1353" s="147" t="inlineStr">
        <is>
          <t>县交运局</t>
        </is>
      </c>
      <c r="M1353" s="147" t="inlineStr">
        <is>
          <t>县公路局</t>
        </is>
      </c>
      <c r="N1353" s="147" t="n">
        <v>2020.6</v>
      </c>
      <c r="O1353" s="120" t="n"/>
    </row>
    <row r="1354" ht="44" customFormat="1" customHeight="1" s="9">
      <c r="A1354" s="205" t="n">
        <v>66</v>
      </c>
      <c r="B1354" s="148" t="inlineStr">
        <is>
          <t>合道陶洼子钻洞子组吊庄渠至陈旗塬村陈旗塬组袁家庄砂砾路</t>
        </is>
      </c>
      <c r="C1354" s="145" t="inlineStr">
        <is>
          <t>新建</t>
        </is>
      </c>
      <c r="D1354" s="147" t="inlineStr">
        <is>
          <t>2020.06-2021.10</t>
        </is>
      </c>
      <c r="E1354" s="147" t="inlineStr">
        <is>
          <t>合道</t>
        </is>
      </c>
      <c r="F1354" s="148" t="inlineStr">
        <is>
          <t>新建砂砾路6公里</t>
        </is>
      </c>
      <c r="G1354" s="147" t="n">
        <v>210</v>
      </c>
      <c r="H1354" s="148" t="inlineStr">
        <is>
          <t>解决群众出行及运输困难的问题</t>
        </is>
      </c>
      <c r="I1354" s="120" t="n">
        <v>2</v>
      </c>
      <c r="J1354" s="120" t="n">
        <v>0.0024</v>
      </c>
      <c r="K1354" s="120" t="n">
        <v>0.0102</v>
      </c>
      <c r="L1354" s="147" t="inlineStr">
        <is>
          <t>县交运局</t>
        </is>
      </c>
      <c r="M1354" s="147" t="inlineStr">
        <is>
          <t>县公路局</t>
        </is>
      </c>
      <c r="N1354" s="147" t="n">
        <v>2020.6</v>
      </c>
      <c r="O1354" s="120" t="n"/>
    </row>
    <row r="1355" ht="44" customFormat="1" customHeight="1" s="9">
      <c r="A1355" s="205" t="n">
        <v>67</v>
      </c>
      <c r="B1355" s="148" t="inlineStr">
        <is>
          <t>小南沟乡丁寨柯村部至中庄组至王掌至丁寨柯组砂砾路</t>
        </is>
      </c>
      <c r="C1355" s="145" t="inlineStr">
        <is>
          <t>新建</t>
        </is>
      </c>
      <c r="D1355" s="147" t="inlineStr">
        <is>
          <t>2020.06-2021.10</t>
        </is>
      </c>
      <c r="E1355" s="147" t="inlineStr">
        <is>
          <t>小南沟</t>
        </is>
      </c>
      <c r="F1355" s="148" t="inlineStr">
        <is>
          <t>新建砂砾路12公里</t>
        </is>
      </c>
      <c r="G1355" s="147" t="n">
        <v>420</v>
      </c>
      <c r="H1355" s="148" t="inlineStr">
        <is>
          <t>解决群众出行及运输困难的问题</t>
        </is>
      </c>
      <c r="I1355" s="152" t="n">
        <v>1</v>
      </c>
      <c r="J1355" s="255" t="n">
        <v>0.001</v>
      </c>
      <c r="K1355" s="255" t="n">
        <v>0.004</v>
      </c>
      <c r="L1355" s="147" t="inlineStr">
        <is>
          <t>县交运局</t>
        </is>
      </c>
      <c r="M1355" s="147" t="inlineStr">
        <is>
          <t>县公路局</t>
        </is>
      </c>
      <c r="N1355" s="147" t="n">
        <v>2020.6</v>
      </c>
      <c r="O1355" s="120" t="n"/>
    </row>
    <row r="1356" ht="55" customFormat="1" customHeight="1" s="9">
      <c r="A1356" s="205" t="n">
        <v>68</v>
      </c>
      <c r="B1356" s="148" t="inlineStr">
        <is>
          <t>塔儿咀村部至马莲掌村温家湾崾岘、骆驼圈至华池刘沟岔砂砾路</t>
        </is>
      </c>
      <c r="C1356" s="145" t="inlineStr">
        <is>
          <t>新建</t>
        </is>
      </c>
      <c r="D1356" s="147" t="inlineStr">
        <is>
          <t>2020.06-2021.10</t>
        </is>
      </c>
      <c r="E1356" s="147" t="inlineStr">
        <is>
          <t>八珠</t>
        </is>
      </c>
      <c r="F1356" s="148" t="inlineStr">
        <is>
          <t>新建砂砾路10.5公里</t>
        </is>
      </c>
      <c r="G1356" s="147" t="n">
        <v>367.5</v>
      </c>
      <c r="H1356" s="148" t="inlineStr">
        <is>
          <t>解决群众出行及运输困难的问题</t>
        </is>
      </c>
      <c r="I1356" s="120" t="n">
        <v>3</v>
      </c>
      <c r="J1356" s="255" t="n">
        <v>0.01</v>
      </c>
      <c r="K1356" s="120" t="n">
        <v>0.0582</v>
      </c>
      <c r="L1356" s="147" t="inlineStr">
        <is>
          <t>县交运局</t>
        </is>
      </c>
      <c r="M1356" s="147" t="inlineStr">
        <is>
          <t>县公路局</t>
        </is>
      </c>
      <c r="N1356" s="147" t="n">
        <v>2020.6</v>
      </c>
      <c r="O1356" s="120" t="n"/>
    </row>
    <row r="1357" ht="33" customFormat="1" customHeight="1" s="9">
      <c r="A1357" s="205" t="n">
        <v>69</v>
      </c>
      <c r="B1357" s="148" t="inlineStr">
        <is>
          <t>白家掌村白家掌组至念沟组砂砾路</t>
        </is>
      </c>
      <c r="C1357" s="145" t="inlineStr">
        <is>
          <t>新建</t>
        </is>
      </c>
      <c r="D1357" s="147" t="inlineStr">
        <is>
          <t>2020.06-2021.10</t>
        </is>
      </c>
      <c r="E1357" s="147" t="inlineStr">
        <is>
          <t>木钵</t>
        </is>
      </c>
      <c r="F1357" s="148" t="inlineStr">
        <is>
          <t>新建砂砾路7公里</t>
        </is>
      </c>
      <c r="G1357" s="147" t="n">
        <v>245</v>
      </c>
      <c r="H1357" s="148" t="inlineStr">
        <is>
          <t>解决群众出行及运输困难的问题</t>
        </is>
      </c>
      <c r="I1357" s="152" t="n">
        <v>1</v>
      </c>
      <c r="J1357" s="152" t="n">
        <v>0.0032</v>
      </c>
      <c r="K1357" s="152" t="n">
        <v>0.0153</v>
      </c>
      <c r="L1357" s="147" t="inlineStr">
        <is>
          <t>县交运局</t>
        </is>
      </c>
      <c r="M1357" s="147" t="inlineStr">
        <is>
          <t>县公路局</t>
        </is>
      </c>
      <c r="N1357" s="147" t="n">
        <v>2020.6</v>
      </c>
      <c r="O1357" s="120" t="n"/>
    </row>
    <row r="1358" ht="39" customFormat="1" customHeight="1" s="9">
      <c r="A1358" s="205" t="n">
        <v>70</v>
      </c>
      <c r="B1358" s="148" t="inlineStr">
        <is>
          <t>陈掌村马路塬组至虎洞镇贾驿村贾驿组砂砾路</t>
        </is>
      </c>
      <c r="C1358" s="145" t="inlineStr">
        <is>
          <t>新建</t>
        </is>
      </c>
      <c r="D1358" s="147" t="inlineStr">
        <is>
          <t>2020.06-2021.11</t>
        </is>
      </c>
      <c r="E1358" s="147" t="inlineStr">
        <is>
          <t>木钵</t>
        </is>
      </c>
      <c r="F1358" s="148" t="inlineStr">
        <is>
          <t>新建砂砾路9公里</t>
        </is>
      </c>
      <c r="G1358" s="147" t="n">
        <v>315</v>
      </c>
      <c r="H1358" s="148" t="inlineStr">
        <is>
          <t>解决群众出行及运输困难的问题</t>
        </is>
      </c>
      <c r="I1358" s="152" t="n">
        <v>2</v>
      </c>
      <c r="J1358" s="255" t="n">
        <v>0.002</v>
      </c>
      <c r="K1358" s="152" t="n">
        <v>0.008500000000000001</v>
      </c>
      <c r="L1358" s="147" t="inlineStr">
        <is>
          <t>县交运局</t>
        </is>
      </c>
      <c r="M1358" s="147" t="inlineStr">
        <is>
          <t>县公路局</t>
        </is>
      </c>
      <c r="N1358" s="147" t="n">
        <v>2020.6</v>
      </c>
      <c r="O1358" s="120" t="n"/>
    </row>
    <row r="1359" ht="39" customFormat="1" customHeight="1" s="9">
      <c r="A1359" s="205" t="n">
        <v>71</v>
      </c>
      <c r="B1359" s="148" t="inlineStr">
        <is>
          <t>殷屈河村贾塬组张塬至老虎梁砂砾路</t>
        </is>
      </c>
      <c r="C1359" s="152" t="inlineStr">
        <is>
          <t>新建</t>
        </is>
      </c>
      <c r="D1359" s="152" t="inlineStr">
        <is>
          <t>2020.06-
2021.11</t>
        </is>
      </c>
      <c r="E1359" s="152" t="inlineStr">
        <is>
          <t>天池</t>
        </is>
      </c>
      <c r="F1359" s="148" t="inlineStr">
        <is>
          <t>新建砂砾路4公里</t>
        </is>
      </c>
      <c r="G1359" s="152" t="n">
        <v>140</v>
      </c>
      <c r="H1359" s="147" t="inlineStr">
        <is>
          <t>解决群众出行及运输困难的问题</t>
        </is>
      </c>
      <c r="I1359" s="152" t="n">
        <v>1</v>
      </c>
      <c r="J1359" s="255" t="n">
        <v>0.0074</v>
      </c>
      <c r="K1359" s="152" t="n">
        <v>0.0297</v>
      </c>
      <c r="L1359" s="147" t="inlineStr">
        <is>
          <t>县交运局</t>
        </is>
      </c>
      <c r="M1359" s="147" t="inlineStr">
        <is>
          <t>县公路局</t>
        </is>
      </c>
      <c r="N1359" s="147" t="n">
        <v>2020.6</v>
      </c>
      <c r="O1359" s="120" t="n"/>
    </row>
    <row r="1360" ht="39" customFormat="1" customHeight="1" s="9">
      <c r="A1360" s="205" t="n">
        <v>72</v>
      </c>
      <c r="B1360" s="148" t="inlineStr">
        <is>
          <t>合道镇陶洼子村钻洞子组至陶坷崂组砂砾路工程</t>
        </is>
      </c>
      <c r="C1360" s="152" t="inlineStr">
        <is>
          <t>续建</t>
        </is>
      </c>
      <c r="D1360" s="152" t="inlineStr">
        <is>
          <t>2018.09
-
2020.06</t>
        </is>
      </c>
      <c r="E1360" s="152" t="inlineStr">
        <is>
          <t>合道镇</t>
        </is>
      </c>
      <c r="F1360" s="148" t="inlineStr">
        <is>
          <t>新建陶洼子村钻洞子组至陶坷崂组砂砾路6.5公里</t>
        </is>
      </c>
      <c r="G1360" s="152" t="n">
        <v>77.40000000000001</v>
      </c>
      <c r="H1360" s="147" t="inlineStr">
        <is>
          <t>解决群众出行及运输困难的问题</t>
        </is>
      </c>
      <c r="I1360" s="152" t="n">
        <v>1</v>
      </c>
      <c r="J1360" s="255" t="n">
        <v>0.002</v>
      </c>
      <c r="K1360" s="152" t="n">
        <v>0.008500000000000001</v>
      </c>
      <c r="L1360" s="147" t="inlineStr">
        <is>
          <t>县扶贫办</t>
        </is>
      </c>
      <c r="M1360" s="147" t="inlineStr">
        <is>
          <t>合道镇</t>
        </is>
      </c>
      <c r="N1360" s="147" t="n">
        <v>2019.11</v>
      </c>
      <c r="O1360" s="120" t="n"/>
    </row>
    <row r="1361" ht="39" customFormat="1" customHeight="1" s="9">
      <c r="A1361" s="205" t="n">
        <v>73</v>
      </c>
      <c r="B1361" s="148" t="inlineStr">
        <is>
          <t>十八里刘台至鸳鸯沟天子源村组道路</t>
        </is>
      </c>
      <c r="C1361" s="152" t="inlineStr">
        <is>
          <t>新建</t>
        </is>
      </c>
      <c r="D1361" s="152" t="inlineStr">
        <is>
          <t>2020.08-2021.08</t>
        </is>
      </c>
      <c r="E1361" s="152" t="inlineStr">
        <is>
          <t>环城</t>
        </is>
      </c>
      <c r="F1361" s="148" t="inlineStr">
        <is>
          <t>油路5公里</t>
        </is>
      </c>
      <c r="G1361" s="152" t="n">
        <v>350</v>
      </c>
      <c r="H1361" s="147" t="inlineStr">
        <is>
          <t>解决群众出行及运输困难的问题</t>
        </is>
      </c>
      <c r="I1361" s="152" t="n">
        <v>2</v>
      </c>
      <c r="J1361" s="255" t="n">
        <v>0.012</v>
      </c>
      <c r="K1361" s="152" t="n">
        <v>0.0503</v>
      </c>
      <c r="L1361" s="147" t="inlineStr">
        <is>
          <t>县交运局</t>
        </is>
      </c>
      <c r="M1361" s="147" t="inlineStr">
        <is>
          <t>县公路局</t>
        </is>
      </c>
      <c r="N1361" s="147" t="n">
        <v>2020.06</v>
      </c>
      <c r="O1361" s="120" t="n"/>
    </row>
    <row r="1362" ht="39" customFormat="1" customHeight="1" s="9">
      <c r="A1362" s="205" t="n">
        <v>74</v>
      </c>
      <c r="B1362" s="148" t="inlineStr">
        <is>
          <t>曲子镇宋家塬村部至李旗沟、李家塬组道路</t>
        </is>
      </c>
      <c r="C1362" s="152" t="inlineStr">
        <is>
          <t>新建</t>
        </is>
      </c>
      <c r="D1362" s="152" t="inlineStr">
        <is>
          <t>2020.08-2021.08</t>
        </is>
      </c>
      <c r="E1362" s="152" t="inlineStr">
        <is>
          <t>曲子</t>
        </is>
      </c>
      <c r="F1362" s="148" t="inlineStr">
        <is>
          <t>砂砾路15公里</t>
        </is>
      </c>
      <c r="G1362" s="152" t="n">
        <v>450</v>
      </c>
      <c r="H1362" s="147" t="inlineStr">
        <is>
          <t>解决群众出行及运输困难的问题</t>
        </is>
      </c>
      <c r="I1362" s="152" t="n">
        <v>1</v>
      </c>
      <c r="J1362" s="255" t="n">
        <v>0.0005999999999999999</v>
      </c>
      <c r="K1362" s="152" t="n">
        <v>0.0027</v>
      </c>
      <c r="L1362" s="147" t="inlineStr">
        <is>
          <t>县交运局</t>
        </is>
      </c>
      <c r="M1362" s="147" t="inlineStr">
        <is>
          <t>县公路局</t>
        </is>
      </c>
      <c r="N1362" s="147" t="n">
        <v>2020.06</v>
      </c>
      <c r="O1362" s="120" t="n"/>
    </row>
    <row r="1363" ht="39" customFormat="1" customHeight="1" s="9">
      <c r="A1363" s="205" t="n">
        <v>75</v>
      </c>
      <c r="B1363" s="148" t="inlineStr">
        <is>
          <t>合道镇赵塬至小王沟道路</t>
        </is>
      </c>
      <c r="C1363" s="152" t="inlineStr">
        <is>
          <t>新建</t>
        </is>
      </c>
      <c r="D1363" s="152" t="inlineStr">
        <is>
          <t>2020.08-2021.08</t>
        </is>
      </c>
      <c r="E1363" s="152" t="inlineStr">
        <is>
          <t>合道</t>
        </is>
      </c>
      <c r="F1363" s="148" t="inlineStr">
        <is>
          <t>砂砾路7公里</t>
        </is>
      </c>
      <c r="G1363" s="152" t="n">
        <v>320</v>
      </c>
      <c r="H1363" s="147" t="inlineStr">
        <is>
          <t>解决群众出行及运输困难的问题</t>
        </is>
      </c>
      <c r="I1363" s="152" t="n">
        <v>1</v>
      </c>
      <c r="J1363" s="255" t="n">
        <v>0.0016</v>
      </c>
      <c r="K1363" s="152" t="n">
        <v>0.0058</v>
      </c>
      <c r="L1363" s="147" t="inlineStr">
        <is>
          <t>县交运局</t>
        </is>
      </c>
      <c r="M1363" s="147" t="inlineStr">
        <is>
          <t>县公路局</t>
        </is>
      </c>
      <c r="N1363" s="147" t="n">
        <v>2020.06</v>
      </c>
      <c r="O1363" s="120" t="n"/>
    </row>
    <row r="1364" ht="123" customFormat="1" customHeight="1" s="14">
      <c r="A1364" s="198" t="inlineStr">
        <is>
          <t>（四）</t>
        </is>
      </c>
      <c r="B1364" s="198" t="inlineStr">
        <is>
          <t>环县三年脱贫攻坚农村饮水安全巩固提升项目管道延伸工程</t>
        </is>
      </c>
      <c r="C1364" s="198" t="inlineStr">
        <is>
          <t>续建</t>
        </is>
      </c>
      <c r="D1364" s="198" t="inlineStr">
        <is>
          <t>2018.10-2020.06</t>
        </is>
      </c>
      <c r="E1364" s="198" t="inlineStr">
        <is>
          <t>秦团庄等4个乡镇</t>
        </is>
      </c>
      <c r="F1364" s="199" t="inlineStr">
        <is>
          <t>新建2000m3高位蓄水池1座、新建1000m3高位蓄水池1座、300m3高位蓄水池4座、200m3高位蓄水池1座、150m3高位蓄水池12座、100m3高位蓄水池2座、50m3高位蓄水池1座、150m3供水池12座、50m3供水池1座、50m3取水前池2座、10m3减压池8座、闸阀井224座，埋设各类输水管道181.76km，修建12m2配电房23间，架设低压线路5.7km，安装配电柜22面、潜水泵22台、自动化控制系统14套，采取以工代赈的方式实施项目，吸纳贫困家庭劳动力参与工程建设，并及时足额发放劳务报酬，增加贫困群众工资性收入</t>
        </is>
      </c>
      <c r="G1364" s="291">
        <f>SUM(G1365:G1368)</f>
        <v/>
      </c>
      <c r="H1364" s="199" t="inlineStr">
        <is>
          <t>解决9个乡镇10个行政村1590户6657人饮水水量不足的问题</t>
        </is>
      </c>
      <c r="I1364" s="198" t="n">
        <v>10</v>
      </c>
      <c r="J1364" s="198" t="n">
        <v>0.046</v>
      </c>
      <c r="K1364" s="198" t="n">
        <v>0.2033</v>
      </c>
      <c r="L1364" s="198" t="inlineStr">
        <is>
          <t>县水务局</t>
        </is>
      </c>
      <c r="M1364" s="198" t="inlineStr">
        <is>
          <t>县农村饮水安全项目建设管理局</t>
        </is>
      </c>
      <c r="N1364" s="198" t="n">
        <v>2018.11</v>
      </c>
      <c r="O1364" s="52" t="n"/>
    </row>
    <row r="1365" ht="84" customFormat="1" customHeight="1" s="14">
      <c r="A1365" s="147" t="n">
        <v>1</v>
      </c>
      <c r="B1365" s="147" t="inlineStr">
        <is>
          <t>秦团庄乡南掌堡子村管道延伸工程</t>
        </is>
      </c>
      <c r="C1365" s="147" t="inlineStr">
        <is>
          <t>续建</t>
        </is>
      </c>
      <c r="D1365" s="147" t="inlineStr">
        <is>
          <t>2018.10
-
2020.06</t>
        </is>
      </c>
      <c r="E1365" s="147" t="inlineStr">
        <is>
          <t>秦团庄乡
南掌堡子村</t>
        </is>
      </c>
      <c r="F1365" s="148" t="inlineStr">
        <is>
          <t>新建50m3前池、300m3高位蓄水池各1座、150m3供水池3座；埋设1.6Mpa100级DN40PE上水管线0.8 km、供水PE管线7.11km，其中：1.6 Mpa 100级DN75PE管5.25km，1.6 Mpa 100级DN63PE管1.86km，埋设Dg65（壁厚5mm）供水无缝钢管3.13km；新建12m2配电管理房3间、闸阀井24座；架设低压线路0.9km；安装配电柜3面、电表3个、潜水泵3台、自动化控制系统1套</t>
        </is>
      </c>
      <c r="G1365" s="147" t="n">
        <v>78.87</v>
      </c>
      <c r="H1365" s="148" t="inlineStr">
        <is>
          <t>解决1个行政村60户213人饮水水量不足的问题</t>
        </is>
      </c>
      <c r="I1365" s="147" t="n">
        <v>1</v>
      </c>
      <c r="J1365" s="147" t="n">
        <v>0.0027</v>
      </c>
      <c r="K1365" s="147" t="n">
        <v>0.009900000000000001</v>
      </c>
      <c r="L1365" s="147" t="inlineStr">
        <is>
          <t>县水务局</t>
        </is>
      </c>
      <c r="M1365" s="147" t="inlineStr">
        <is>
          <t>县农村饮水安全项目建设管理局</t>
        </is>
      </c>
      <c r="N1365" s="147" t="n">
        <v>2018.11</v>
      </c>
      <c r="O1365" s="52" t="n"/>
    </row>
    <row r="1366" ht="81" customFormat="1" customHeight="1" s="14">
      <c r="A1366" s="147" t="n">
        <v>2</v>
      </c>
      <c r="B1366" s="147" t="inlineStr">
        <is>
          <t>芦家湾乡宋家掌村管道延伸供水点工程</t>
        </is>
      </c>
      <c r="C1366" s="147" t="inlineStr">
        <is>
          <t>续建</t>
        </is>
      </c>
      <c r="D1366" s="147" t="inlineStr">
        <is>
          <t>2018.10
-
2020.06</t>
        </is>
      </c>
      <c r="E1366" s="147" t="inlineStr">
        <is>
          <t>芦家湾乡宋家掌、桃李湾、大堡条村</t>
        </is>
      </c>
      <c r="F1366" s="148" t="inlineStr">
        <is>
          <t>新建2000m3高位蓄水池1座、蓄水池围栏120m、管道闸阀井（1.2×1.6） 20座、6m2管理房1间；埋设供水管道22690m，其中：1.6MPaDN90PE管405m、1.6MPaDN75PE管7443m、1.6MPaDN63PE管3042m、1.6MPaDN50PE管6750m、1.6MPaDN32PE管400m、1.6MPaDN25PE入户管200m、Dg76无缝钢管（6mm）4450m；管道穿路4处；自来水入户41户</t>
        </is>
      </c>
      <c r="G1366" s="147" t="n">
        <v>23.65</v>
      </c>
      <c r="H1366" s="148" t="inlineStr">
        <is>
          <t>解决3个行政村450户1792名农村人口及3000名街道居民饮水水量不足的问题</t>
        </is>
      </c>
      <c r="I1366" s="147" t="n">
        <v>3</v>
      </c>
      <c r="J1366" s="147" t="n">
        <v>0.0214</v>
      </c>
      <c r="K1366" s="147" t="n">
        <v>0.0931</v>
      </c>
      <c r="L1366" s="147" t="inlineStr">
        <is>
          <t>县水务局</t>
        </is>
      </c>
      <c r="M1366" s="147" t="inlineStr">
        <is>
          <t>县农村饮水安全项目建设管理局</t>
        </is>
      </c>
      <c r="N1366" s="147" t="n">
        <v>2018.11</v>
      </c>
      <c r="O1366" s="52" t="n"/>
    </row>
    <row r="1367" ht="66" customFormat="1" customHeight="1" s="14">
      <c r="A1367" s="147" t="n">
        <v>3</v>
      </c>
      <c r="B1367" s="147" t="inlineStr">
        <is>
          <t>虎洞镇张湾村管道延伸供水点工程</t>
        </is>
      </c>
      <c r="C1367" s="147" t="inlineStr">
        <is>
          <t>续建</t>
        </is>
      </c>
      <c r="D1367" s="147" t="inlineStr">
        <is>
          <t>2018.10
-
2020.06</t>
        </is>
      </c>
      <c r="E1367" s="147" t="inlineStr">
        <is>
          <t>虎洞镇张湾村</t>
        </is>
      </c>
      <c r="F1367" s="148" t="inlineStr">
        <is>
          <t>新建150m3蓄水池1座、蓄水池围栏51m、管道闸阀井（1.2×1.6） 6座、12m2配电房1间；埋设供水管道28100m，其中：1.6MPaDN50PE管7500m、1.6MPaDN32PE管7400m、1.6MPaDN25PE入户管13200m；架设低压线路0.35km；管道穿路12处；自来水入户70户</t>
        </is>
      </c>
      <c r="G1367" s="147" t="n">
        <v>43.08</v>
      </c>
      <c r="H1367" s="148" t="inlineStr">
        <is>
          <t>解决1个行政村125户525人饮水水量不足的问题</t>
        </is>
      </c>
      <c r="I1367" s="147" t="n">
        <v>1</v>
      </c>
      <c r="J1367" s="147" t="n">
        <v>0.0063</v>
      </c>
      <c r="K1367" s="147" t="n">
        <v>0.0289</v>
      </c>
      <c r="L1367" s="147" t="inlineStr">
        <is>
          <t>县水务局</t>
        </is>
      </c>
      <c r="M1367" s="147" t="inlineStr">
        <is>
          <t>县农村饮水安全项目建设管理局</t>
        </is>
      </c>
      <c r="N1367" s="147" t="n">
        <v>2018.11</v>
      </c>
      <c r="O1367" s="52" t="n"/>
    </row>
    <row r="1368" ht="66" customFormat="1" customHeight="1" s="14">
      <c r="A1368" s="147" t="n">
        <v>4</v>
      </c>
      <c r="B1368" s="147" t="inlineStr">
        <is>
          <t>洪德镇苏长沟村管道延伸供水点工程</t>
        </is>
      </c>
      <c r="C1368" s="147" t="inlineStr">
        <is>
          <t>续建</t>
        </is>
      </c>
      <c r="D1368" s="147" t="inlineStr">
        <is>
          <t>2018.10
-
2020.06</t>
        </is>
      </c>
      <c r="E1368" s="147" t="inlineStr">
        <is>
          <t>洪德镇苏长沟村</t>
        </is>
      </c>
      <c r="F1368" s="148" t="inlineStr">
        <is>
          <t>新建150m3蓄水池4座、蓄水池围栏184.8m、12m2配电管理房4间、管道闸阀井（1.2×1.6）7座； 埋设供水管道12306m，其中1.6MPaDN63PE管6156m、1.6MPaDN50PE管6150m；管道穿河19处；架设低压线路372m。</t>
        </is>
      </c>
      <c r="G1368" s="147" t="n">
        <v>24.87</v>
      </c>
      <c r="H1368" s="148" t="inlineStr">
        <is>
          <t>解决1个行政村81户370人饮水水量不足的问题</t>
        </is>
      </c>
      <c r="I1368" s="147" t="n">
        <v>1</v>
      </c>
      <c r="J1368" s="147" t="n">
        <v>0.0054</v>
      </c>
      <c r="K1368" s="147" t="n">
        <v>0.025</v>
      </c>
      <c r="L1368" s="147" t="inlineStr">
        <is>
          <t>县水务局</t>
        </is>
      </c>
      <c r="M1368" s="147" t="inlineStr">
        <is>
          <t>县农村饮水安全项目建设管理局</t>
        </is>
      </c>
      <c r="N1368" s="147" t="n">
        <v>2018.11</v>
      </c>
      <c r="O1368" s="52" t="n"/>
    </row>
    <row r="1369" ht="34" customFormat="1" customHeight="1" s="14">
      <c r="A1369" s="198" t="inlineStr">
        <is>
          <t>（五）</t>
        </is>
      </c>
      <c r="B1369" s="198" t="inlineStr">
        <is>
          <t>兜底户
场窖工程</t>
        </is>
      </c>
      <c r="C1369" s="198" t="inlineStr">
        <is>
          <t>新建</t>
        </is>
      </c>
      <c r="D1369" s="198" t="inlineStr">
        <is>
          <t>2020.01-2020.06</t>
        </is>
      </c>
      <c r="E1369" s="198" t="inlineStr">
        <is>
          <t>全县15个乡镇</t>
        </is>
      </c>
      <c r="F1369" s="199" t="inlineStr">
        <is>
          <t>新建一场一窖147处 ，每处补助1.1万元</t>
        </is>
      </c>
      <c r="G1369" s="198">
        <f>SUM(G1370:G1384)</f>
        <v/>
      </c>
      <c r="H1369" s="199" t="inlineStr">
        <is>
          <t>解决15个乡镇73个行政村147户450人的安全饮水问题</t>
        </is>
      </c>
      <c r="I1369" s="198">
        <f>SUM(I1370:I1384)</f>
        <v/>
      </c>
      <c r="J1369" s="198">
        <f>SUM(J1370:J1384)</f>
        <v/>
      </c>
      <c r="K1369" s="198">
        <f>SUM(K1370:K1384)</f>
        <v/>
      </c>
      <c r="L1369" s="198" t="inlineStr">
        <is>
          <t>县水务局</t>
        </is>
      </c>
      <c r="M1369" s="198" t="inlineStr">
        <is>
          <t>各乡镇</t>
        </is>
      </c>
      <c r="N1369" s="198" t="n">
        <v>2019.06</v>
      </c>
      <c r="O1369" s="52" t="n"/>
    </row>
    <row r="1370" ht="36" customFormat="1" customHeight="1" s="14">
      <c r="A1370" s="147" t="n">
        <v>1</v>
      </c>
      <c r="B1370" s="147" t="inlineStr">
        <is>
          <t>八珠乡
兜底户场窖工程</t>
        </is>
      </c>
      <c r="C1370" s="147" t="inlineStr">
        <is>
          <t>新建</t>
        </is>
      </c>
      <c r="D1370" s="147" t="inlineStr">
        <is>
          <t>2020.01
-
2020.06</t>
        </is>
      </c>
      <c r="E1370" s="147" t="inlineStr">
        <is>
          <t>八珠乡</t>
        </is>
      </c>
      <c r="F1370" s="148" t="inlineStr">
        <is>
          <t>新建一场一窖11处，其中：马莲掌村6处、冯家湾村1处、白塬村2处、八珠塬村2处</t>
        </is>
      </c>
      <c r="G1370" s="147" t="n">
        <v>12.1</v>
      </c>
      <c r="H1370" s="148" t="inlineStr">
        <is>
          <t>解决11户（兜底户）28人的安全饮水问题</t>
        </is>
      </c>
      <c r="I1370" s="147" t="n">
        <v>4</v>
      </c>
      <c r="J1370" s="147" t="n">
        <v>0.0011</v>
      </c>
      <c r="K1370" s="147" t="n">
        <v>0.0028</v>
      </c>
      <c r="L1370" s="147" t="inlineStr">
        <is>
          <t>县水务局</t>
        </is>
      </c>
      <c r="M1370" s="147" t="inlineStr">
        <is>
          <t>八珠乡</t>
        </is>
      </c>
      <c r="N1370" s="147" t="n">
        <v>2019.06</v>
      </c>
      <c r="O1370" s="52" t="n"/>
    </row>
    <row r="1371" ht="36" customFormat="1" customHeight="1" s="14">
      <c r="A1371" s="147" t="n">
        <v>2</v>
      </c>
      <c r="B1371" s="147" t="inlineStr">
        <is>
          <t>车道镇
兜底户场窖工程</t>
        </is>
      </c>
      <c r="C1371" s="147" t="inlineStr">
        <is>
          <t>新建</t>
        </is>
      </c>
      <c r="D1371" s="147" t="inlineStr">
        <is>
          <t>2020.01
-
2020.06</t>
        </is>
      </c>
      <c r="E1371" s="147" t="inlineStr">
        <is>
          <t>车道镇</t>
        </is>
      </c>
      <c r="F1371" s="148" t="inlineStr">
        <is>
          <t>新建一场一窖9处，其中：安掌村4处、元峁村2处、三角城村1处、樱桃掌村1处、代掌村1处</t>
        </is>
      </c>
      <c r="G1371" s="147" t="n">
        <v>9.9</v>
      </c>
      <c r="H1371" s="148" t="inlineStr">
        <is>
          <t>解决9户（兜底户）26人的安全饮水问题</t>
        </is>
      </c>
      <c r="I1371" s="147" t="n">
        <v>5</v>
      </c>
      <c r="J1371" s="147" t="n">
        <v>0.0009</v>
      </c>
      <c r="K1371" s="147" t="n">
        <v>0.0026</v>
      </c>
      <c r="L1371" s="147" t="inlineStr">
        <is>
          <t>县水务局</t>
        </is>
      </c>
      <c r="M1371" s="147" t="inlineStr">
        <is>
          <t>车道镇</t>
        </is>
      </c>
      <c r="N1371" s="147" t="n">
        <v>2019.06</v>
      </c>
      <c r="O1371" s="52" t="n"/>
    </row>
    <row r="1372" ht="36" customFormat="1" customHeight="1" s="14">
      <c r="A1372" s="147" t="n">
        <v>3</v>
      </c>
      <c r="B1372" s="147" t="inlineStr">
        <is>
          <t>合道镇
兜底户场窖工程</t>
        </is>
      </c>
      <c r="C1372" s="147" t="inlineStr">
        <is>
          <t>新建</t>
        </is>
      </c>
      <c r="D1372" s="147" t="inlineStr">
        <is>
          <t>2020.01
-
2020.06</t>
        </is>
      </c>
      <c r="E1372" s="147" t="inlineStr">
        <is>
          <t>合道镇</t>
        </is>
      </c>
      <c r="F1372" s="148" t="inlineStr">
        <is>
          <t>新建一场一窖7处，其中：陈旗塬村1处、大路洼村1处、沈家岭村1处、辛坪村1处、杨坪沟村1处、赵台村1处、瓦天沟村1处</t>
        </is>
      </c>
      <c r="G1372" s="147" t="n">
        <v>7.7</v>
      </c>
      <c r="H1372" s="148" t="inlineStr">
        <is>
          <t>解决7户（兜底户）25人的安全饮水问题</t>
        </is>
      </c>
      <c r="I1372" s="147" t="n">
        <v>7</v>
      </c>
      <c r="J1372" s="147" t="n">
        <v>0.0007</v>
      </c>
      <c r="K1372" s="147" t="n">
        <v>0.0025</v>
      </c>
      <c r="L1372" s="147" t="inlineStr">
        <is>
          <t>县水务局</t>
        </is>
      </c>
      <c r="M1372" s="147" t="inlineStr">
        <is>
          <t>合道镇</t>
        </is>
      </c>
      <c r="N1372" s="147" t="n">
        <v>2019.06</v>
      </c>
      <c r="O1372" s="52" t="n"/>
    </row>
    <row r="1373" ht="36" customFormat="1" customHeight="1" s="14">
      <c r="A1373" s="147" t="n">
        <v>4</v>
      </c>
      <c r="B1373" s="147" t="inlineStr">
        <is>
          <t>洪德镇
兜底户场窖工程</t>
        </is>
      </c>
      <c r="C1373" s="147" t="inlineStr">
        <is>
          <t>新建</t>
        </is>
      </c>
      <c r="D1373" s="147" t="inlineStr">
        <is>
          <t>2020.01
-
2020.06</t>
        </is>
      </c>
      <c r="E1373" s="147" t="inlineStr">
        <is>
          <t>洪德镇</t>
        </is>
      </c>
      <c r="F1373" s="148" t="inlineStr">
        <is>
          <t>新建一场一窖12处，其中：马塬村2处、丁阳渠村3处、新集子村1处、梁岔村4处、私盐路村1处、耿塬畔村1处</t>
        </is>
      </c>
      <c r="G1373" s="147" t="n">
        <v>13.2</v>
      </c>
      <c r="H1373" s="148" t="inlineStr">
        <is>
          <t>解决12户（兜底户）34人的安全饮水问题</t>
        </is>
      </c>
      <c r="I1373" s="147" t="n">
        <v>6</v>
      </c>
      <c r="J1373" s="147" t="n">
        <v>0.0012</v>
      </c>
      <c r="K1373" s="147" t="n">
        <v>0.0034</v>
      </c>
      <c r="L1373" s="147" t="inlineStr">
        <is>
          <t>县水务局</t>
        </is>
      </c>
      <c r="M1373" s="147" t="inlineStr">
        <is>
          <t>洪德镇</t>
        </is>
      </c>
      <c r="N1373" s="147" t="n">
        <v>2019.06</v>
      </c>
      <c r="O1373" s="52" t="n"/>
    </row>
    <row r="1374" ht="36" customFormat="1" customHeight="1" s="14">
      <c r="A1374" s="147" t="n">
        <v>5</v>
      </c>
      <c r="B1374" s="147" t="inlineStr">
        <is>
          <t>芦家湾乡
兜底户场窖工程</t>
        </is>
      </c>
      <c r="C1374" s="147" t="inlineStr">
        <is>
          <t>新建</t>
        </is>
      </c>
      <c r="D1374" s="147" t="inlineStr">
        <is>
          <t>2020.01
-
2020.06</t>
        </is>
      </c>
      <c r="E1374" s="147" t="inlineStr">
        <is>
          <t>芦家湾乡</t>
        </is>
      </c>
      <c r="F1374" s="148" t="inlineStr">
        <is>
          <t>新建一场一窖17处，其中：庙儿掌村6处、王庄村5处、桃李湾村6处</t>
        </is>
      </c>
      <c r="G1374" s="147" t="n">
        <v>18.7</v>
      </c>
      <c r="H1374" s="148" t="inlineStr">
        <is>
          <t>解决17户（兜底户）51人的安全饮水问题</t>
        </is>
      </c>
      <c r="I1374" s="147" t="n">
        <v>3</v>
      </c>
      <c r="J1374" s="147" t="n">
        <v>0.0017</v>
      </c>
      <c r="K1374" s="147" t="n">
        <v>0.0051</v>
      </c>
      <c r="L1374" s="147" t="inlineStr">
        <is>
          <t>县水务局</t>
        </is>
      </c>
      <c r="M1374" s="147" t="inlineStr">
        <is>
          <t>芦家湾乡</t>
        </is>
      </c>
      <c r="N1374" s="147" t="n">
        <v>2019.06</v>
      </c>
      <c r="O1374" s="52" t="n"/>
    </row>
    <row r="1375" ht="36" customFormat="1" customHeight="1" s="14">
      <c r="A1375" s="147" t="n">
        <v>6</v>
      </c>
      <c r="B1375" s="147" t="inlineStr">
        <is>
          <t>罗山川乡
兜底户场窖工程</t>
        </is>
      </c>
      <c r="C1375" s="147" t="inlineStr">
        <is>
          <t>新建</t>
        </is>
      </c>
      <c r="D1375" s="147" t="inlineStr">
        <is>
          <t>2020.01
-
2020.06</t>
        </is>
      </c>
      <c r="E1375" s="147" t="inlineStr">
        <is>
          <t>罗山川乡</t>
        </is>
      </c>
      <c r="F1375" s="148" t="inlineStr">
        <is>
          <t>新建一场一窖5处，其中：苇芝城村3处、陈渠子村1处、山水湾村1处</t>
        </is>
      </c>
      <c r="G1375" s="147" t="n">
        <v>5.5</v>
      </c>
      <c r="H1375" s="148" t="inlineStr">
        <is>
          <t>解决5户（兜底户）8人的安全饮水问题</t>
        </is>
      </c>
      <c r="I1375" s="147" t="n">
        <v>3</v>
      </c>
      <c r="J1375" s="147" t="n">
        <v>0.0005</v>
      </c>
      <c r="K1375" s="147" t="n">
        <v>0.0008</v>
      </c>
      <c r="L1375" s="147" t="inlineStr">
        <is>
          <t>县水务局</t>
        </is>
      </c>
      <c r="M1375" s="147" t="inlineStr">
        <is>
          <t>罗山川乡</t>
        </is>
      </c>
      <c r="N1375" s="147" t="n">
        <v>2019.06</v>
      </c>
      <c r="O1375" s="52" t="n"/>
    </row>
    <row r="1376" ht="36" customFormat="1" customHeight="1" s="14">
      <c r="A1376" s="147" t="n">
        <v>7</v>
      </c>
      <c r="B1376" s="147" t="inlineStr">
        <is>
          <t>毛井镇
兜底户场窖工程</t>
        </is>
      </c>
      <c r="C1376" s="147" t="inlineStr">
        <is>
          <t>新建</t>
        </is>
      </c>
      <c r="D1376" s="147" t="inlineStr">
        <is>
          <t>2020.01
-
2020.06</t>
        </is>
      </c>
      <c r="E1376" s="147" t="inlineStr">
        <is>
          <t>毛井镇</t>
        </is>
      </c>
      <c r="F1376" s="148" t="inlineStr">
        <is>
          <t>新建一场一窖13处，其中：红糜湾村1处、丁连掌村2处、大户掌3处、施家滩村2处</t>
        </is>
      </c>
      <c r="G1376" s="147" t="n">
        <v>14.3</v>
      </c>
      <c r="H1376" s="148" t="inlineStr">
        <is>
          <t>解决13户（兜底户）53人的安全饮水问题</t>
        </is>
      </c>
      <c r="I1376" s="147" t="n">
        <v>4</v>
      </c>
      <c r="J1376" s="147" t="n">
        <v>0.0013</v>
      </c>
      <c r="K1376" s="147" t="n">
        <v>0.0053</v>
      </c>
      <c r="L1376" s="147" t="inlineStr">
        <is>
          <t>县水务局</t>
        </is>
      </c>
      <c r="M1376" s="147" t="inlineStr">
        <is>
          <t>毛井镇</t>
        </is>
      </c>
      <c r="N1376" s="147" t="n">
        <v>2019.06</v>
      </c>
      <c r="O1376" s="52" t="n"/>
    </row>
    <row r="1377" ht="36" customFormat="1" customHeight="1" s="14">
      <c r="A1377" s="147" t="n">
        <v>8</v>
      </c>
      <c r="B1377" s="147" t="inlineStr">
        <is>
          <t>木钵镇
兜底户场窖工程</t>
        </is>
      </c>
      <c r="C1377" s="147" t="inlineStr">
        <is>
          <t>新建</t>
        </is>
      </c>
      <c r="D1377" s="147" t="inlineStr">
        <is>
          <t>2020.01
-
2020.06</t>
        </is>
      </c>
      <c r="E1377" s="147" t="inlineStr">
        <is>
          <t>木钵镇</t>
        </is>
      </c>
      <c r="F1377" s="148" t="inlineStr">
        <is>
          <t>新建一场一窖4处，其中高寨村2处、郭西掌村1处、关营村1处</t>
        </is>
      </c>
      <c r="G1377" s="147" t="n">
        <v>4.4</v>
      </c>
      <c r="H1377" s="148" t="inlineStr">
        <is>
          <t>解决4户（兜底户）7人的安全饮水问题</t>
        </is>
      </c>
      <c r="I1377" s="147" t="n">
        <v>3</v>
      </c>
      <c r="J1377" s="147" t="n">
        <v>0.0004</v>
      </c>
      <c r="K1377" s="147" t="n">
        <v>0.0007</v>
      </c>
      <c r="L1377" s="147" t="inlineStr">
        <is>
          <t>县水务局</t>
        </is>
      </c>
      <c r="M1377" s="147" t="inlineStr">
        <is>
          <t>木钵镇</t>
        </is>
      </c>
      <c r="N1377" s="147" t="n">
        <v>2019.06</v>
      </c>
      <c r="O1377" s="52" t="n"/>
    </row>
    <row r="1378" ht="36" customFormat="1" customHeight="1" s="14">
      <c r="A1378" s="147" t="n">
        <v>9</v>
      </c>
      <c r="B1378" s="147" t="inlineStr">
        <is>
          <t>曲子镇
兜底户场窖工程</t>
        </is>
      </c>
      <c r="C1378" s="147" t="inlineStr">
        <is>
          <t>新建</t>
        </is>
      </c>
      <c r="D1378" s="147" t="inlineStr">
        <is>
          <t>2020.01
-
2020.06</t>
        </is>
      </c>
      <c r="E1378" s="147" t="inlineStr">
        <is>
          <t>曲子镇</t>
        </is>
      </c>
      <c r="F1378" s="148" t="inlineStr">
        <is>
          <t>新建一场一窖9处，其中：许家塬村3处、油坊塬村1处、小庄子村3处、高李湾村2处</t>
        </is>
      </c>
      <c r="G1378" s="147" t="n">
        <v>9.9</v>
      </c>
      <c r="H1378" s="148" t="inlineStr">
        <is>
          <t>解决9户（兜底户）18人的安全饮水问题</t>
        </is>
      </c>
      <c r="I1378" s="147" t="n">
        <v>0</v>
      </c>
      <c r="J1378" s="147" t="n">
        <v>0.0009</v>
      </c>
      <c r="K1378" s="147" t="n">
        <v>0.0018</v>
      </c>
      <c r="L1378" s="147" t="inlineStr">
        <is>
          <t>县水务局</t>
        </is>
      </c>
      <c r="M1378" s="147" t="inlineStr">
        <is>
          <t>曲子镇</t>
        </is>
      </c>
      <c r="N1378" s="147" t="n">
        <v>2019.06</v>
      </c>
      <c r="O1378" s="52" t="n"/>
    </row>
    <row r="1379" ht="36" customFormat="1" customHeight="1" s="14">
      <c r="A1379" s="147" t="n">
        <v>10</v>
      </c>
      <c r="B1379" s="147" t="inlineStr">
        <is>
          <t>天池乡
兜底户场窖工程</t>
        </is>
      </c>
      <c r="C1379" s="147" t="inlineStr">
        <is>
          <t>新建</t>
        </is>
      </c>
      <c r="D1379" s="147" t="inlineStr">
        <is>
          <t>2020.01
-
2020.06</t>
        </is>
      </c>
      <c r="E1379" s="147" t="inlineStr">
        <is>
          <t>天池乡</t>
        </is>
      </c>
      <c r="F1379" s="148" t="inlineStr">
        <is>
          <t>新建一场一窖1处，其中：四合掌村1处</t>
        </is>
      </c>
      <c r="G1379" s="147" t="n">
        <v>1.1</v>
      </c>
      <c r="H1379" s="148" t="inlineStr">
        <is>
          <t>解决1户（兜底户）2人的安全饮水问题</t>
        </is>
      </c>
      <c r="I1379" s="147" t="n">
        <v>1</v>
      </c>
      <c r="J1379" s="147" t="n">
        <v>0.0001</v>
      </c>
      <c r="K1379" s="147" t="n">
        <v>0.0002</v>
      </c>
      <c r="L1379" s="147" t="inlineStr">
        <is>
          <t>县水务局</t>
        </is>
      </c>
      <c r="M1379" s="147" t="inlineStr">
        <is>
          <t>天池乡</t>
        </is>
      </c>
      <c r="N1379" s="147" t="n">
        <v>2019.06</v>
      </c>
      <c r="O1379" s="52" t="n"/>
    </row>
    <row r="1380" ht="36" customFormat="1" customHeight="1" s="14">
      <c r="A1380" s="147" t="n">
        <v>11</v>
      </c>
      <c r="B1380" s="147" t="inlineStr">
        <is>
          <t>小南沟乡
兜底户场窖工程</t>
        </is>
      </c>
      <c r="C1380" s="147" t="inlineStr">
        <is>
          <t>新建</t>
        </is>
      </c>
      <c r="D1380" s="147" t="inlineStr">
        <is>
          <t>2020.01
-
2020.06</t>
        </is>
      </c>
      <c r="E1380" s="147" t="inlineStr">
        <is>
          <t>小南沟乡</t>
        </is>
      </c>
      <c r="F1380" s="148" t="inlineStr">
        <is>
          <t>新建一场一窖7处，其中：小南沟村1处、许掌村1处、李塬村2处、粉子山村1处、杨胡套子村1处、丁寨柯村1处</t>
        </is>
      </c>
      <c r="G1380" s="147" t="n">
        <v>7.7</v>
      </c>
      <c r="H1380" s="148" t="inlineStr">
        <is>
          <t>解决7户（兜底户）32人的安全饮水问题</t>
        </is>
      </c>
      <c r="I1380" s="147" t="n">
        <v>6</v>
      </c>
      <c r="J1380" s="147" t="n">
        <v>0.0007</v>
      </c>
      <c r="K1380" s="147" t="n">
        <v>0.003</v>
      </c>
      <c r="L1380" s="147" t="inlineStr">
        <is>
          <t>县水务局</t>
        </is>
      </c>
      <c r="M1380" s="147" t="inlineStr">
        <is>
          <t>小南沟乡</t>
        </is>
      </c>
      <c r="N1380" s="147" t="n">
        <v>2019.06</v>
      </c>
      <c r="O1380" s="52" t="n"/>
    </row>
    <row r="1381" ht="36" customFormat="1" customHeight="1" s="14">
      <c r="A1381" s="147" t="n">
        <v>12</v>
      </c>
      <c r="B1381" s="147" t="inlineStr">
        <is>
          <t>演武乡
兜底户场窖工程</t>
        </is>
      </c>
      <c r="C1381" s="147" t="inlineStr">
        <is>
          <t>新建</t>
        </is>
      </c>
      <c r="D1381" s="147" t="inlineStr">
        <is>
          <t>2020.01
-
2020.06</t>
        </is>
      </c>
      <c r="E1381" s="147" t="inlineStr">
        <is>
          <t>演武乡</t>
        </is>
      </c>
      <c r="F1381" s="148" t="inlineStr">
        <is>
          <t>新建一场一窖5处，其中：路家塬村2处、杨家洼村1处、黄山村2处</t>
        </is>
      </c>
      <c r="G1381" s="147" t="n">
        <v>5.5</v>
      </c>
      <c r="H1381" s="148" t="inlineStr">
        <is>
          <t>解决5户（兜底户）13人的安全饮水问题</t>
        </is>
      </c>
      <c r="I1381" s="147" t="n">
        <v>3</v>
      </c>
      <c r="J1381" s="147" t="n">
        <v>0.0005</v>
      </c>
      <c r="K1381" s="147" t="n">
        <v>0.0013</v>
      </c>
      <c r="L1381" s="147" t="inlineStr">
        <is>
          <t>县水务局</t>
        </is>
      </c>
      <c r="M1381" s="147" t="inlineStr">
        <is>
          <t>演武乡</t>
        </is>
      </c>
      <c r="N1381" s="147" t="n">
        <v>2019.06</v>
      </c>
      <c r="O1381" s="52" t="n"/>
    </row>
    <row r="1382" ht="45" customFormat="1" customHeight="1" s="14">
      <c r="A1382" s="147" t="n">
        <v>13</v>
      </c>
      <c r="B1382" s="147" t="inlineStr">
        <is>
          <t>樊家川镇
兜底户场窖工程</t>
        </is>
      </c>
      <c r="C1382" s="147" t="inlineStr">
        <is>
          <t>新建</t>
        </is>
      </c>
      <c r="D1382" s="147" t="inlineStr">
        <is>
          <t>2020.01
-
2020.06</t>
        </is>
      </c>
      <c r="E1382" s="147" t="inlineStr">
        <is>
          <t>樊家川镇</t>
        </is>
      </c>
      <c r="F1382" s="148" t="inlineStr">
        <is>
          <t>新建一场一窖14处，其中：李崾岘村1处、闫塬村5处、马骏滩村1处、樊家川村1处、马驿沟村1处、慕家河村1处、长城村1处、郝集村3处</t>
        </is>
      </c>
      <c r="G1382" s="147" t="n">
        <v>15.4</v>
      </c>
      <c r="H1382" s="148" t="inlineStr">
        <is>
          <t>解决14户（兜底户）46人的安全饮水问题</t>
        </is>
      </c>
      <c r="I1382" s="147" t="n">
        <v>8</v>
      </c>
      <c r="J1382" s="147" t="n">
        <v>0.0014</v>
      </c>
      <c r="K1382" s="147" t="n">
        <v>0.0046</v>
      </c>
      <c r="L1382" s="147" t="inlineStr">
        <is>
          <t>县水务局</t>
        </is>
      </c>
      <c r="M1382" s="147" t="inlineStr">
        <is>
          <t>樊家川镇</t>
        </is>
      </c>
      <c r="N1382" s="147" t="n">
        <v>2019.06</v>
      </c>
      <c r="O1382" s="52" t="n"/>
    </row>
    <row r="1383" ht="39" customFormat="1" customHeight="1" s="14">
      <c r="A1383" s="147" t="n">
        <v>14</v>
      </c>
      <c r="B1383" s="147" t="inlineStr">
        <is>
          <t>甜水镇
兜底户场窖工程</t>
        </is>
      </c>
      <c r="C1383" s="147" t="inlineStr">
        <is>
          <t>新建</t>
        </is>
      </c>
      <c r="D1383" s="147" t="inlineStr">
        <is>
          <t>2020.01
-
2020.06</t>
        </is>
      </c>
      <c r="E1383" s="147" t="inlineStr">
        <is>
          <t>甜水镇</t>
        </is>
      </c>
      <c r="F1383" s="148" t="inlineStr">
        <is>
          <t>新建一场一窖23处，其中：大良洼村3处、高崾岘村1处、何塬村1处、狼儿滩村3处、鲁掌村7处、邱滩村1处、张铁村5处、赵掌村2处</t>
        </is>
      </c>
      <c r="G1383" s="147" t="n">
        <v>25.3</v>
      </c>
      <c r="H1383" s="148" t="inlineStr">
        <is>
          <t>解决23户（兜底户）76人的安全饮水问题</t>
        </is>
      </c>
      <c r="I1383" s="147" t="n">
        <v>8</v>
      </c>
      <c r="J1383" s="147" t="n">
        <v>0.0023</v>
      </c>
      <c r="K1383" s="147" t="n">
        <v>0.0076</v>
      </c>
      <c r="L1383" s="147" t="inlineStr">
        <is>
          <t>县水务局</t>
        </is>
      </c>
      <c r="M1383" s="147" t="inlineStr">
        <is>
          <t>甜水镇</t>
        </is>
      </c>
      <c r="N1383" s="147" t="n">
        <v>2019.06</v>
      </c>
      <c r="O1383" s="52" t="n"/>
    </row>
    <row r="1384" ht="36" customFormat="1" customHeight="1" s="14">
      <c r="A1384" s="147" t="n">
        <v>15</v>
      </c>
      <c r="B1384" s="147" t="inlineStr">
        <is>
          <t>环城镇
兜底户场窖工程</t>
        </is>
      </c>
      <c r="C1384" s="147" t="inlineStr">
        <is>
          <t>新建</t>
        </is>
      </c>
      <c r="D1384" s="147" t="inlineStr">
        <is>
          <t>2020.01
-
2020.06</t>
        </is>
      </c>
      <c r="E1384" s="147" t="inlineStr">
        <is>
          <t>环城镇</t>
        </is>
      </c>
      <c r="F1384" s="148" t="inlineStr">
        <is>
          <t>新建一场一窖10处，其中：宁老庄村3处、高龚塬村1处、赵小掌村1处、北郭塬村1处、陈汤塬村1处、冉旗寨村3处</t>
        </is>
      </c>
      <c r="G1384" s="147" t="n">
        <v>11</v>
      </c>
      <c r="H1384" s="148" t="inlineStr">
        <is>
          <t>解决10户（兜底户）33人的安全饮水问题</t>
        </is>
      </c>
      <c r="I1384" s="147" t="n">
        <v>1</v>
      </c>
      <c r="J1384" s="147" t="n">
        <v>0.001</v>
      </c>
      <c r="K1384" s="147" t="n">
        <v>0.0033</v>
      </c>
      <c r="L1384" s="147" t="inlineStr">
        <is>
          <t>县水务局</t>
        </is>
      </c>
      <c r="M1384" s="147" t="inlineStr">
        <is>
          <t>县城镇</t>
        </is>
      </c>
      <c r="N1384" s="147" t="n">
        <v>2019.06</v>
      </c>
      <c r="O1384" s="52" t="n"/>
    </row>
    <row r="1385" ht="129" customFormat="1" customHeight="1" s="14">
      <c r="A1385" s="198" t="inlineStr">
        <is>
          <t>（六）</t>
        </is>
      </c>
      <c r="B1385" s="198" t="inlineStr">
        <is>
          <t>马坊塬、龚淌、唐塬农村饮水加压泵站工程</t>
        </is>
      </c>
      <c r="C1385" s="198" t="inlineStr">
        <is>
          <t>续建</t>
        </is>
      </c>
      <c r="D1385" s="198" t="inlineStr">
        <is>
          <t>2019.07-
2020.06</t>
        </is>
      </c>
      <c r="E1385" s="198" t="inlineStr">
        <is>
          <t>环城镇马坊塬、龚淌、唐塬村</t>
        </is>
      </c>
      <c r="F1385" s="199" t="inlineStr">
        <is>
          <t>新建闸阀井3座， DN63闸阀3只；新建管道泵安装井3座，配套DN90闸阀6只，已建马坊塬500m³蓄水池、龚淌1000m³高位水池、供水主干管末端唐塬村乔家塬畔150m³高位水池各配备变频泵2台（一备一用），各配套电缆线20m；管道穿越公路1处（8m宽，1.5m深），配套DN63PE管（1.25Mpa）15m。新建建筑面积6m2的配电房2间，2台30KVA的变压器，架设10KVA高压线路500m，低压线路600m，安装配电柜2面，10KVA高压计量箱2套，采取以工代赈的方式实施项目，吸纳贫困家庭劳动力参与工程建设，并及时足额发放劳务报酬，增加贫困群众工资性收入</t>
        </is>
      </c>
      <c r="G1385" s="198">
        <f>SUM(G1386:G1388)</f>
        <v/>
      </c>
      <c r="H1385" s="199" t="inlineStr">
        <is>
          <t>解决1个乡镇1个行政村435户群众供水水压、水量不足的问题</t>
        </is>
      </c>
      <c r="I1385" s="198" t="n">
        <v>0</v>
      </c>
      <c r="J1385" s="198" t="n">
        <v>0.0214</v>
      </c>
      <c r="K1385" s="198" t="n">
        <v>0.08500000000000001</v>
      </c>
      <c r="L1385" s="198" t="inlineStr">
        <is>
          <t>县水务局</t>
        </is>
      </c>
      <c r="M1385" s="198" t="inlineStr">
        <is>
          <t>县农村饮水安全项目建设管理局</t>
        </is>
      </c>
      <c r="N1385" s="198" t="n">
        <v>2019.06</v>
      </c>
      <c r="O1385" s="52" t="n"/>
    </row>
    <row r="1386" ht="71" customFormat="1" customHeight="1" s="14">
      <c r="A1386" s="147" t="n">
        <v>1</v>
      </c>
      <c r="B1386" s="147" t="inlineStr">
        <is>
          <t>马坊塬农村饮水加压泵站工程</t>
        </is>
      </c>
      <c r="C1386" s="147" t="inlineStr">
        <is>
          <t>续建</t>
        </is>
      </c>
      <c r="D1386" s="147" t="inlineStr">
        <is>
          <t>2019.07-
2020.06</t>
        </is>
      </c>
      <c r="E1386" s="147" t="inlineStr">
        <is>
          <t>环城镇     马坊塬村</t>
        </is>
      </c>
      <c r="F1386" s="148" t="inlineStr">
        <is>
          <t>新建变频泵安装井1座，配套DN90闸阀2只，内安装变频泵1台，配套电缆线20m；新建闸阀井1座， DN63闸阀1只；管道穿公路1处（8m宽，1.5m深），配套DN63PE管（1.25Mpa）15m；新建6m2配电房1间，低压配电柜1面，30KVA的变压器1台，10KVA高压计量箱1套，配备低压线路200m，高压线路300m</t>
        </is>
      </c>
      <c r="G1386" s="147" t="n">
        <v>29.46</v>
      </c>
      <c r="H1386" s="148" t="inlineStr">
        <is>
          <t>解决1个乡镇1个行政村220户群众供水水压、水量不足的问题</t>
        </is>
      </c>
      <c r="I1386" s="147" t="n">
        <v>0</v>
      </c>
      <c r="J1386" s="147" t="n">
        <v>106</v>
      </c>
      <c r="K1386" s="147" t="n">
        <v>0.043</v>
      </c>
      <c r="L1386" s="147" t="inlineStr">
        <is>
          <t>县水务局</t>
        </is>
      </c>
      <c r="M1386" s="147" t="inlineStr">
        <is>
          <t>县农村饮水安全项目建设管理局</t>
        </is>
      </c>
      <c r="N1386" s="147" t="n">
        <v>2019.06</v>
      </c>
      <c r="O1386" s="52" t="n"/>
    </row>
    <row r="1387" ht="57" customFormat="1" customHeight="1" s="14">
      <c r="A1387" s="147" t="n">
        <v>2</v>
      </c>
      <c r="B1387" s="147" t="inlineStr">
        <is>
          <t>龚淌农村饮水加压泵站工程</t>
        </is>
      </c>
      <c r="C1387" s="147" t="inlineStr">
        <is>
          <t>续建</t>
        </is>
      </c>
      <c r="D1387" s="147" t="inlineStr">
        <is>
          <t>2019.07-
2020.06</t>
        </is>
      </c>
      <c r="E1387" s="147" t="inlineStr">
        <is>
          <t>环城镇龚淌村</t>
        </is>
      </c>
      <c r="F1387" s="148" t="inlineStr">
        <is>
          <t>新建变频泵安装井1座，配套DN90闸阀2只，内安装变频泵1台；新建闸阀井1座， DN63闸阀1只；配套电缆线20m，低压线路200m</t>
        </is>
      </c>
      <c r="G1387" s="147" t="n">
        <v>15.07</v>
      </c>
      <c r="H1387" s="148" t="inlineStr">
        <is>
          <t>解决1个乡镇1个行政村100户群众供水水压、水量不足的问题</t>
        </is>
      </c>
      <c r="I1387" s="147" t="n">
        <v>0</v>
      </c>
      <c r="J1387" s="147" t="n">
        <v>49</v>
      </c>
      <c r="K1387" s="147" t="n">
        <v>0.019</v>
      </c>
      <c r="L1387" s="147" t="inlineStr">
        <is>
          <t>县水务局</t>
        </is>
      </c>
      <c r="M1387" s="147" t="inlineStr">
        <is>
          <t>县农村饮水安全项目建设管理局</t>
        </is>
      </c>
      <c r="N1387" s="147" t="n">
        <v>2019.06</v>
      </c>
      <c r="O1387" s="52" t="n"/>
    </row>
    <row r="1388" ht="59" customFormat="1" customHeight="1" s="14">
      <c r="A1388" s="147" t="n">
        <v>3</v>
      </c>
      <c r="B1388" s="147" t="inlineStr">
        <is>
          <t>唐塬农村饮水加压泵站工程</t>
        </is>
      </c>
      <c r="C1388" s="147" t="inlineStr">
        <is>
          <t>续建</t>
        </is>
      </c>
      <c r="D1388" s="147" t="inlineStr">
        <is>
          <t>2019.07-
2020.06</t>
        </is>
      </c>
      <c r="E1388" s="147" t="inlineStr">
        <is>
          <t>环城镇唐塬村</t>
        </is>
      </c>
      <c r="F1388" s="148" t="inlineStr">
        <is>
          <t>新建变频泵安装井1座，配套DN90闸阀2只，内安装变频泵1台 ，配套电缆线20；新建闸阀井1座， DN63闸阀1只；新建6m2配电房1间，低压配电柜1面，30KVA的变压器1台，10KVA高压计量箱1套，配备低压线路200m，高压线路200m</t>
        </is>
      </c>
      <c r="G1388" s="147" t="n">
        <v>24.03</v>
      </c>
      <c r="H1388" s="148" t="inlineStr">
        <is>
          <t>解决1个乡镇1个行政村115户群众供水水压、水量不足的问题</t>
        </is>
      </c>
      <c r="I1388" s="147" t="n">
        <v>0</v>
      </c>
      <c r="J1388" s="147" t="n">
        <v>59</v>
      </c>
      <c r="K1388" s="147" t="n">
        <v>0.023</v>
      </c>
      <c r="L1388" s="147" t="inlineStr">
        <is>
          <t>县水务局</t>
        </is>
      </c>
      <c r="M1388" s="147" t="inlineStr">
        <is>
          <t>县农村饮水安全项目建设管理局</t>
        </is>
      </c>
      <c r="N1388" s="147" t="n">
        <v>2019.06</v>
      </c>
      <c r="O1388" s="52" t="n"/>
    </row>
    <row r="1389" ht="156" customFormat="1" customHeight="1" s="14">
      <c r="A1389" s="198" t="inlineStr">
        <is>
          <t>（七）</t>
        </is>
      </c>
      <c r="B1389" s="198" t="inlineStr">
        <is>
          <t>八珠乡念塬机井
供水工程</t>
        </is>
      </c>
      <c r="C1389" s="198" t="inlineStr">
        <is>
          <t>续建</t>
        </is>
      </c>
      <c r="D1389" s="198" t="inlineStr">
        <is>
          <t>2019.07-
2020.06</t>
        </is>
      </c>
      <c r="E1389" s="198" t="inlineStr">
        <is>
          <t>八珠乡
苟塬村</t>
        </is>
      </c>
      <c r="F1389" s="199" t="inlineStr">
        <is>
          <t>新建管理站1处（院坪处理、方钢围墙），新建650m深机井1眼，安装200QJ20—445/45KW潜水泵1台，配套上水钢管Dg89（5mm）450m，电缆线(YC-3×70)450m；新建100m³沉淀池1座，新建闸阀井22座，安装变频加压泵系统1套，敷设DN63pe（1.25MPa）管道0.8km，DN32pe管道（1.6MPa）3.42km，DN25pe管道（1.6MPa）2.58km，管道穿公路5处，更换水表300套，配套DN32闸阀45个。新建9m2的配电房1间，安装50KVA的变压器1台，架设10KVA高压线路200m，低压线路100m，安装配电柜1面，安装变频控制柜1面，10KVA高压计量箱1套，采取以工代赈的方式实施项目，吸纳贫困家庭劳动力参与工程建设，并及时足额发放劳务报酬，增加贫困群众工资性收入</t>
        </is>
      </c>
      <c r="G1389" s="198" t="n">
        <v>174.51</v>
      </c>
      <c r="H1389" s="199" t="inlineStr">
        <is>
          <t>解决1个行政村430户1935人的饮水问题</t>
        </is>
      </c>
      <c r="I1389" s="198" t="n">
        <v>1</v>
      </c>
      <c r="J1389" s="198" t="n">
        <v>0.2</v>
      </c>
      <c r="K1389" s="198" t="n">
        <v>0.85</v>
      </c>
      <c r="L1389" s="198" t="inlineStr">
        <is>
          <t>县水务局</t>
        </is>
      </c>
      <c r="M1389" s="198" t="inlineStr">
        <is>
          <t>县农村饮水安全项目建设管理局</t>
        </is>
      </c>
      <c r="N1389" s="198" t="n">
        <v>2019.06</v>
      </c>
      <c r="O1389" s="52" t="n"/>
    </row>
    <row r="1390" ht="125" customFormat="1" customHeight="1" s="14">
      <c r="A1390" s="198" t="inlineStr">
        <is>
          <t>（八）</t>
        </is>
      </c>
      <c r="B1390" s="198" t="inlineStr">
        <is>
          <t>环城镇城东塬村供水工程改造项目</t>
        </is>
      </c>
      <c r="C1390" s="198" t="inlineStr">
        <is>
          <t>续建</t>
        </is>
      </c>
      <c r="D1390" s="198" t="inlineStr">
        <is>
          <t>2019.07-
2020.06</t>
        </is>
      </c>
      <c r="E1390" s="198" t="inlineStr">
        <is>
          <t>环城镇
城东塬村</t>
        </is>
      </c>
      <c r="F1390" s="199" t="inlineStr">
        <is>
          <t>新建上水管道1730m,采用无缝钢管。其中: dg159 钢管(壁厚8mm) 1350m, dg159钢管(壁厚6mm) 300m, dg108钢管(壁厚6mm) 50m, DN11OmmPE管( 1.6Mpa ) 50m。新建镇墩5座。修建1.8*1.8 圆形闸阀井3座。钢筋混凝土2*1.8*2矩形检查井1座。更换上水(YE2250-2) 卧式离心泵2台(1备1用)维修更换供水管道2460m。其中: DN50mmPE1260m,DN40mmPE管566m,DN32mmPE管610m, DN25mmPE管24m,修建1.6*1.6圆形闸阀井1座。安装IRG65-160-4立式加压泵2台(1备1用)，安装配电控制柜1台</t>
        </is>
      </c>
      <c r="G1390" s="198" t="n">
        <v>125.2</v>
      </c>
      <c r="H1390" s="199" t="inlineStr">
        <is>
          <t>解决360户群众供水高峰期水量、水压不足无法供水的问题</t>
        </is>
      </c>
      <c r="I1390" s="198" t="n">
        <v>0</v>
      </c>
      <c r="J1390" s="198" t="n">
        <v>0.0042</v>
      </c>
      <c r="K1390" s="198" t="n">
        <v>0.0152</v>
      </c>
      <c r="L1390" s="198" t="inlineStr">
        <is>
          <t>县水务局</t>
        </is>
      </c>
      <c r="M1390" s="198" t="inlineStr">
        <is>
          <t>县农村饮水安全项目建设管理局</t>
        </is>
      </c>
      <c r="N1390" s="198" t="n">
        <v>2019.06</v>
      </c>
      <c r="O1390" s="52" t="n"/>
    </row>
    <row r="1391" ht="154" customFormat="1" customHeight="1" s="14">
      <c r="A1391" s="198" t="inlineStr">
        <is>
          <t>（九）</t>
        </is>
      </c>
      <c r="B1391" s="198" t="inlineStr">
        <is>
          <t>小南沟等四乡镇农村饮水蓄水池工程</t>
        </is>
      </c>
      <c r="C1391" s="198" t="inlineStr">
        <is>
          <t>续建</t>
        </is>
      </c>
      <c r="D1391" s="198" t="inlineStr">
        <is>
          <t>2019.07-
2020.06</t>
        </is>
      </c>
      <c r="E1391" s="198" t="inlineStr">
        <is>
          <t>小南沟乡等
4个乡镇</t>
        </is>
      </c>
      <c r="F1391" s="199" t="inlineStr">
        <is>
          <t>本次工程计划新建300m3蓄水池5座，新建蓄水池透视围墙300m，新建闸阀井11座，埋设Dg108无缝钢管50m，DN75PE管（1.0Mpa）545m，N32PE管（1.6Mpa）186m，DN25PE管（1.6Mpa）752m，Dg76无缝钢管80m，Dg100无缝钢管100m，维修管道DN50PE管（1.0Mpa）20m，DN40PE管（1.0Mpa）36m，DN32PE管（1.6Mpa）140m，DN25PE管（1.6Mpa）114m，Dg76无缝镀锌钢管20m，安装各类闸阀、龙头、减压阀等设施，采取以工代赈的方式实施项目，吸纳贫困家庭劳动力参与工程建设，并及时足额发放劳务报酬，增加贫困群众工资性收入，采取以工代赈的方式实施项目，吸纳贫困家庭劳动力参与工程建设，并及时足额发放劳务报酬，增加贫困群众工资性收入</t>
        </is>
      </c>
      <c r="G1391" s="198">
        <f>SUM(G1392:G1396)</f>
        <v/>
      </c>
      <c r="H1391" s="199" t="inlineStr">
        <is>
          <t>解决5个村862户2780人的饮水问题</t>
        </is>
      </c>
      <c r="I1391" s="198">
        <f>SUM(I1392:I1396)</f>
        <v/>
      </c>
      <c r="J1391" s="198">
        <f>SUM(J1392:J1396)</f>
        <v/>
      </c>
      <c r="K1391" s="198">
        <f>SUM(K1392:K1396)</f>
        <v/>
      </c>
      <c r="L1391" s="198" t="inlineStr">
        <is>
          <t>县水务局</t>
        </is>
      </c>
      <c r="M1391" s="198" t="inlineStr">
        <is>
          <t>县农村饮水安全项目建设管理局</t>
        </is>
      </c>
      <c r="N1391" s="198" t="n">
        <v>2019.06</v>
      </c>
      <c r="O1391" s="52" t="n"/>
    </row>
    <row r="1392" ht="57" customFormat="1" customHeight="1" s="14">
      <c r="A1392" s="147" t="n">
        <v>1</v>
      </c>
      <c r="B1392" s="147" t="inlineStr">
        <is>
          <t>小南沟乡杨胡套子村供水维修工程</t>
        </is>
      </c>
      <c r="C1392" s="147" t="inlineStr">
        <is>
          <t>续建</t>
        </is>
      </c>
      <c r="D1392" s="147" t="inlineStr">
        <is>
          <t>2019.07-
2020.06</t>
        </is>
      </c>
      <c r="E1392" s="147" t="inlineStr">
        <is>
          <t>小南沟乡杨胡套子村</t>
        </is>
      </c>
      <c r="F1392" s="148" t="inlineStr">
        <is>
          <t>计划新建300m3蓄水池1座，新建蓄水池透视围墙60m，新建闸阀井3座，埋设Dg108无缝钢管50m，DN75PE管（1.0Mpa）65m，DN32PE管（1.6Mpa）186m，DN25PE管（1.6Mpa）152m，维修破损管线12处，工程征地0.4亩</t>
        </is>
      </c>
      <c r="G1392" s="147" t="n">
        <v>30.91</v>
      </c>
      <c r="H1392" s="148" t="inlineStr">
        <is>
          <t>保证1个村137户593人的饮水安全</t>
        </is>
      </c>
      <c r="I1392" s="147" t="n">
        <v>1</v>
      </c>
      <c r="J1392" s="147" t="n">
        <v>0.0137</v>
      </c>
      <c r="K1392" s="147" t="n">
        <v>0.0593</v>
      </c>
      <c r="L1392" s="147" t="inlineStr">
        <is>
          <t>县水务局</t>
        </is>
      </c>
      <c r="M1392" s="147" t="inlineStr">
        <is>
          <t>县农村饮水安全项目建设管理局</t>
        </is>
      </c>
      <c r="N1392" s="147" t="n">
        <v>2019.06</v>
      </c>
      <c r="O1392" s="52" t="n"/>
    </row>
    <row r="1393" ht="48" customFormat="1" customHeight="1" s="14">
      <c r="A1393" s="147" t="n">
        <v>2</v>
      </c>
      <c r="B1393" s="147" t="inlineStr">
        <is>
          <t>虎洞乡高庙湾供水维修工程</t>
        </is>
      </c>
      <c r="C1393" s="147" t="inlineStr">
        <is>
          <t>续建</t>
        </is>
      </c>
      <c r="D1393" s="147" t="inlineStr">
        <is>
          <t>2019.07-
2020.06</t>
        </is>
      </c>
      <c r="E1393" s="147" t="inlineStr">
        <is>
          <t>虎洞乡高庙湾村</t>
        </is>
      </c>
      <c r="F1393" s="148" t="inlineStr">
        <is>
          <t>计划新建300m3蓄水池1座，新建蓄水池透视围墙60m，新建闸阀井2座，埋设Dg76无缝钢管40m，DN75PE管（1.0Mpa）40m，，DN25PE管（1.6Mpa）600m，工程征地0.4亩</t>
        </is>
      </c>
      <c r="G1393" s="147" t="n">
        <v>30.65</v>
      </c>
      <c r="H1393" s="148" t="inlineStr">
        <is>
          <t>解决1个村44户167人的饮水问题</t>
        </is>
      </c>
      <c r="I1393" s="147" t="n">
        <v>1</v>
      </c>
      <c r="J1393" s="147" t="n">
        <v>0.0018</v>
      </c>
      <c r="K1393" s="147" t="n">
        <v>0.0075</v>
      </c>
      <c r="L1393" s="147" t="inlineStr">
        <is>
          <t>县水务局</t>
        </is>
      </c>
      <c r="M1393" s="147" t="inlineStr">
        <is>
          <t>县农村饮水安全项目建设管理局</t>
        </is>
      </c>
      <c r="N1393" s="147" t="n">
        <v>2019.06</v>
      </c>
      <c r="O1393" s="52" t="n"/>
    </row>
    <row r="1394" ht="71" customFormat="1" customHeight="1" s="14">
      <c r="A1394" s="147" t="n">
        <v>3</v>
      </c>
      <c r="B1394" s="147" t="inlineStr">
        <is>
          <t>耿湾乡许掌供水维修工程</t>
        </is>
      </c>
      <c r="C1394" s="147" t="inlineStr">
        <is>
          <t>续建</t>
        </is>
      </c>
      <c r="D1394" s="147" t="inlineStr">
        <is>
          <t>2019.07-
2020.06</t>
        </is>
      </c>
      <c r="E1394" s="147" t="inlineStr">
        <is>
          <t>耿湾乡许掌村</t>
        </is>
      </c>
      <c r="F1394" s="148" t="inlineStr">
        <is>
          <t>计划新建300m3蓄水池1座，新建蓄水池透视围墙60m，新建闸阀井2座，埋设Dg76无缝钢管40m，DN75PE管（1.0Mpa）180m，维修管道DN50PE管（1.0Mpa)20m,维修管道DN40PE管（1.0Mpa)36m,DN32PE管（1.6Mpa）140m，DN25PE管（1.6Mpa）114m，Dg76无缝镀锌钢管20m，安装各类闸阀、龙头、减压阀等设施，工程征地0.4亩</t>
        </is>
      </c>
      <c r="G1394" s="147" t="n">
        <v>31.68</v>
      </c>
      <c r="H1394" s="148" t="inlineStr">
        <is>
          <t>解决1个村163户865人的饮水问题</t>
        </is>
      </c>
      <c r="I1394" s="147" t="n">
        <v>1</v>
      </c>
      <c r="J1394" s="147" t="n">
        <v>0.0163</v>
      </c>
      <c r="K1394" s="147" t="n">
        <v>0.08649999999999999</v>
      </c>
      <c r="L1394" s="147" t="inlineStr">
        <is>
          <t>县水务局</t>
        </is>
      </c>
      <c r="M1394" s="147" t="inlineStr">
        <is>
          <t>县农村饮水安全项目建设管理局</t>
        </is>
      </c>
      <c r="N1394" s="147" t="n">
        <v>2019.06</v>
      </c>
      <c r="O1394" s="52" t="n"/>
    </row>
    <row r="1395" ht="48" customFormat="1" customHeight="1" s="14">
      <c r="A1395" s="147" t="n">
        <v>4</v>
      </c>
      <c r="B1395" s="147" t="inlineStr">
        <is>
          <t>芦湾乡宋掌供水维修工程</t>
        </is>
      </c>
      <c r="C1395" s="147" t="inlineStr">
        <is>
          <t>续建</t>
        </is>
      </c>
      <c r="D1395" s="147" t="inlineStr">
        <is>
          <t>2019.07-
2020.06</t>
        </is>
      </c>
      <c r="E1395" s="147" t="inlineStr">
        <is>
          <t>芦家湾乡宋掌村</t>
        </is>
      </c>
      <c r="F1395" s="148" t="inlineStr">
        <is>
          <t>计划新建300m³蓄水池1座，新建蓄水池透视围墙60m，新建闸阀井2座，埋设Dg100无缝钢管100m，DN75PE管（1.0Mpa）100m，工程征地0.4亩</t>
        </is>
      </c>
      <c r="G1395" s="147" t="n">
        <v>30.41</v>
      </c>
      <c r="H1395" s="148" t="inlineStr">
        <is>
          <t>解决1个行政村305户1155人的饮水问题</t>
        </is>
      </c>
      <c r="I1395" s="147" t="n">
        <v>1</v>
      </c>
      <c r="J1395" s="147" t="n">
        <v>0.0305</v>
      </c>
      <c r="K1395" s="147" t="n">
        <v>0.1155</v>
      </c>
      <c r="L1395" s="147" t="inlineStr">
        <is>
          <t>县水务局</t>
        </is>
      </c>
      <c r="M1395" s="147" t="inlineStr">
        <is>
          <t>县农村饮水安全项目建设管理局</t>
        </is>
      </c>
      <c r="N1395" s="147" t="n">
        <v>2019.06</v>
      </c>
      <c r="O1395" s="52" t="n"/>
    </row>
    <row r="1396" ht="48" customFormat="1" customHeight="1" s="14">
      <c r="A1396" s="147" t="n">
        <v>5</v>
      </c>
      <c r="B1396" s="147" t="inlineStr">
        <is>
          <t>耿湾乡郝东掌村供水维修工程</t>
        </is>
      </c>
      <c r="C1396" s="147" t="inlineStr">
        <is>
          <t>续建</t>
        </is>
      </c>
      <c r="D1396" s="147" t="inlineStr">
        <is>
          <t>2019.07-
2020.06</t>
        </is>
      </c>
      <c r="E1396" s="147" t="inlineStr">
        <is>
          <t>耿湾乡郝东掌村</t>
        </is>
      </c>
      <c r="F1396" s="148" t="inlineStr">
        <is>
          <t>计划新建300m³蓄水池1座，新建蓄水池透视围墙60m，新建闸阀井2座，DN75PE管（1.0Mpa）200m，工程征地0.4亩</t>
        </is>
      </c>
      <c r="G1396" s="147" t="n">
        <v>29.68</v>
      </c>
      <c r="H1396" s="148" t="inlineStr">
        <is>
          <t>解决1个村213户935人的饮水问题</t>
        </is>
      </c>
      <c r="I1396" s="147" t="n">
        <v>1</v>
      </c>
      <c r="J1396" s="147" t="n">
        <v>0.0213</v>
      </c>
      <c r="K1396" s="147" t="n">
        <v>0.0935</v>
      </c>
      <c r="L1396" s="147" t="inlineStr">
        <is>
          <t>县水务局</t>
        </is>
      </c>
      <c r="M1396" s="147" t="inlineStr">
        <is>
          <t>县农村饮水安全项目建设管理局</t>
        </is>
      </c>
      <c r="N1396" s="147" t="n">
        <v>2019.06</v>
      </c>
      <c r="O1396" s="52" t="n"/>
    </row>
    <row r="1397" ht="270" customFormat="1" customHeight="1" s="14">
      <c r="A1397" s="198" t="inlineStr">
        <is>
          <t>（十）</t>
        </is>
      </c>
      <c r="B1397" s="198" t="inlineStr">
        <is>
          <t>八珠乡农村饮水水源改造工程</t>
        </is>
      </c>
      <c r="C1397" s="198" t="inlineStr">
        <is>
          <t>续建</t>
        </is>
      </c>
      <c r="D1397" s="198" t="inlineStr">
        <is>
          <t>2019.07-
2020.06</t>
        </is>
      </c>
      <c r="E1397" s="198" t="inlineStr">
        <is>
          <t>八珠乡
八珠塬村</t>
        </is>
      </c>
      <c r="F1397" s="199" t="inlineStr">
        <is>
          <t>八珠塬抗旱应急水源工程集水池处计划新建溢流坝1座，泄水闸1座，溢流平台1座，新建二级泵站1座，新建300m³蓄水池1座，配备潜水泵2台（1备1用），多级离心泵2台（1备1用）；在八珠塬抗旱应急水源工程三号蓄水池（3000m³）池顶新建环型截水沟144m，边坡配套竖向排水沟，池顶栽植紫花苜蓿737m2；八珠塬抗旱应急水源工程一号蓄水池（2000m³）出水管处修建钢筋砼竖井1座，安装管道增压泵1台，新建闸阀井1座；计划利用八珠塬供水厂通过管网向用水户供水，从供水厂70m³清水池取水，经过变频泵加压，向管网供水，安装无塔供水系统2套，东区（高区）设定H=65m，Q=10m³/h，西区（低区）设定H=15m，Q=20m³/h，安装DEXF-L-50次氯酸钠发生器一台、1.5P壁挂空调1台；对修建村组道路损坏的供水管道进行维修及新建，更换Dn25（1.6Mpa）pe管道1984m、Dn50（1.6Mpa）pe管道5m、Dn90（1.6Mpa）pe管道9m、水表280套、DN125（2.5Mp）闸阀3个、DN110闸阀1个、DN63闸阀2个、DN40闸阀2个、安装DN600波纹管6m，更换八珠塬机井水处理厂反渗透膜；新建控制井（1.0*1.5）6座；管道穿公路2处，沟道清淤泥620m3，检查井清淤泥55m3；加油站接水管道120m,穿公路1处，采取以工代赈的方式实施项目，吸纳贫困家庭劳动力参与工程建设，并及时足额发放劳务报酬，增加贫困群众工资性收入</t>
        </is>
      </c>
      <c r="G1397" s="198" t="n">
        <v>320.81</v>
      </c>
      <c r="H1397" s="199" t="inlineStr">
        <is>
          <t>解决八珠塬村1186人、八珠乡街道1790人的饮水问题</t>
        </is>
      </c>
      <c r="I1397" s="198" t="n">
        <v>1</v>
      </c>
      <c r="J1397" s="198" t="n">
        <v>0.022</v>
      </c>
      <c r="K1397" s="198" t="n">
        <v>0.0912</v>
      </c>
      <c r="L1397" s="198" t="inlineStr">
        <is>
          <t>县水务局</t>
        </is>
      </c>
      <c r="M1397" s="198" t="inlineStr">
        <is>
          <t>县农村饮水安全项目建设管理局</t>
        </is>
      </c>
      <c r="N1397" s="198" t="n">
        <v>2019.06</v>
      </c>
      <c r="O1397" s="52" t="n"/>
    </row>
    <row r="1398" ht="111" customFormat="1" customHeight="1" s="14">
      <c r="A1398" s="198" t="inlineStr">
        <is>
          <t>（十一）</t>
        </is>
      </c>
      <c r="B1398" s="198" t="inlineStr">
        <is>
          <t>环城镇十八里村供水工程改造项目</t>
        </is>
      </c>
      <c r="C1398" s="198" t="inlineStr">
        <is>
          <t>续建</t>
        </is>
      </c>
      <c r="D1398" s="198" t="inlineStr">
        <is>
          <t>2019.07-
2020.06</t>
        </is>
      </c>
      <c r="E1398" s="198" t="inlineStr">
        <is>
          <t>环城镇
十八里村</t>
        </is>
      </c>
      <c r="F1398" s="199" t="inlineStr">
        <is>
          <t>安装自动化上水设备4套、新建150m3高位蓄水池4座、50m3蓄水池3座、12m2配电房3间、闸阀井12座、蓄水池围栏268m；埋设各类输水管道9.2km，其中：1.6MpDn75PE管3210.5m、1.6MpDn63PE管1184m、1.6MpDn50PE管2255m、1.6MpDn40PE管150m、1.6MpDn25PE管2400m；安装100QJ8-100潜水泵2台、100QJ8-120潜水泵2台，配电柜4面，配套6/1KV铜质聚氯乙烯电缆（VV-3×10)900m；管道穿路3处。架设高压线路0.81km</t>
        </is>
      </c>
      <c r="G1398" s="198" t="n">
        <v>198.46</v>
      </c>
      <c r="H1398" s="199" t="inlineStr">
        <is>
          <t>解决环城镇十八里村四沟门、黄场子、鲁家寨850人的饮水问题</t>
        </is>
      </c>
      <c r="I1398" s="198" t="n"/>
      <c r="J1398" s="198" t="n">
        <v>0.0003</v>
      </c>
      <c r="K1398" s="198" t="n">
        <v>0.0011</v>
      </c>
      <c r="L1398" s="198" t="inlineStr">
        <is>
          <t>县水务局</t>
        </is>
      </c>
      <c r="M1398" s="198" t="inlineStr">
        <is>
          <t>县农村饮水安全项目建设管理局</t>
        </is>
      </c>
      <c r="N1398" s="198" t="n">
        <v>2019.06</v>
      </c>
      <c r="O1398" s="52" t="n"/>
    </row>
    <row r="1399" ht="48" customFormat="1" customHeight="1" s="14">
      <c r="A1399" s="198" t="inlineStr">
        <is>
          <t>（十二）</t>
        </is>
      </c>
      <c r="B1399" s="198" t="inlineStr">
        <is>
          <t>合道镇等7乡镇机井、沟道水等小型集中工程维修改造项目</t>
        </is>
      </c>
      <c r="C1399" s="198" t="inlineStr">
        <is>
          <t>续建</t>
        </is>
      </c>
      <c r="D1399" s="198" t="inlineStr">
        <is>
          <t>2019.07-
2020.06</t>
        </is>
      </c>
      <c r="E1399" s="198" t="inlineStr">
        <is>
          <t>合道镇等7个乡镇</t>
        </is>
      </c>
      <c r="F1399" s="199" t="inlineStr">
        <is>
          <t>续建合道镇大路洼等14处供水工程维修改造项目</t>
        </is>
      </c>
      <c r="G1399" s="198">
        <f>SUM(G1400:G1413)</f>
        <v/>
      </c>
      <c r="H1399" s="199" t="inlineStr">
        <is>
          <t>解决7个乡镇13个行政村843户群众的饮水问题</t>
        </is>
      </c>
      <c r="I1399" s="198" t="n">
        <v>8</v>
      </c>
      <c r="J1399" s="198" t="n">
        <v>0.058</v>
      </c>
      <c r="K1399" s="198" t="n">
        <v>0.224</v>
      </c>
      <c r="L1399" s="198" t="inlineStr">
        <is>
          <t>县水务局</t>
        </is>
      </c>
      <c r="M1399" s="198" t="inlineStr">
        <is>
          <t>县农村饮水安全项目建设管理局</t>
        </is>
      </c>
      <c r="N1399" s="198" t="n">
        <v>2019.06</v>
      </c>
      <c r="O1399" s="52" t="n"/>
    </row>
    <row r="1400" ht="48" customFormat="1" customHeight="1" s="14">
      <c r="A1400" s="147" t="n">
        <v>1</v>
      </c>
      <c r="B1400" s="147" t="inlineStr">
        <is>
          <t>合道乡大路洼机井供水工程维修改造项目</t>
        </is>
      </c>
      <c r="C1400" s="147" t="inlineStr">
        <is>
          <t>续建</t>
        </is>
      </c>
      <c r="D1400" s="147" t="inlineStr">
        <is>
          <t>2019.07-
2020.06</t>
        </is>
      </c>
      <c r="E1400" s="147" t="inlineStr">
        <is>
          <t>合道镇
大路洼村</t>
        </is>
      </c>
      <c r="F1400" s="148" t="inlineStr">
        <is>
          <t>计划更换供水管线3556m，其中DN50PE管（1.6MPa)400m，DN40PE管（1.6MPa)1260m，DN32PE管（1.6MPa)1596m，DN25PE管（1.6MPa)300m。修建闸阀井5座，更换水表15个，龙头10个</t>
        </is>
      </c>
      <c r="G1400" s="147" t="n">
        <v>18.78</v>
      </c>
      <c r="H1400" s="148" t="inlineStr">
        <is>
          <t>解决该工程部分供水管道和部分农户入户设施损坏导致不能正常供水的问题</t>
        </is>
      </c>
      <c r="I1400" s="147" t="n">
        <v>1</v>
      </c>
      <c r="J1400" s="147" t="n">
        <v>0.0048</v>
      </c>
      <c r="K1400" s="147" t="n">
        <v>0.0205</v>
      </c>
      <c r="L1400" s="147" t="inlineStr">
        <is>
          <t>县水务局</t>
        </is>
      </c>
      <c r="M1400" s="147" t="inlineStr">
        <is>
          <t>县农村饮水安全项目建设管理局</t>
        </is>
      </c>
      <c r="N1400" s="147" t="n">
        <v>2019.06</v>
      </c>
      <c r="O1400" s="52" t="n"/>
    </row>
    <row r="1401" ht="73" customFormat="1" customHeight="1" s="14">
      <c r="A1401" s="147" t="n">
        <v>2</v>
      </c>
      <c r="B1401" s="147" t="inlineStr">
        <is>
          <t>木钵镇高楼塬机井供水工程维修改造项目</t>
        </is>
      </c>
      <c r="C1401" s="147" t="inlineStr">
        <is>
          <t>续建</t>
        </is>
      </c>
      <c r="D1401" s="147" t="inlineStr">
        <is>
          <t>2019.07-
2020.06</t>
        </is>
      </c>
      <c r="E1401" s="147" t="inlineStr">
        <is>
          <t>木钵镇
高楼塬村</t>
        </is>
      </c>
      <c r="F1401" s="148" t="inlineStr">
        <is>
          <t>维修共凿除砂浆25.5㎡，采用环保型双组份密封胶对抹面进行处理；凿除混凝土缝隙（2cm×2.5cm）共计1.72m³，采用环保型单组份聚脲防水处理共计57.4延米；更换DN100闸阀一个。供水主支管线维修210m，其中DN50PE管（1.6MPa)60m，DN32PE管（1.6MPa)50m，修建闸阀井1座。更换水表12个，龙头40个</t>
        </is>
      </c>
      <c r="G1401" s="147" t="n">
        <v>5.54</v>
      </c>
      <c r="H1401" s="148" t="inlineStr">
        <is>
          <t>解决91户352人的饮水问题</t>
        </is>
      </c>
      <c r="I1401" s="147" t="n">
        <v>1</v>
      </c>
      <c r="J1401" s="147" t="n">
        <v>0.0089</v>
      </c>
      <c r="K1401" s="147" t="n">
        <v>0.0189</v>
      </c>
      <c r="L1401" s="147" t="inlineStr">
        <is>
          <t>县水务局</t>
        </is>
      </c>
      <c r="M1401" s="147" t="inlineStr">
        <is>
          <t>县农村饮水安全项目建设管理局</t>
        </is>
      </c>
      <c r="N1401" s="147" t="n">
        <v>2019.06</v>
      </c>
      <c r="O1401" s="52" t="n"/>
    </row>
    <row r="1402" ht="58" customFormat="1" customHeight="1" s="14">
      <c r="A1402" s="147" t="n">
        <v>3</v>
      </c>
      <c r="B1402" s="147" t="inlineStr">
        <is>
          <t>车道乡魏洼机井供水工程维修改造项目</t>
        </is>
      </c>
      <c r="C1402" s="147" t="inlineStr">
        <is>
          <t>续建</t>
        </is>
      </c>
      <c r="D1402" s="147" t="inlineStr">
        <is>
          <t>2019.07-
2020.06</t>
        </is>
      </c>
      <c r="E1402" s="147" t="inlineStr">
        <is>
          <t>车道镇
魏洼村</t>
        </is>
      </c>
      <c r="F1402" s="148" t="inlineStr">
        <is>
          <t>计划更换上水管线60m，管材采用Dg89无缝钢管（壁厚6mm），更换水毁供水管线125m，其中DN50PE管（1.6MPa)65m，DN32PE管（1.6MPa)60m，穿路2处。修路损坏DN32PE管（1.6MPa)管线300m，更换水表12个，龙头50个</t>
        </is>
      </c>
      <c r="G1402" s="147" t="n">
        <v>5.47</v>
      </c>
      <c r="H1402" s="148" t="inlineStr">
        <is>
          <t>解决该工程部分上水钢管、蓄水池输水管道、入户管道及及入户设施损毁的问题</t>
        </is>
      </c>
      <c r="I1402" s="147" t="n">
        <v>1</v>
      </c>
      <c r="J1402" s="147" t="n">
        <v>0.0097</v>
      </c>
      <c r="K1402" s="147" t="n">
        <v>0.0399</v>
      </c>
      <c r="L1402" s="147" t="inlineStr">
        <is>
          <t>县水务局</t>
        </is>
      </c>
      <c r="M1402" s="147" t="inlineStr">
        <is>
          <t>县农村饮水安全项目建设管理局</t>
        </is>
      </c>
      <c r="N1402" s="147" t="n">
        <v>2019.06</v>
      </c>
      <c r="O1402" s="52" t="n"/>
    </row>
    <row r="1403" ht="48" customFormat="1" customHeight="1" s="14">
      <c r="A1403" s="147" t="n">
        <v>4</v>
      </c>
      <c r="B1403" s="147" t="inlineStr">
        <is>
          <t>环城镇耿家沟机井供水工程维修改造项目</t>
        </is>
      </c>
      <c r="C1403" s="147" t="inlineStr">
        <is>
          <t>续建</t>
        </is>
      </c>
      <c r="D1403" s="147" t="inlineStr">
        <is>
          <t>2019.07-
2020.06</t>
        </is>
      </c>
      <c r="E1403" s="147" t="inlineStr">
        <is>
          <t>环城镇
耿家沟村</t>
        </is>
      </c>
      <c r="F1403" s="148" t="inlineStr">
        <is>
          <t>8、管道维修工程1200m，其中：DN50PE管（1.6MPa)300m，DN40PE管（1.6MPa)900m，闸阀井5座，增加变频管道加压泵1台，更换石英砂罐1套，活性炭罐1套</t>
        </is>
      </c>
      <c r="G1403" s="147" t="n">
        <v>8.4</v>
      </c>
      <c r="H1403" s="148" t="inlineStr">
        <is>
          <t>解决5户群众供水水压不足的问题</t>
        </is>
      </c>
      <c r="I1403" s="147" t="n">
        <v>1</v>
      </c>
      <c r="J1403" s="147" t="n">
        <v>0.002</v>
      </c>
      <c r="K1403" s="147" t="n">
        <v>0.0078</v>
      </c>
      <c r="L1403" s="147" t="inlineStr">
        <is>
          <t>县水务局</t>
        </is>
      </c>
      <c r="M1403" s="147" t="inlineStr">
        <is>
          <t>县农村饮水安全项目建设管理局</t>
        </is>
      </c>
      <c r="N1403" s="147" t="n">
        <v>2019.06</v>
      </c>
      <c r="O1403" s="52" t="n"/>
    </row>
    <row r="1404" ht="105" customFormat="1" customHeight="1" s="14">
      <c r="A1404" s="147" t="n">
        <v>5</v>
      </c>
      <c r="B1404" s="147" t="inlineStr">
        <is>
          <t>环城镇张淌机井供水工程维修改造项目</t>
        </is>
      </c>
      <c r="C1404" s="147" t="inlineStr">
        <is>
          <t>续建</t>
        </is>
      </c>
      <c r="D1404" s="147" t="inlineStr">
        <is>
          <t>2019.07-
2020.06</t>
        </is>
      </c>
      <c r="E1404" s="147" t="inlineStr">
        <is>
          <t>环城镇
张淌村</t>
        </is>
      </c>
      <c r="F1404" s="148" t="inlineStr">
        <is>
          <t>薛掌修建50m3减压池1座，连接管道采用DN63PE管（1.6MPa)600m，修建闸阀井2座。范家洼支管线更换长3423m。其中：Dg54无缝钢管（壁厚6mm)长1165m，Dg42无缝钢管（壁厚6mm)长744m，Dg32无缝钢管（壁厚6mm)长1164m，Dg25无缝钢管（壁厚6mm)长750m。修建闸阀井9座，安装减压阀4个。沈老庄修建50m3减压池1座，50m3蓄水池1座，连接管道采用DN63PE管（1.6MPa)300m，穿沟管线采用Dg63.5无缝钢管（壁厚6mm)1750m，修建闸阀井4座。更换水表50个，龙头153个</t>
        </is>
      </c>
      <c r="G1404" s="147" t="n">
        <v>77.52</v>
      </c>
      <c r="H1404" s="148" t="inlineStr">
        <is>
          <t>解决8150米PE管道经常爆管的问题</t>
        </is>
      </c>
      <c r="I1404" s="147" t="n"/>
      <c r="J1404" s="147" t="n">
        <v>0.014</v>
      </c>
      <c r="K1404" s="147" t="n">
        <v>0.0586</v>
      </c>
      <c r="L1404" s="147" t="inlineStr">
        <is>
          <t>县水务局</t>
        </is>
      </c>
      <c r="M1404" s="147" t="inlineStr">
        <is>
          <t>县农村饮水安全项目建设管理局</t>
        </is>
      </c>
      <c r="N1404" s="147" t="n">
        <v>2019.06</v>
      </c>
      <c r="O1404" s="52" t="n"/>
    </row>
    <row r="1405" ht="76" customFormat="1" customHeight="1" s="14">
      <c r="A1405" s="147" t="n">
        <v>6</v>
      </c>
      <c r="B1405" s="147" t="inlineStr">
        <is>
          <t>曲子镇楼房子供水工程维修改造项目</t>
        </is>
      </c>
      <c r="C1405" s="147" t="inlineStr">
        <is>
          <t>续建</t>
        </is>
      </c>
      <c r="D1405" s="147" t="inlineStr">
        <is>
          <t>2019.07-
2020.06</t>
        </is>
      </c>
      <c r="E1405" s="147" t="inlineStr">
        <is>
          <t>曲子镇
楼房子村</t>
        </is>
      </c>
      <c r="F1405" s="148" t="inlineStr">
        <is>
          <t>计划对供化站水毁塌陷地面进行维修5m2；更换C20砼预制盖板4套；维修DN40PE管（1.6MPa)支管线50m，维修DN25PE管（1.6MPa)入户管线185m；对沟道集水池进行清淤；安装高位蓄水池安装围栏40m；更换150QJ10-120/15潜水泵、100QJ10-28潜水泵各1台，更换闸阀35个，更换淡化水罐1个，更换数字水表147个</t>
        </is>
      </c>
      <c r="G1405" s="147" t="n">
        <v>13.82</v>
      </c>
      <c r="H1405" s="148" t="inlineStr">
        <is>
          <t>解决该工程水源工程不能正常供水的问题</t>
        </is>
      </c>
      <c r="I1405" s="147" t="n"/>
      <c r="J1405" s="147" t="n">
        <v>0.0002</v>
      </c>
      <c r="K1405" s="147" t="n">
        <v>0.0009</v>
      </c>
      <c r="L1405" s="147" t="inlineStr">
        <is>
          <t>县水务局</t>
        </is>
      </c>
      <c r="M1405" s="147" t="inlineStr">
        <is>
          <t>县农村饮水安全项目建设管理局</t>
        </is>
      </c>
      <c r="N1405" s="147" t="n">
        <v>2019.06</v>
      </c>
      <c r="O1405" s="52" t="n"/>
    </row>
    <row r="1406" ht="60" customFormat="1" customHeight="1" s="14">
      <c r="A1406" s="147" t="n">
        <v>7</v>
      </c>
      <c r="B1406" s="147" t="inlineStr">
        <is>
          <t>合道乡陶洼子供水工程维修改造项目</t>
        </is>
      </c>
      <c r="C1406" s="147" t="inlineStr">
        <is>
          <t>续建</t>
        </is>
      </c>
      <c r="D1406" s="147" t="inlineStr">
        <is>
          <t>2019.07-
2020.06</t>
        </is>
      </c>
      <c r="E1406" s="147" t="inlineStr">
        <is>
          <t>合道镇
陶洼子村</t>
        </is>
      </c>
      <c r="F1406" s="148" t="inlineStr">
        <is>
          <t>计划对水毁供水站院坪、道路及供水管线夯填土方，进行保护，维修供水站道路排水渠90m；维修和改建供水管线400m，枣园水毁供水管线100m；更换数字水表68个，DN25闸阀34个，立杆及龙头26套；维修淡化设备</t>
        </is>
      </c>
      <c r="G1406" s="147" t="n">
        <v>11.61</v>
      </c>
      <c r="H1406" s="148" t="inlineStr">
        <is>
          <t>解决该工程部分供水管线、进站道路及排水沟水毁的问题</t>
        </is>
      </c>
      <c r="I1406" s="147" t="n">
        <v>1</v>
      </c>
      <c r="J1406" s="147" t="n">
        <v>0.0003</v>
      </c>
      <c r="K1406" s="147" t="n">
        <v>0.0014</v>
      </c>
      <c r="L1406" s="147" t="inlineStr">
        <is>
          <t>县水务局</t>
        </is>
      </c>
      <c r="M1406" s="147" t="inlineStr">
        <is>
          <t>县农村饮水安全项目建设管理局</t>
        </is>
      </c>
      <c r="N1406" s="147" t="n">
        <v>2019.06</v>
      </c>
      <c r="O1406" s="52" t="n"/>
    </row>
    <row r="1407" ht="48" customFormat="1" customHeight="1" s="14">
      <c r="A1407" s="147" t="n">
        <v>8</v>
      </c>
      <c r="B1407" s="147" t="inlineStr">
        <is>
          <t>甜水镇农村饮水补充工程维修改造项目</t>
        </is>
      </c>
      <c r="C1407" s="147" t="inlineStr">
        <is>
          <t>续建</t>
        </is>
      </c>
      <c r="D1407" s="147" t="inlineStr">
        <is>
          <t>2019.07-
2020.06</t>
        </is>
      </c>
      <c r="E1407" s="147" t="inlineStr">
        <is>
          <t>甜水镇
张铁村</t>
        </is>
      </c>
      <c r="F1407" s="148" t="inlineStr">
        <is>
          <t>新建150m³蓄水池1座、更换管道加压泵1台</t>
        </is>
      </c>
      <c r="G1407" s="147" t="n">
        <v>18.53</v>
      </c>
      <c r="H1407" s="148" t="inlineStr">
        <is>
          <t>解决张铁村王洼子组22户102人供水水压不足的问题</t>
        </is>
      </c>
      <c r="I1407" s="147" t="n">
        <v>1</v>
      </c>
      <c r="J1407" s="147" t="n">
        <v>0.0014</v>
      </c>
      <c r="K1407" s="147" t="n">
        <v>0.006</v>
      </c>
      <c r="L1407" s="147" t="inlineStr">
        <is>
          <t>县水务局</t>
        </is>
      </c>
      <c r="M1407" s="147" t="inlineStr">
        <is>
          <t>县农村饮水安全项目建设管理局</t>
        </is>
      </c>
      <c r="N1407" s="147" t="n">
        <v>2019.06</v>
      </c>
      <c r="O1407" s="52" t="n"/>
    </row>
    <row r="1408" ht="48" customFormat="1" customHeight="1" s="14">
      <c r="A1408" s="147" t="n">
        <v>9</v>
      </c>
      <c r="B1408" s="147" t="inlineStr">
        <is>
          <t>曲子镇马家河村机井供水工程维修改造项目</t>
        </is>
      </c>
      <c r="C1408" s="147" t="inlineStr">
        <is>
          <t>续建</t>
        </is>
      </c>
      <c r="D1408" s="147" t="inlineStr">
        <is>
          <t>2019.07-
2020.06</t>
        </is>
      </c>
      <c r="E1408" s="147" t="inlineStr">
        <is>
          <t>曲子镇
马家河村</t>
        </is>
      </c>
      <c r="F1408" s="148" t="inlineStr">
        <is>
          <t>水塔上水钢管保温30m</t>
        </is>
      </c>
      <c r="G1408" s="147" t="n">
        <v>1.26</v>
      </c>
      <c r="H1408" s="148" t="inlineStr">
        <is>
          <t>解决马家河村庙塬组63户228人的冬季饮水问题</t>
        </is>
      </c>
      <c r="I1408" s="147" t="n">
        <v>1</v>
      </c>
      <c r="J1408" s="147" t="n">
        <v>0.0013</v>
      </c>
      <c r="K1408" s="147" t="n">
        <v>0.0074</v>
      </c>
      <c r="L1408" s="147" t="inlineStr">
        <is>
          <t>县水务局</t>
        </is>
      </c>
      <c r="M1408" s="147" t="inlineStr">
        <is>
          <t>县农村饮水安全项目建设管理局</t>
        </is>
      </c>
      <c r="N1408" s="147" t="n">
        <v>2019.06</v>
      </c>
      <c r="O1408" s="52" t="n"/>
    </row>
    <row r="1409" ht="48" customFormat="1" customHeight="1" s="14">
      <c r="A1409" s="147" t="n">
        <v>10</v>
      </c>
      <c r="B1409" s="147" t="inlineStr">
        <is>
          <t>天池乡曹李川机井引水工程维修改造项目</t>
        </is>
      </c>
      <c r="C1409" s="147" t="inlineStr">
        <is>
          <t>续建</t>
        </is>
      </c>
      <c r="D1409" s="147" t="inlineStr">
        <is>
          <t>2019.07-
2020.06</t>
        </is>
      </c>
      <c r="E1409" s="147" t="inlineStr">
        <is>
          <t>天池乡   
 曹李川村</t>
        </is>
      </c>
      <c r="F1409" s="148" t="inlineStr">
        <is>
          <t>供水管线维修DN25PE管（1.6MPa)1200m</t>
        </is>
      </c>
      <c r="G1409" s="147" t="n">
        <v>6.14</v>
      </c>
      <c r="H1409" s="148" t="inlineStr">
        <is>
          <t>解决曹李川村吴家岔组39户165人的饮水问题</t>
        </is>
      </c>
      <c r="I1409" s="147" t="n">
        <v>1</v>
      </c>
      <c r="J1409" s="147" t="n">
        <v>0.0039</v>
      </c>
      <c r="K1409" s="147" t="n">
        <v>0.0175</v>
      </c>
      <c r="L1409" s="147" t="inlineStr">
        <is>
          <t>县水务局</t>
        </is>
      </c>
      <c r="M1409" s="147" t="inlineStr">
        <is>
          <t>县农村饮水安全项目建设管理局</t>
        </is>
      </c>
      <c r="N1409" s="147" t="n">
        <v>2019.06</v>
      </c>
      <c r="O1409" s="52" t="n"/>
    </row>
    <row r="1410" ht="48" customFormat="1" customHeight="1" s="14">
      <c r="A1410" s="147" t="n">
        <v>11</v>
      </c>
      <c r="B1410" s="147" t="inlineStr">
        <is>
          <t>天池乡吴城子机井引水工程维修改造项目</t>
        </is>
      </c>
      <c r="C1410" s="147" t="inlineStr">
        <is>
          <t>续建</t>
        </is>
      </c>
      <c r="D1410" s="147" t="inlineStr">
        <is>
          <t>2019.07-
2020.06</t>
        </is>
      </c>
      <c r="E1410" s="147" t="inlineStr">
        <is>
          <t>天池乡    
 吴城子村</t>
        </is>
      </c>
      <c r="F1410" s="148" t="inlineStr">
        <is>
          <t>入户管线维修DN25PE管（1.6MPa)180m</t>
        </is>
      </c>
      <c r="G1410" s="147" t="n">
        <v>1.69</v>
      </c>
      <c r="H1410" s="148" t="inlineStr">
        <is>
          <t>解决吴城子村1户4人的饮水问题</t>
        </is>
      </c>
      <c r="I1410" s="147" t="n">
        <v>1</v>
      </c>
      <c r="J1410" s="147" t="n">
        <v>0.0001</v>
      </c>
      <c r="K1410" s="147" t="n">
        <v>0.0004</v>
      </c>
      <c r="L1410" s="147" t="inlineStr">
        <is>
          <t>县水务局</t>
        </is>
      </c>
      <c r="M1410" s="147" t="inlineStr">
        <is>
          <t>县农村饮水安全项目建设管理局</t>
        </is>
      </c>
      <c r="N1410" s="147" t="n">
        <v>2019.06</v>
      </c>
      <c r="O1410" s="52" t="n"/>
    </row>
    <row r="1411" ht="48" customFormat="1" customHeight="1" s="14">
      <c r="A1411" s="147" t="n">
        <v>12</v>
      </c>
      <c r="B1411" s="147" t="inlineStr">
        <is>
          <t>合道镇辛坪机井引水工程维修改造项目</t>
        </is>
      </c>
      <c r="C1411" s="147" t="inlineStr">
        <is>
          <t>续建</t>
        </is>
      </c>
      <c r="D1411" s="147" t="inlineStr">
        <is>
          <t>2019.07-
2020.06</t>
        </is>
      </c>
      <c r="E1411" s="147" t="inlineStr">
        <is>
          <t>合道镇  
辛坪村</t>
        </is>
      </c>
      <c r="F1411" s="148" t="inlineStr">
        <is>
          <t>入户管线维修DN25PE管（1.6MPa)1600m</t>
        </is>
      </c>
      <c r="G1411" s="147" t="n">
        <v>8.42</v>
      </c>
      <c r="H1411" s="148" t="inlineStr">
        <is>
          <t>解决潘辛坪组56户249人的冬季饮水问题。</t>
        </is>
      </c>
      <c r="I1411" s="147" t="n">
        <v>1</v>
      </c>
      <c r="J1411" s="147" t="n">
        <v>0.0056</v>
      </c>
      <c r="K1411" s="147" t="n">
        <v>0.024</v>
      </c>
      <c r="L1411" s="147" t="inlineStr">
        <is>
          <t>县水务局</t>
        </is>
      </c>
      <c r="M1411" s="147" t="inlineStr">
        <is>
          <t>县农村饮水安全项目建设管理局</t>
        </is>
      </c>
      <c r="N1411" s="147" t="n">
        <v>2019.06</v>
      </c>
      <c r="O1411" s="52" t="n"/>
    </row>
    <row r="1412" ht="48" customFormat="1" customHeight="1" s="14">
      <c r="A1412" s="147" t="n">
        <v>13</v>
      </c>
      <c r="B1412" s="147" t="inlineStr">
        <is>
          <t>天池乡潘老庄机井引水工程和合道镇尚西坪机井维修改造项目</t>
        </is>
      </c>
      <c r="C1412" s="147" t="inlineStr">
        <is>
          <t>续建</t>
        </is>
      </c>
      <c r="D1412" s="147" t="inlineStr">
        <is>
          <t>2019.07-
2020.06</t>
        </is>
      </c>
      <c r="E1412" s="147" t="inlineStr">
        <is>
          <t>天池潘老庄村、 合道镇尚西坪村</t>
        </is>
      </c>
      <c r="F1412" s="148" t="inlineStr">
        <is>
          <t>更换水表40个</t>
        </is>
      </c>
      <c r="G1412" s="147" t="n">
        <v>2.75</v>
      </c>
      <c r="H1412" s="148" t="inlineStr">
        <is>
          <t>解决潘老庄村潘老庄组和尚西坪村尚西坪组40户142人的饮水问题</t>
        </is>
      </c>
      <c r="I1412" s="147" t="n">
        <v>2</v>
      </c>
      <c r="J1412" s="147" t="n">
        <v>0.004</v>
      </c>
      <c r="K1412" s="147" t="n">
        <v>0.0168</v>
      </c>
      <c r="L1412" s="147" t="inlineStr">
        <is>
          <t>县水务局</t>
        </is>
      </c>
      <c r="M1412" s="147" t="inlineStr">
        <is>
          <t>县农村饮水安全项目建设管理局</t>
        </is>
      </c>
      <c r="N1412" s="147" t="n">
        <v>2019.06</v>
      </c>
      <c r="O1412" s="52" t="n"/>
    </row>
    <row r="1413" ht="48" customFormat="1" customHeight="1" s="14">
      <c r="A1413" s="147" t="n">
        <v>14</v>
      </c>
      <c r="B1413" s="147" t="inlineStr">
        <is>
          <t>合道镇陈旗塬机井工程池顶及院坪维修</t>
        </is>
      </c>
      <c r="C1413" s="147" t="inlineStr">
        <is>
          <t>续建</t>
        </is>
      </c>
      <c r="D1413" s="147" t="inlineStr">
        <is>
          <t>2019.07-
2020.06</t>
        </is>
      </c>
      <c r="E1413" s="147" t="inlineStr">
        <is>
          <t>合道镇
陈旗塬村</t>
        </is>
      </c>
      <c r="F1413" s="148" t="inlineStr">
        <is>
          <t>计划对院坪砼拆除，夯填10%水泥土垫层，厚度20cm；重新现浇C20砼院坪，厚度20cm。水塔基础砼裂缝采用沥青砂浆灌注</t>
        </is>
      </c>
      <c r="G1413" s="147" t="n">
        <v>3.51</v>
      </c>
      <c r="H1413" s="148" t="inlineStr">
        <is>
          <t>解决陈旗塬村39户228人的冬季饮水问题</t>
        </is>
      </c>
      <c r="I1413" s="147" t="n">
        <v>1</v>
      </c>
      <c r="J1413" s="147" t="n">
        <v>0.0018</v>
      </c>
      <c r="K1413" s="147" t="n">
        <v>0.0039</v>
      </c>
      <c r="L1413" s="147" t="inlineStr">
        <is>
          <t>县水务局</t>
        </is>
      </c>
      <c r="M1413" s="147" t="inlineStr">
        <is>
          <t>县农村饮水安全项目建设管理局</t>
        </is>
      </c>
      <c r="N1413" s="147" t="n">
        <v>2019.06</v>
      </c>
      <c r="O1413" s="52" t="n"/>
    </row>
    <row r="1414" ht="48" customFormat="1" customHeight="1" s="14">
      <c r="A1414" s="198" t="inlineStr">
        <is>
          <t>（十三）</t>
        </is>
      </c>
      <c r="B1414" s="198" t="inlineStr">
        <is>
          <t>车道镇等四十四处机井供水工程</t>
        </is>
      </c>
      <c r="C1414" s="198" t="inlineStr">
        <is>
          <t>续建</t>
        </is>
      </c>
      <c r="D1414" s="198" t="inlineStr">
        <is>
          <t>2019.07-
2020.06</t>
        </is>
      </c>
      <c r="E1414" s="198" t="inlineStr">
        <is>
          <t>木钵镇
白家掌村等46个村</t>
        </is>
      </c>
      <c r="F1414" s="199" t="inlineStr">
        <is>
          <t>对木钵白家掌村等42处机井淡化设备，深井泵、院坪等进行维修、封堵报废机井4处</t>
        </is>
      </c>
      <c r="G1414" s="198">
        <f>SUM(G1415:G1460)</f>
        <v/>
      </c>
      <c r="H1414" s="199" t="inlineStr">
        <is>
          <t>解决46个村0.8373万户3.5375万人的饮水问题</t>
        </is>
      </c>
      <c r="I1414" s="198">
        <f>SUM(I1415:I1460)</f>
        <v/>
      </c>
      <c r="J1414" s="198">
        <f>SUM(J1415:J1460)</f>
        <v/>
      </c>
      <c r="K1414" s="198">
        <f>SUM(K1415:K1460)</f>
        <v/>
      </c>
      <c r="L1414" s="198" t="inlineStr">
        <is>
          <t>县水务局</t>
        </is>
      </c>
      <c r="M1414" s="198" t="inlineStr">
        <is>
          <t>县农村饮水安全项目建设管理局</t>
        </is>
      </c>
      <c r="N1414" s="198" t="n">
        <v>2019.06</v>
      </c>
      <c r="O1414" s="52" t="n"/>
    </row>
    <row r="1415" ht="48" customFormat="1" customHeight="1" s="14">
      <c r="A1415" s="147" t="n">
        <v>1</v>
      </c>
      <c r="B1415" s="147" t="inlineStr">
        <is>
          <t>木钵镇白家掌机井供水工程</t>
        </is>
      </c>
      <c r="C1415" s="147" t="inlineStr">
        <is>
          <t>续建</t>
        </is>
      </c>
      <c r="D1415" s="147" t="inlineStr">
        <is>
          <t>2019.07-
2020.06</t>
        </is>
      </c>
      <c r="E1415" s="147" t="inlineStr">
        <is>
          <t>木钵镇白家掌村</t>
        </is>
      </c>
      <c r="F1415" s="148" t="inlineStr">
        <is>
          <t>计划更换供水站淡化设备：高压泵1台，RO反渗膜6支，PP棉一组，精密过滤器1台，更换石英砂罐1个，活性炭罐1个</t>
        </is>
      </c>
      <c r="G1415" s="147" t="n">
        <v>4.718</v>
      </c>
      <c r="H1415" s="148" t="inlineStr">
        <is>
          <t>解决1个村0.022万户0.0985万人的饮水问题</t>
        </is>
      </c>
      <c r="I1415" s="147" t="n">
        <v>1</v>
      </c>
      <c r="J1415" s="147" t="n">
        <v>0.022</v>
      </c>
      <c r="K1415" s="147" t="n">
        <v>0.0985</v>
      </c>
      <c r="L1415" s="147" t="inlineStr">
        <is>
          <t>县水务局</t>
        </is>
      </c>
      <c r="M1415" s="147" t="inlineStr">
        <is>
          <t>县农村饮水安全项目建设管理局</t>
        </is>
      </c>
      <c r="N1415" s="147" t="n">
        <v>2019.06</v>
      </c>
      <c r="O1415" s="52" t="n"/>
    </row>
    <row r="1416" ht="48" customFormat="1" customHeight="1" s="14">
      <c r="A1416" s="147" t="n">
        <v>2</v>
      </c>
      <c r="B1416" s="147" t="inlineStr">
        <is>
          <t>木钵镇罗家沟机井供水工程</t>
        </is>
      </c>
      <c r="C1416" s="147" t="inlineStr">
        <is>
          <t>续建</t>
        </is>
      </c>
      <c r="D1416" s="147" t="inlineStr">
        <is>
          <t>2019.07-
2020.06</t>
        </is>
      </c>
      <c r="E1416" s="147" t="inlineStr">
        <is>
          <t>木钵镇罗家沟村</t>
        </is>
      </c>
      <c r="F1416" s="148" t="inlineStr">
        <is>
          <t>计划更换供水站淡化设备：高压泵1台，原水泵1台，RO反渗膜6支，PP棉一组，更换压力表1个，电磁阀1个</t>
        </is>
      </c>
      <c r="G1416" s="147" t="n">
        <v>4.678</v>
      </c>
      <c r="H1416" s="148" t="inlineStr">
        <is>
          <t>解决1个村0.0172万户0.0685人的饮水问题</t>
        </is>
      </c>
      <c r="I1416" s="147" t="n">
        <v>1</v>
      </c>
      <c r="J1416" s="147" t="n">
        <v>0.0172</v>
      </c>
      <c r="K1416" s="147" t="n">
        <v>0.06850000000000001</v>
      </c>
      <c r="L1416" s="147" t="inlineStr">
        <is>
          <t>县水务局</t>
        </is>
      </c>
      <c r="M1416" s="147" t="inlineStr">
        <is>
          <t>县农村饮水安全项目建设管理局</t>
        </is>
      </c>
      <c r="N1416" s="147" t="n">
        <v>2019.06</v>
      </c>
      <c r="O1416" s="52" t="n"/>
    </row>
    <row r="1417" ht="48" customFormat="1" customHeight="1" s="14">
      <c r="A1417" s="147" t="n">
        <v>3</v>
      </c>
      <c r="B1417" s="147" t="inlineStr">
        <is>
          <t>木钵镇郭西掌机井供水工程</t>
        </is>
      </c>
      <c r="C1417" s="147" t="inlineStr">
        <is>
          <t>续建</t>
        </is>
      </c>
      <c r="D1417" s="147" t="inlineStr">
        <is>
          <t>2019.07-
2020.06</t>
        </is>
      </c>
      <c r="E1417" s="147" t="inlineStr">
        <is>
          <t>木钵镇郭西掌村</t>
        </is>
      </c>
      <c r="F1417" s="148" t="inlineStr">
        <is>
          <t>计划更换供水站淡化设备：高压泵1台，原水泵1台，RO反渗膜6支，PP棉一组，精密过滤器1台，石英砂罐1个，更换流量计1个</t>
        </is>
      </c>
      <c r="G1417" s="147" t="n">
        <v>5.058</v>
      </c>
      <c r="H1417" s="148" t="inlineStr">
        <is>
          <t>解决1个村0.031户0.1269人的饮水问题</t>
        </is>
      </c>
      <c r="I1417" s="147" t="n">
        <v>1</v>
      </c>
      <c r="J1417" s="147" t="n">
        <v>0.031</v>
      </c>
      <c r="K1417" s="147" t="n">
        <v>0.1269</v>
      </c>
      <c r="L1417" s="147" t="inlineStr">
        <is>
          <t>县水务局</t>
        </is>
      </c>
      <c r="M1417" s="147" t="inlineStr">
        <is>
          <t>县农村饮水安全项目建设管理局</t>
        </is>
      </c>
      <c r="N1417" s="147" t="n">
        <v>2019.06</v>
      </c>
      <c r="O1417" s="52" t="n"/>
    </row>
    <row r="1418" ht="48" customFormat="1" customHeight="1" s="14">
      <c r="A1418" s="147" t="n">
        <v>4</v>
      </c>
      <c r="B1418" s="147" t="inlineStr">
        <is>
          <t>木钵镇水坝滩机井供水工程</t>
        </is>
      </c>
      <c r="C1418" s="147" t="inlineStr">
        <is>
          <t>续建</t>
        </is>
      </c>
      <c r="D1418" s="147" t="inlineStr">
        <is>
          <t>2019.07-
2020.06</t>
        </is>
      </c>
      <c r="E1418" s="147" t="inlineStr">
        <is>
          <t>木钵镇水坝滩村</t>
        </is>
      </c>
      <c r="F1418" s="148" t="inlineStr">
        <is>
          <t>计划更换供水站淡化设备：高压泵1台，原水泵1台，RO反渗膜6支，PP棉一组，更换压力表1个，电磁阀1个，更换水泵（150QJ5-400/m）电机1套</t>
        </is>
      </c>
      <c r="G1418" s="147" t="n">
        <v>8.098000000000001</v>
      </c>
      <c r="H1418" s="148" t="inlineStr">
        <is>
          <t>解决1个村0.0136万户0.0567万人的饮水问题</t>
        </is>
      </c>
      <c r="I1418" s="147" t="n">
        <v>1</v>
      </c>
      <c r="J1418" s="147" t="n">
        <v>0.0136</v>
      </c>
      <c r="K1418" s="147" t="n">
        <v>0.0567</v>
      </c>
      <c r="L1418" s="147" t="inlineStr">
        <is>
          <t>县水务局</t>
        </is>
      </c>
      <c r="M1418" s="147" t="inlineStr">
        <is>
          <t>县农村饮水安全项目建设管理局</t>
        </is>
      </c>
      <c r="N1418" s="147" t="n">
        <v>2019.06</v>
      </c>
      <c r="O1418" s="52" t="n"/>
    </row>
    <row r="1419" ht="48" customFormat="1" customHeight="1" s="14">
      <c r="A1419" s="147" t="n">
        <v>5</v>
      </c>
      <c r="B1419" s="147" t="inlineStr">
        <is>
          <t>木钵镇邓寨子机井供水工程</t>
        </is>
      </c>
      <c r="C1419" s="147" t="inlineStr">
        <is>
          <t>续建</t>
        </is>
      </c>
      <c r="D1419" s="147" t="inlineStr">
        <is>
          <t>2019.07-
2020.06</t>
        </is>
      </c>
      <c r="E1419" s="147" t="inlineStr">
        <is>
          <t>木钵镇邓寨子村</t>
        </is>
      </c>
      <c r="F1419" s="148" t="inlineStr">
        <is>
          <t>计划更换供水站淡化设备：高压泵1台，原水泵1台，RO反渗膜6支，PP棉一组，精密过滤器1台，活性炭罐2个，更换水泵（150QJ5-400/m）电机1套</t>
        </is>
      </c>
      <c r="G1419" s="147" t="n">
        <v>8.768000000000001</v>
      </c>
      <c r="H1419" s="148" t="inlineStr">
        <is>
          <t>解决1个村0.0165万户0.0682万人的饮水问题</t>
        </is>
      </c>
      <c r="I1419" s="147" t="n">
        <v>1</v>
      </c>
      <c r="J1419" s="147" t="n">
        <v>0.0165</v>
      </c>
      <c r="K1419" s="147" t="n">
        <v>0.0682</v>
      </c>
      <c r="L1419" s="147" t="inlineStr">
        <is>
          <t>县水务局</t>
        </is>
      </c>
      <c r="M1419" s="147" t="inlineStr">
        <is>
          <t>县农村饮水安全项目建设管理局</t>
        </is>
      </c>
      <c r="N1419" s="147" t="n">
        <v>2019.06</v>
      </c>
      <c r="O1419" s="52" t="n"/>
    </row>
    <row r="1420" ht="72" customFormat="1" customHeight="1" s="14">
      <c r="A1420" s="147" t="n">
        <v>6</v>
      </c>
      <c r="B1420" s="147" t="inlineStr">
        <is>
          <t>木钵镇二合塬机井供水工程</t>
        </is>
      </c>
      <c r="C1420" s="147" t="inlineStr">
        <is>
          <t>续建</t>
        </is>
      </c>
      <c r="D1420" s="147" t="inlineStr">
        <is>
          <t>2019.07-
2020.06</t>
        </is>
      </c>
      <c r="E1420" s="147" t="inlineStr">
        <is>
          <t>木钵镇二合塬村</t>
        </is>
      </c>
      <c r="F1420" s="148" t="inlineStr">
        <is>
          <t>计划对机井进行维修：更换Dg219钢套管150m，Dg219钢滤水管50m，土方开挖30m³，土方夯填30m³，院内探井岩淆回填60m³。 计划对泵站进行维修：土方夯填15.6m³，拆除砼院坪7.89m³，拆除浆砌砖围墙6m³，废渣淤泥清理13.8m³，铺设3:7灰土23.4m³，砂浆砖砌围墙6m³，混凝土院坪7.8m³</t>
        </is>
      </c>
      <c r="G1420" s="147" t="n">
        <v>22.888</v>
      </c>
      <c r="H1420" s="148" t="inlineStr">
        <is>
          <t>解决1个村0.0213万户0.0855万人的饮水问题</t>
        </is>
      </c>
      <c r="I1420" s="147" t="n">
        <v>1</v>
      </c>
      <c r="J1420" s="147" t="n">
        <v>0.0213</v>
      </c>
      <c r="K1420" s="147" t="n">
        <v>0.08550000000000001</v>
      </c>
      <c r="L1420" s="147" t="inlineStr">
        <is>
          <t>县水务局</t>
        </is>
      </c>
      <c r="M1420" s="147" t="inlineStr">
        <is>
          <t>县农村饮水安全项目建设管理局</t>
        </is>
      </c>
      <c r="N1420" s="147" t="n">
        <v>2019.06</v>
      </c>
      <c r="O1420" s="52" t="n"/>
    </row>
    <row r="1421" ht="48" customFormat="1" customHeight="1" s="14">
      <c r="A1421" s="147" t="n">
        <v>7</v>
      </c>
      <c r="B1421" s="147" t="inlineStr">
        <is>
          <t>八珠乡八珠塬椿树村机井供水工程</t>
        </is>
      </c>
      <c r="C1421" s="147" t="inlineStr">
        <is>
          <t>续建</t>
        </is>
      </c>
      <c r="D1421" s="147" t="inlineStr">
        <is>
          <t>2019.07-
2020.06</t>
        </is>
      </c>
      <c r="E1421" s="147" t="inlineStr">
        <is>
          <t>八珠乡八珠塬椿树村</t>
        </is>
      </c>
      <c r="F1421" s="148" t="inlineStr">
        <is>
          <t>计划更换供水站淡化设备：高压泵1台，原水泵1台，RO反渗膜6支，PP棉一组，蓄水池泵2台</t>
        </is>
      </c>
      <c r="G1421" s="147" t="n">
        <v>4.808</v>
      </c>
      <c r="H1421" s="148" t="inlineStr">
        <is>
          <t>解决1个村113户410人的饮水问题</t>
        </is>
      </c>
      <c r="I1421" s="147" t="n">
        <v>1</v>
      </c>
      <c r="J1421" s="147" t="n">
        <v>0.0052</v>
      </c>
      <c r="K1421" s="147" t="n">
        <v>0.0205</v>
      </c>
      <c r="L1421" s="147" t="inlineStr">
        <is>
          <t>县水务局</t>
        </is>
      </c>
      <c r="M1421" s="147" t="inlineStr">
        <is>
          <t>县农村饮水安全项目建设管理局</t>
        </is>
      </c>
      <c r="N1421" s="147" t="n">
        <v>2019.06</v>
      </c>
      <c r="O1421" s="52" t="n"/>
    </row>
    <row r="1422" ht="48" customFormat="1" customHeight="1" s="14">
      <c r="A1422" s="147" t="n">
        <v>8</v>
      </c>
      <c r="B1422" s="147" t="inlineStr">
        <is>
          <t>八珠乡八珠塬淡化水站</t>
        </is>
      </c>
      <c r="C1422" s="147" t="inlineStr">
        <is>
          <t>续建</t>
        </is>
      </c>
      <c r="D1422" s="147" t="inlineStr">
        <is>
          <t>2019.07-
2020.06</t>
        </is>
      </c>
      <c r="E1422" s="147" t="inlineStr">
        <is>
          <t>八珠乡八珠塬</t>
        </is>
      </c>
      <c r="F1422" s="148" t="inlineStr">
        <is>
          <t>计划更换供水站淡化设备：精密过滤器1台，PP棉一组，电磁阀1个</t>
        </is>
      </c>
      <c r="G1422" s="147" t="n">
        <v>8.757999999999999</v>
      </c>
      <c r="H1422" s="148" t="inlineStr">
        <is>
          <t>解决1个村384户1450人的饮水问题</t>
        </is>
      </c>
      <c r="I1422" s="147" t="n">
        <v>1</v>
      </c>
      <c r="J1422" s="147" t="n">
        <v>0.0195</v>
      </c>
      <c r="K1422" s="147" t="n">
        <v>0.0771</v>
      </c>
      <c r="L1422" s="147" t="inlineStr">
        <is>
          <t>县水务局</t>
        </is>
      </c>
      <c r="M1422" s="147" t="inlineStr">
        <is>
          <t>县农村饮水安全项目建设管理局</t>
        </is>
      </c>
      <c r="N1422" s="147" t="n">
        <v>2019.06</v>
      </c>
      <c r="O1422" s="52" t="n"/>
    </row>
    <row r="1423" ht="48" customFormat="1" customHeight="1" s="14">
      <c r="A1423" s="147" t="n">
        <v>9</v>
      </c>
      <c r="B1423" s="147" t="inlineStr">
        <is>
          <t>合道镇赵台机井供水工程</t>
        </is>
      </c>
      <c r="C1423" s="147" t="inlineStr">
        <is>
          <t>续建</t>
        </is>
      </c>
      <c r="D1423" s="147" t="inlineStr">
        <is>
          <t>2019.07-
2020.06</t>
        </is>
      </c>
      <c r="E1423" s="147" t="inlineStr">
        <is>
          <t>合道镇赵台村</t>
        </is>
      </c>
      <c r="F1423" s="148" t="inlineStr">
        <is>
          <t>计划更换供水站淡化设备：高压泵1台，原水泵1台，RO反渗膜6支，PP棉一组，石英砂罐1个，活性炭罐1个，压力表1个，电磁阀1个，电磁流量计1个，更换水泵（150QJ5-400/m）电机1套</t>
        </is>
      </c>
      <c r="G1423" s="147" t="n">
        <v>4.545</v>
      </c>
      <c r="H1423" s="148" t="inlineStr">
        <is>
          <t>解决1个村181户868人的饮水问题</t>
        </is>
      </c>
      <c r="I1423" s="147" t="n">
        <v>1</v>
      </c>
      <c r="J1423" s="147" t="n">
        <v>0.0181</v>
      </c>
      <c r="K1423" s="147" t="n">
        <v>0.0868</v>
      </c>
      <c r="L1423" s="147" t="inlineStr">
        <is>
          <t>县水务局</t>
        </is>
      </c>
      <c r="M1423" s="147" t="inlineStr">
        <is>
          <t>县农村饮水安全项目建设管理局</t>
        </is>
      </c>
      <c r="N1423" s="147" t="n">
        <v>2019.06</v>
      </c>
      <c r="O1423" s="52" t="n"/>
    </row>
    <row r="1424" ht="48" customFormat="1" customHeight="1" s="14">
      <c r="A1424" s="147" t="n">
        <v>10</v>
      </c>
      <c r="B1424" s="147" t="inlineStr">
        <is>
          <t>合道赵家塬机井供水工程</t>
        </is>
      </c>
      <c r="C1424" s="147" t="inlineStr">
        <is>
          <t>续建</t>
        </is>
      </c>
      <c r="D1424" s="147" t="inlineStr">
        <is>
          <t>2019.07-
2020.06</t>
        </is>
      </c>
      <c r="E1424" s="147" t="inlineStr">
        <is>
          <t>合道赵家塬村</t>
        </is>
      </c>
      <c r="F1424" s="148" t="inlineStr">
        <is>
          <t>计划更换供水站淡化设备：活性炭罐1个</t>
        </is>
      </c>
      <c r="G1424" s="147" t="n">
        <v>0.788</v>
      </c>
      <c r="H1424" s="148" t="inlineStr">
        <is>
          <t>解决1个村177户755人的饮水问题</t>
        </is>
      </c>
      <c r="I1424" s="147" t="n">
        <v>1</v>
      </c>
      <c r="J1424" s="147" t="n">
        <v>0.0177</v>
      </c>
      <c r="K1424" s="147" t="n">
        <v>0.0755</v>
      </c>
      <c r="L1424" s="147" t="inlineStr">
        <is>
          <t>县水务局</t>
        </is>
      </c>
      <c r="M1424" s="147" t="inlineStr">
        <is>
          <t>县农村饮水安全项目建设管理局</t>
        </is>
      </c>
      <c r="N1424" s="147" t="n">
        <v>2019.06</v>
      </c>
      <c r="O1424" s="52" t="n"/>
    </row>
    <row r="1425" ht="48" customFormat="1" customHeight="1" s="14">
      <c r="A1425" s="147" t="n">
        <v>11</v>
      </c>
      <c r="B1425" s="147" t="inlineStr">
        <is>
          <t>合道镇陶洼子村机井供水工程</t>
        </is>
      </c>
      <c r="C1425" s="147" t="inlineStr">
        <is>
          <t>续建</t>
        </is>
      </c>
      <c r="D1425" s="147" t="inlineStr">
        <is>
          <t>2019.07-
2020.06</t>
        </is>
      </c>
      <c r="E1425" s="147" t="inlineStr">
        <is>
          <t>合道镇陶洼子村</t>
        </is>
      </c>
      <c r="F1425" s="148" t="inlineStr">
        <is>
          <t>计划更换供水站淡化设备：更换水泵（200QJ10-120/m）电机1套</t>
        </is>
      </c>
      <c r="G1425" s="147" t="n">
        <v>2.018</v>
      </c>
      <c r="H1425" s="148" t="inlineStr">
        <is>
          <t>解决1个村197户864人的饮水问题</t>
        </is>
      </c>
      <c r="I1425" s="147" t="n">
        <v>1</v>
      </c>
      <c r="J1425" s="147" t="n">
        <v>0.0197</v>
      </c>
      <c r="K1425" s="147" t="n">
        <v>0.0864</v>
      </c>
      <c r="L1425" s="147" t="inlineStr">
        <is>
          <t>县水务局</t>
        </is>
      </c>
      <c r="M1425" s="147" t="inlineStr">
        <is>
          <t>县农村饮水安全项目建设管理局</t>
        </is>
      </c>
      <c r="N1425" s="147" t="n">
        <v>2019.06</v>
      </c>
      <c r="O1425" s="52" t="n"/>
    </row>
    <row r="1426" ht="48" customFormat="1" customHeight="1" s="14">
      <c r="A1426" s="147" t="n">
        <v>12</v>
      </c>
      <c r="B1426" s="147" t="inlineStr">
        <is>
          <t>合道镇何坪村机井供水工程</t>
        </is>
      </c>
      <c r="C1426" s="147" t="inlineStr">
        <is>
          <t>续建</t>
        </is>
      </c>
      <c r="D1426" s="147" t="inlineStr">
        <is>
          <t>2019.07-
2020.06</t>
        </is>
      </c>
      <c r="E1426" s="147" t="inlineStr">
        <is>
          <t>合道镇何坪村</t>
        </is>
      </c>
      <c r="F1426" s="148" t="inlineStr">
        <is>
          <t>计划更换水泵（150QJ5-400/m）电机1套，屋面防水处理110㎡</t>
        </is>
      </c>
      <c r="G1426" s="147" t="n">
        <v>4.545</v>
      </c>
      <c r="H1426" s="148" t="inlineStr">
        <is>
          <t>解决1个村115户461人的饮水问题</t>
        </is>
      </c>
      <c r="I1426" s="147" t="n">
        <v>1</v>
      </c>
      <c r="J1426" s="147" t="n">
        <v>0.0115</v>
      </c>
      <c r="K1426" s="147" t="n">
        <v>0.0461</v>
      </c>
      <c r="L1426" s="147" t="inlineStr">
        <is>
          <t>县水务局</t>
        </is>
      </c>
      <c r="M1426" s="147" t="inlineStr">
        <is>
          <t>县农村饮水安全项目建设管理局</t>
        </is>
      </c>
      <c r="N1426" s="147" t="n">
        <v>2019.06</v>
      </c>
      <c r="O1426" s="52" t="n"/>
    </row>
    <row r="1427" ht="96" customFormat="1" customHeight="1" s="14">
      <c r="A1427" s="147" t="n">
        <v>13</v>
      </c>
      <c r="B1427" s="147" t="inlineStr">
        <is>
          <t>合道镇瓦天沟村机井供水工程</t>
        </is>
      </c>
      <c r="C1427" s="147" t="inlineStr">
        <is>
          <t>续建</t>
        </is>
      </c>
      <c r="D1427" s="147" t="inlineStr">
        <is>
          <t>2019.07-
2020.06</t>
        </is>
      </c>
      <c r="E1427" s="147" t="inlineStr">
        <is>
          <t>合道镇瓦天沟村</t>
        </is>
      </c>
      <c r="F1427" s="148" t="inlineStr">
        <is>
          <t>计划对供化站进行维修：土方夯填249m³，拆除砼院坪30.9m³，拆除浆砌砖围墙20.88m³，废渣淤泥清理294.78m³，铺设3:7灰土74.7m³，砂浆砖砌围墙20.88m³，铺设机砖院坪249m³，铁艺大门1付。更换供水站内高压泵1台，原水泵1台，RO反渗膜6支，PP棉一组，精密过滤器1台，更换石英砂罐1个，活性炭罐1个，蓄水池泵1台，用电器1个，屋面防水处理110m³，更换水泵（150QJ5-400/m）电机1套</t>
        </is>
      </c>
      <c r="G1427" s="147" t="n">
        <v>15.39</v>
      </c>
      <c r="H1427" s="148" t="inlineStr">
        <is>
          <t>解决1个村133户596人的饮水问题</t>
        </is>
      </c>
      <c r="I1427" s="147" t="n">
        <v>1</v>
      </c>
      <c r="J1427" s="147" t="n">
        <v>0.0133</v>
      </c>
      <c r="K1427" s="147" t="n">
        <v>0.0596</v>
      </c>
      <c r="L1427" s="147" t="inlineStr">
        <is>
          <t>县水务局</t>
        </is>
      </c>
      <c r="M1427" s="147" t="inlineStr">
        <is>
          <t>县农村饮水安全项目建设管理局</t>
        </is>
      </c>
      <c r="N1427" s="147" t="n">
        <v>2019.06</v>
      </c>
      <c r="O1427" s="52" t="n"/>
    </row>
    <row r="1428" ht="48" customFormat="1" customHeight="1" s="14">
      <c r="A1428" s="147" t="n">
        <v>14</v>
      </c>
      <c r="B1428" s="147" t="inlineStr">
        <is>
          <t>合道镇陶洼子村供水工程</t>
        </is>
      </c>
      <c r="C1428" s="147" t="inlineStr">
        <is>
          <t>续建</t>
        </is>
      </c>
      <c r="D1428" s="147" t="inlineStr">
        <is>
          <t>2019.07-
2020.06</t>
        </is>
      </c>
      <c r="E1428" s="147" t="inlineStr">
        <is>
          <t>合道镇陶洼子村</t>
        </is>
      </c>
      <c r="F1428" s="148" t="inlineStr">
        <is>
          <t>计划更换供水站淡化设备：高压泵1台，原水泵1台，RO反渗膜6支，PP棉一组，精密过滤器1台，更换石英砂罐1个，活性炭罐1个，压力表1个，电磁阀1个，电磁流量计1个</t>
        </is>
      </c>
      <c r="G1428" s="147" t="n">
        <v>5.338</v>
      </c>
      <c r="H1428" s="148" t="inlineStr">
        <is>
          <t>解决1个村197户864人的饮水问题</t>
        </is>
      </c>
      <c r="I1428" s="147" t="n">
        <v>1</v>
      </c>
      <c r="J1428" s="147" t="n">
        <v>0.0197</v>
      </c>
      <c r="K1428" s="147" t="n">
        <v>0.0864</v>
      </c>
      <c r="L1428" s="147" t="inlineStr">
        <is>
          <t>县水务局</t>
        </is>
      </c>
      <c r="M1428" s="147" t="inlineStr">
        <is>
          <t>县农村饮水安全项目建设管理局</t>
        </is>
      </c>
      <c r="N1428" s="147" t="n">
        <v>2019.06</v>
      </c>
      <c r="O1428" s="52" t="n"/>
    </row>
    <row r="1429" ht="48" customFormat="1" customHeight="1" s="14">
      <c r="A1429" s="147" t="n">
        <v>15</v>
      </c>
      <c r="B1429" s="147" t="inlineStr">
        <is>
          <t>南湫乡双井子村机井供水工程</t>
        </is>
      </c>
      <c r="C1429" s="147" t="inlineStr">
        <is>
          <t>续建</t>
        </is>
      </c>
      <c r="D1429" s="147" t="inlineStr">
        <is>
          <t>2019.07-
2020.06</t>
        </is>
      </c>
      <c r="E1429" s="147" t="inlineStr">
        <is>
          <t>南湫乡双井子村</t>
        </is>
      </c>
      <c r="F1429" s="148" t="inlineStr">
        <is>
          <t>计划更换供水站淡化设备：计量泵1台，PP棉一组，精密过滤器1台，Dg63无缝钢管22m，深井电缆线（3*16）25m，更换水泵（150QJ5-250/m）电机1套</t>
        </is>
      </c>
      <c r="G1429" s="147" t="n">
        <v>5.178</v>
      </c>
      <c r="H1429" s="148" t="inlineStr">
        <is>
          <t>解决1个村165户627人的饮水问题</t>
        </is>
      </c>
      <c r="I1429" s="147" t="n">
        <v>1</v>
      </c>
      <c r="J1429" s="147" t="n">
        <v>0.0073</v>
      </c>
      <c r="K1429" s="147" t="n">
        <v>0.0318</v>
      </c>
      <c r="L1429" s="147" t="inlineStr">
        <is>
          <t>县水务局</t>
        </is>
      </c>
      <c r="M1429" s="147" t="inlineStr">
        <is>
          <t>县农村饮水安全项目建设管理局</t>
        </is>
      </c>
      <c r="N1429" s="147" t="n">
        <v>2019.06</v>
      </c>
      <c r="O1429" s="52" t="n"/>
    </row>
    <row r="1430" ht="48" customFormat="1" customHeight="1" s="14">
      <c r="A1430" s="147" t="n">
        <v>16</v>
      </c>
      <c r="B1430" s="147" t="inlineStr">
        <is>
          <t>天池乡大庄台村机井供水工程</t>
        </is>
      </c>
      <c r="C1430" s="147" t="inlineStr">
        <is>
          <t>续建</t>
        </is>
      </c>
      <c r="D1430" s="147" t="inlineStr">
        <is>
          <t>2019.07-
2020.06</t>
        </is>
      </c>
      <c r="E1430" s="147" t="inlineStr">
        <is>
          <t>天池乡大庄台村</t>
        </is>
      </c>
      <c r="F1430" s="148" t="inlineStr">
        <is>
          <t>计划更换水泵（150QJ5-400/m）电机1套</t>
        </is>
      </c>
      <c r="G1430" s="147" t="n">
        <v>3.888</v>
      </c>
      <c r="H1430" s="148" t="inlineStr">
        <is>
          <t>解决1个村98户441人的饮水问题</t>
        </is>
      </c>
      <c r="I1430" s="147" t="n">
        <v>1</v>
      </c>
      <c r="J1430" s="147" t="n">
        <v>0.0098</v>
      </c>
      <c r="K1430" s="147" t="n">
        <v>0.0441</v>
      </c>
      <c r="L1430" s="147" t="inlineStr">
        <is>
          <t>县水务局</t>
        </is>
      </c>
      <c r="M1430" s="147" t="inlineStr">
        <is>
          <t>县农村饮水安全项目建设管理局</t>
        </is>
      </c>
      <c r="N1430" s="147" t="n">
        <v>2019.06</v>
      </c>
      <c r="O1430" s="52" t="n"/>
    </row>
    <row r="1431" ht="48" customFormat="1" customHeight="1" s="14">
      <c r="A1431" s="147" t="n">
        <v>17</v>
      </c>
      <c r="B1431" s="147" t="inlineStr">
        <is>
          <t>天池乡井渠淌村机井供水工程</t>
        </is>
      </c>
      <c r="C1431" s="147" t="inlineStr">
        <is>
          <t>续建</t>
        </is>
      </c>
      <c r="D1431" s="147" t="inlineStr">
        <is>
          <t>2019.07-
2020.06</t>
        </is>
      </c>
      <c r="E1431" s="147" t="inlineStr">
        <is>
          <t>天池乡井渠淌村</t>
        </is>
      </c>
      <c r="F1431" s="148" t="inlineStr">
        <is>
          <t>计划对供化站进行维修：屋面防水处理110㎡</t>
        </is>
      </c>
      <c r="G1431" s="147" t="n">
        <v>1.128</v>
      </c>
      <c r="H1431" s="148" t="inlineStr">
        <is>
          <t>解决1个村62户279人的饮水问题</t>
        </is>
      </c>
      <c r="I1431" s="147" t="n">
        <v>1</v>
      </c>
      <c r="J1431" s="147" t="n">
        <v>0.0062</v>
      </c>
      <c r="K1431" s="147" t="n">
        <v>0.0279</v>
      </c>
      <c r="L1431" s="147" t="inlineStr">
        <is>
          <t>县水务局</t>
        </is>
      </c>
      <c r="M1431" s="147" t="inlineStr">
        <is>
          <t>县农村饮水安全项目建设管理局</t>
        </is>
      </c>
      <c r="N1431" s="147" t="n">
        <v>2019.06</v>
      </c>
      <c r="O1431" s="52" t="n"/>
    </row>
    <row r="1432" ht="48" customFormat="1" customHeight="1" s="14">
      <c r="A1432" s="147" t="n">
        <v>18</v>
      </c>
      <c r="B1432" s="147" t="inlineStr">
        <is>
          <t>天池乡苏北岔机井供水工程</t>
        </is>
      </c>
      <c r="C1432" s="147" t="inlineStr">
        <is>
          <t>续建</t>
        </is>
      </c>
      <c r="D1432" s="147" t="inlineStr">
        <is>
          <t>2019.07-
2020.06</t>
        </is>
      </c>
      <c r="E1432" s="147" t="inlineStr">
        <is>
          <t>天池乡苏北岔村</t>
        </is>
      </c>
      <c r="F1432" s="148" t="inlineStr">
        <is>
          <t>计划更换供水站淡化设备：高压泵1台，原水泵1台，RO反渗膜6支，PP棉一组，精密过滤器1台，石英砂罐1个，活性炭罐1个，膜壳1支</t>
        </is>
      </c>
      <c r="G1432" s="147" t="n">
        <v>6.668</v>
      </c>
      <c r="H1432" s="148" t="inlineStr">
        <is>
          <t>解决1个村69户310人的饮水问题</t>
        </is>
      </c>
      <c r="I1432" s="147" t="n">
        <v>1</v>
      </c>
      <c r="J1432" s="147" t="n">
        <v>0.0069</v>
      </c>
      <c r="K1432" s="147" t="n">
        <v>0.031</v>
      </c>
      <c r="L1432" s="147" t="inlineStr">
        <is>
          <t>县水务局</t>
        </is>
      </c>
      <c r="M1432" s="147" t="inlineStr">
        <is>
          <t>县农村饮水安全项目建设管理局</t>
        </is>
      </c>
      <c r="N1432" s="147" t="n">
        <v>2019.06</v>
      </c>
      <c r="O1432" s="52" t="n"/>
    </row>
    <row r="1433" ht="48" customFormat="1" customHeight="1" s="14">
      <c r="A1433" s="147" t="n">
        <v>19</v>
      </c>
      <c r="B1433" s="147" t="inlineStr">
        <is>
          <t>天池乡殷屈河村机井供水工程</t>
        </is>
      </c>
      <c r="C1433" s="147" t="inlineStr">
        <is>
          <t>续建</t>
        </is>
      </c>
      <c r="D1433" s="147" t="inlineStr">
        <is>
          <t>2019.07-
2020.06</t>
        </is>
      </c>
      <c r="E1433" s="147" t="inlineStr">
        <is>
          <t>天池乡殷屈河村</t>
        </is>
      </c>
      <c r="F1433" s="148" t="inlineStr">
        <is>
          <t>计划对供化站进行维修：屋面防水处理110㎡</t>
        </is>
      </c>
      <c r="G1433" s="147" t="n">
        <v>1.128</v>
      </c>
      <c r="H1433" s="148" t="inlineStr">
        <is>
          <t>解决1个村72户324人的饮水问题</t>
        </is>
      </c>
      <c r="I1433" s="147" t="n">
        <v>1</v>
      </c>
      <c r="J1433" s="147" t="n">
        <v>0.0072</v>
      </c>
      <c r="K1433" s="147" t="n">
        <v>0.0324</v>
      </c>
      <c r="L1433" s="147" t="inlineStr">
        <is>
          <t>县水务局</t>
        </is>
      </c>
      <c r="M1433" s="147" t="inlineStr">
        <is>
          <t>县农村饮水安全项目建设管理局</t>
        </is>
      </c>
      <c r="N1433" s="147" t="n">
        <v>2019.06</v>
      </c>
      <c r="O1433" s="52" t="n"/>
    </row>
    <row r="1434" ht="48" customFormat="1" customHeight="1" s="14">
      <c r="A1434" s="147" t="n">
        <v>20</v>
      </c>
      <c r="B1434" s="147" t="inlineStr">
        <is>
          <t>天池乡潘老庄村机井供水工程</t>
        </is>
      </c>
      <c r="C1434" s="147" t="inlineStr">
        <is>
          <t>续建</t>
        </is>
      </c>
      <c r="D1434" s="147" t="inlineStr">
        <is>
          <t>2019.07-
2020.06</t>
        </is>
      </c>
      <c r="E1434" s="147" t="inlineStr">
        <is>
          <t>天池乡潘老庄村</t>
        </is>
      </c>
      <c r="F1434" s="148" t="inlineStr">
        <is>
          <t>计划对供化站进行维修：屋面防水处理110㎡</t>
        </is>
      </c>
      <c r="G1434" s="147" t="n">
        <v>1.128</v>
      </c>
      <c r="H1434" s="148" t="inlineStr">
        <is>
          <t>解决1个村59户265人的饮水问题</t>
        </is>
      </c>
      <c r="I1434" s="147" t="n">
        <v>1</v>
      </c>
      <c r="J1434" s="147" t="n">
        <v>0.0059</v>
      </c>
      <c r="K1434" s="147" t="n">
        <v>0.0265</v>
      </c>
      <c r="L1434" s="147" t="inlineStr">
        <is>
          <t>县水务局</t>
        </is>
      </c>
      <c r="M1434" s="147" t="inlineStr">
        <is>
          <t>县农村饮水安全项目建设管理局</t>
        </is>
      </c>
      <c r="N1434" s="147" t="n">
        <v>2019.06</v>
      </c>
      <c r="O1434" s="52" t="n"/>
    </row>
    <row r="1435" ht="48" customFormat="1" customHeight="1" s="14">
      <c r="A1435" s="147" t="n">
        <v>21</v>
      </c>
      <c r="B1435" s="147" t="inlineStr">
        <is>
          <t>天池乡张邓塬机井供水工程</t>
        </is>
      </c>
      <c r="C1435" s="147" t="inlineStr">
        <is>
          <t>续建</t>
        </is>
      </c>
      <c r="D1435" s="147" t="inlineStr">
        <is>
          <t>2019.07-
2020.06</t>
        </is>
      </c>
      <c r="E1435" s="147" t="inlineStr">
        <is>
          <t>天池乡张邓塬村</t>
        </is>
      </c>
      <c r="F1435" s="148" t="inlineStr">
        <is>
          <t>计划对供化站进行维修：屋面防水处理110㎡</t>
        </is>
      </c>
      <c r="G1435" s="147" t="n">
        <v>1.128</v>
      </c>
      <c r="H1435" s="148" t="inlineStr">
        <is>
          <t>解决1个村46户207人的饮水问题</t>
        </is>
      </c>
      <c r="I1435" s="147" t="n">
        <v>1</v>
      </c>
      <c r="J1435" s="147" t="n">
        <v>0.0046</v>
      </c>
      <c r="K1435" s="147" t="n">
        <v>0.0207</v>
      </c>
      <c r="L1435" s="147" t="inlineStr">
        <is>
          <t>县水务局</t>
        </is>
      </c>
      <c r="M1435" s="147" t="inlineStr">
        <is>
          <t>县农村饮水安全项目建设管理局</t>
        </is>
      </c>
      <c r="N1435" s="147" t="n">
        <v>2019.06</v>
      </c>
      <c r="O1435" s="52" t="n"/>
    </row>
    <row r="1436" ht="48" customFormat="1" customHeight="1" s="14">
      <c r="A1436" s="147" t="n">
        <v>22</v>
      </c>
      <c r="B1436" s="147" t="inlineStr">
        <is>
          <t>曲子镇金盆掌机井供水站</t>
        </is>
      </c>
      <c r="C1436" s="147" t="inlineStr">
        <is>
          <t>续建</t>
        </is>
      </c>
      <c r="D1436" s="147" t="inlineStr">
        <is>
          <t>2019.07-
2020.06</t>
        </is>
      </c>
      <c r="E1436" s="147" t="inlineStr">
        <is>
          <t>曲子镇金盆掌村</t>
        </is>
      </c>
      <c r="F1436" s="148" t="inlineStr">
        <is>
          <t>计划更换供水站淡化设备：高压泵1台，原水泵1台，RO反渗膜6支，PP棉一组，流量计1个，水泵（150QJ5-400/m）电机1套，屋面防水处理110㎡</t>
        </is>
      </c>
      <c r="G1436" s="147" t="n">
        <v>8.308</v>
      </c>
      <c r="H1436" s="148" t="inlineStr">
        <is>
          <t>解决1个村64户288人的饮水问题</t>
        </is>
      </c>
      <c r="I1436" s="147" t="n">
        <v>1</v>
      </c>
      <c r="J1436" s="147" t="n">
        <v>0.0037</v>
      </c>
      <c r="K1436" s="147" t="n">
        <v>0.0143</v>
      </c>
      <c r="L1436" s="147" t="inlineStr">
        <is>
          <t>县水务局</t>
        </is>
      </c>
      <c r="M1436" s="147" t="inlineStr">
        <is>
          <t>县农村饮水安全项目建设管理局</t>
        </is>
      </c>
      <c r="N1436" s="147" t="n">
        <v>2019.06</v>
      </c>
      <c r="O1436" s="52" t="n"/>
    </row>
    <row r="1437" ht="84" customFormat="1" customHeight="1" s="14">
      <c r="A1437" s="147" t="n">
        <v>23</v>
      </c>
      <c r="B1437" s="147" t="inlineStr">
        <is>
          <t>曲子镇高李湾斗沟渠机井供水工程</t>
        </is>
      </c>
      <c r="C1437" s="147" t="inlineStr">
        <is>
          <t>续建</t>
        </is>
      </c>
      <c r="D1437" s="147" t="inlineStr">
        <is>
          <t>2019.07-
2020.06</t>
        </is>
      </c>
      <c r="E1437" s="147" t="inlineStr">
        <is>
          <t>曲子镇高李湾村</t>
        </is>
      </c>
      <c r="F1437" s="148" t="inlineStr">
        <is>
          <t>计划对供化站进行维修：土方夯填204.75m³，拆除砼院坪60.71m³，拆除浆砌砖围墙27.36m³，废渣淤泥清理292.82m³，铺设3:7灰土91.43m³，砂浆砖砌围墙27.36m³，混凝土院坪60.71m³，铁艺大门1付。更换RO反渗膜6支，PP棉一组，压力表1个，Dg63无缝钢管80,深井电缆线（3*16）25m,屋面防水处理110m³，更换水泵（200QJ10-102/m）电机1套</t>
        </is>
      </c>
      <c r="G1437" s="147" t="n">
        <v>16.098</v>
      </c>
      <c r="H1437" s="148" t="inlineStr">
        <is>
          <t>解决1个村69户310人的饮水问题</t>
        </is>
      </c>
      <c r="I1437" s="147" t="n">
        <v>1</v>
      </c>
      <c r="J1437" s="147" t="n">
        <v>0.0039</v>
      </c>
      <c r="K1437" s="147" t="n">
        <v>0.0197</v>
      </c>
      <c r="L1437" s="147" t="inlineStr">
        <is>
          <t>县水务局</t>
        </is>
      </c>
      <c r="M1437" s="147" t="inlineStr">
        <is>
          <t>县农村饮水安全项目建设管理局</t>
        </is>
      </c>
      <c r="N1437" s="147" t="n">
        <v>2019.06</v>
      </c>
      <c r="O1437" s="52" t="n"/>
    </row>
    <row r="1438" ht="48" customFormat="1" customHeight="1" s="14">
      <c r="A1438" s="147" t="n">
        <v>24</v>
      </c>
      <c r="B1438" s="147" t="inlineStr">
        <is>
          <t>环县车道乡陈掌村机井供水工程</t>
        </is>
      </c>
      <c r="C1438" s="147" t="inlineStr">
        <is>
          <t>续建</t>
        </is>
      </c>
      <c r="D1438" s="147" t="inlineStr">
        <is>
          <t>2019.07-
2020.06</t>
        </is>
      </c>
      <c r="E1438" s="147" t="inlineStr">
        <is>
          <t>车道乡陈掌村</t>
        </is>
      </c>
      <c r="F1438" s="148" t="inlineStr">
        <is>
          <t>计划更换水泵（150QJ5-350/m）电机1套</t>
        </is>
      </c>
      <c r="G1438" s="147" t="n">
        <v>3.758</v>
      </c>
      <c r="H1438" s="148" t="inlineStr">
        <is>
          <t>解决1个村121户513人的饮水问题</t>
        </is>
      </c>
      <c r="I1438" s="147" t="n">
        <v>1</v>
      </c>
      <c r="J1438" s="147" t="n">
        <v>0.0121</v>
      </c>
      <c r="K1438" s="147" t="n">
        <v>0.0513</v>
      </c>
      <c r="L1438" s="147" t="inlineStr">
        <is>
          <t>县水务局</t>
        </is>
      </c>
      <c r="M1438" s="147" t="inlineStr">
        <is>
          <t>县农村饮水安全项目建设管理局</t>
        </is>
      </c>
      <c r="N1438" s="147" t="n">
        <v>2019.06</v>
      </c>
      <c r="O1438" s="52" t="n"/>
    </row>
    <row r="1439" ht="57" customFormat="1" customHeight="1" s="14">
      <c r="A1439" s="147" t="n">
        <v>25</v>
      </c>
      <c r="B1439" s="147" t="inlineStr">
        <is>
          <t>车道王西掌机井供水工程</t>
        </is>
      </c>
      <c r="C1439" s="147" t="inlineStr">
        <is>
          <t>续建</t>
        </is>
      </c>
      <c r="D1439" s="147" t="inlineStr">
        <is>
          <t>2019.07-
2020.06</t>
        </is>
      </c>
      <c r="E1439" s="147" t="inlineStr">
        <is>
          <t>车道王西掌村</t>
        </is>
      </c>
      <c r="F1439" s="148" t="inlineStr">
        <is>
          <t>计划更换供水站淡化设备：高压泵1台，原水泵1台，RO反渗膜6支，PP棉一组，精密过滤器1台，活性炭罐1个，膜壳1支，水泵（150QJ5-400/m）电机1套，屋面防水处理110㎡</t>
        </is>
      </c>
      <c r="G1439" s="147" t="n">
        <v>12.33</v>
      </c>
      <c r="H1439" s="148" t="inlineStr">
        <is>
          <t>解决1个村238户992人的饮水问题</t>
        </is>
      </c>
      <c r="I1439" s="147" t="n">
        <v>1</v>
      </c>
      <c r="J1439" s="147" t="n">
        <v>0.0238</v>
      </c>
      <c r="K1439" s="147" t="n">
        <v>0.0992</v>
      </c>
      <c r="L1439" s="147" t="inlineStr">
        <is>
          <t>县水务局</t>
        </is>
      </c>
      <c r="M1439" s="147" t="inlineStr">
        <is>
          <t>县农村饮水安全项目建设管理局</t>
        </is>
      </c>
      <c r="N1439" s="147" t="n">
        <v>2019.06</v>
      </c>
      <c r="O1439" s="52" t="n"/>
    </row>
    <row r="1440" ht="55" customFormat="1" customHeight="1" s="14">
      <c r="A1440" s="147" t="n">
        <v>26</v>
      </c>
      <c r="B1440" s="147" t="inlineStr">
        <is>
          <t>车道镇吊渠机井供水工程</t>
        </is>
      </c>
      <c r="C1440" s="147" t="inlineStr">
        <is>
          <t>续建</t>
        </is>
      </c>
      <c r="D1440" s="147" t="inlineStr">
        <is>
          <t>2019.07-
2020.06</t>
        </is>
      </c>
      <c r="E1440" s="147" t="inlineStr">
        <is>
          <t>车道镇吊渠村</t>
        </is>
      </c>
      <c r="F1440" s="148" t="inlineStr">
        <is>
          <t>计划对供化站进行维修：土方夯填13m³，拆除砼院坪7.3m³，拆除浆砌砖围墙15.26m³，废渣淤泥清理35.7m³，铺设3:7灰土3.9m³，砂浆砖砌围墙15.26m³，混凝土院坪1.3m³，贴蘑菇石瓷砖2.7㎡，砂浆抹面16.8²，铁艺大门1付</t>
        </is>
      </c>
      <c r="G1440" s="147" t="n">
        <v>2.33</v>
      </c>
      <c r="H1440" s="148" t="inlineStr">
        <is>
          <t>解决1个村152户629人的饮水问题</t>
        </is>
      </c>
      <c r="I1440" s="147" t="n">
        <v>1</v>
      </c>
      <c r="J1440" s="147" t="n">
        <v>0.0152</v>
      </c>
      <c r="K1440" s="147" t="n">
        <v>0.0629</v>
      </c>
      <c r="L1440" s="147" t="inlineStr">
        <is>
          <t>县水务局</t>
        </is>
      </c>
      <c r="M1440" s="147" t="inlineStr">
        <is>
          <t>县农村饮水安全项目建设管理局</t>
        </is>
      </c>
      <c r="N1440" s="147" t="n">
        <v>2019.06</v>
      </c>
      <c r="O1440" s="52" t="n"/>
    </row>
    <row r="1441" ht="57" customFormat="1" customHeight="1" s="14">
      <c r="A1441" s="147" t="n">
        <v>27</v>
      </c>
      <c r="B1441" s="147" t="inlineStr">
        <is>
          <t>车道乡红台机井供水工程</t>
        </is>
      </c>
      <c r="C1441" s="147" t="inlineStr">
        <is>
          <t>续建</t>
        </is>
      </c>
      <c r="D1441" s="147" t="inlineStr">
        <is>
          <t>2019.07-
2020.06</t>
        </is>
      </c>
      <c r="E1441" s="147" t="inlineStr">
        <is>
          <t>车道乡红台村</t>
        </is>
      </c>
      <c r="F1441" s="148" t="inlineStr">
        <is>
          <t>计划更换供水站淡化设备：RO反渗膜6支，调节阀1个</t>
        </is>
      </c>
      <c r="G1441" s="147" t="n">
        <v>3.458</v>
      </c>
      <c r="H1441" s="148" t="inlineStr">
        <is>
          <t>解决1个村120户512人的饮水问题</t>
        </is>
      </c>
      <c r="I1441" s="147" t="n">
        <v>1</v>
      </c>
      <c r="J1441" s="147" t="n">
        <v>0.012</v>
      </c>
      <c r="K1441" s="147" t="n">
        <v>0.0512</v>
      </c>
      <c r="L1441" s="147" t="inlineStr">
        <is>
          <t>县水务局</t>
        </is>
      </c>
      <c r="M1441" s="147" t="inlineStr">
        <is>
          <t>县农村饮水安全项目建设管理局</t>
        </is>
      </c>
      <c r="N1441" s="147" t="n">
        <v>2019.06</v>
      </c>
      <c r="O1441" s="52" t="n"/>
    </row>
    <row r="1442" ht="63" customFormat="1" customHeight="1" s="14">
      <c r="A1442" s="147" t="n">
        <v>28</v>
      </c>
      <c r="B1442" s="147" t="inlineStr">
        <is>
          <t>车道元茆村机井供水工程</t>
        </is>
      </c>
      <c r="C1442" s="147" t="inlineStr">
        <is>
          <t>续建</t>
        </is>
      </c>
      <c r="D1442" s="147" t="inlineStr">
        <is>
          <t>2019.07-
2020.06</t>
        </is>
      </c>
      <c r="E1442" s="147" t="inlineStr">
        <is>
          <t>车道元茆村</t>
        </is>
      </c>
      <c r="F1442" s="148" t="inlineStr">
        <is>
          <t>计划对供化站进行维修：土方夯填13m³，拆除砼院坪7.3m³，拆除浆砌砖围墙15.26m³，废渣淤泥清理35.7m³，铺设3:7灰土3.9m³，砂浆砖砌围墙15.26m³，混凝土院坪1.3m³，贴蘑菇石瓷砖2.7㎡，砂浆抹面16.8²，铁艺大门1付，屋面防水处理110²</t>
        </is>
      </c>
      <c r="G1442" s="147" t="n">
        <v>2.958</v>
      </c>
      <c r="H1442" s="148" t="inlineStr">
        <is>
          <t>解决1个村153户675人的饮水问题</t>
        </is>
      </c>
      <c r="I1442" s="147" t="n">
        <v>1</v>
      </c>
      <c r="J1442" s="147" t="n">
        <v>0.0153</v>
      </c>
      <c r="K1442" s="147" t="n">
        <v>0.0675</v>
      </c>
      <c r="L1442" s="147" t="inlineStr">
        <is>
          <t>县水务局</t>
        </is>
      </c>
      <c r="M1442" s="147" t="inlineStr">
        <is>
          <t>县农村饮水安全项目建设管理局</t>
        </is>
      </c>
      <c r="N1442" s="147" t="n">
        <v>2019.06</v>
      </c>
      <c r="O1442" s="52" t="n"/>
    </row>
    <row r="1443" ht="48" customFormat="1" customHeight="1" s="14">
      <c r="A1443" s="147" t="n">
        <v>29</v>
      </c>
      <c r="B1443" s="147" t="inlineStr">
        <is>
          <t>车道刘园子机井供水工程</t>
        </is>
      </c>
      <c r="C1443" s="147" t="inlineStr">
        <is>
          <t>续建</t>
        </is>
      </c>
      <c r="D1443" s="147" t="inlineStr">
        <is>
          <t>2019.07-
2020.06</t>
        </is>
      </c>
      <c r="E1443" s="147" t="inlineStr">
        <is>
          <t>车道刘园子</t>
        </is>
      </c>
      <c r="F1443" s="148" t="inlineStr">
        <is>
          <t>计划更换供水站淡化设备：高压泵1台，RO反渗膜6支，PP棉一组，精密过滤器1台，活性炭罐2个，蓄水池泵1台，用电器1个，屋面防水处理110²，更换水泵（150QJ5-350/m）电机1套</t>
        </is>
      </c>
      <c r="G1443" s="147" t="n">
        <v>8.528</v>
      </c>
      <c r="H1443" s="148" t="inlineStr">
        <is>
          <t>解决1个村93户408人的饮水问题</t>
        </is>
      </c>
      <c r="I1443" s="147" t="n">
        <v>1</v>
      </c>
      <c r="J1443" s="147" t="n">
        <v>0.009299999999999999</v>
      </c>
      <c r="K1443" s="147" t="n">
        <v>0.0408</v>
      </c>
      <c r="L1443" s="147" t="inlineStr">
        <is>
          <t>县水务局</t>
        </is>
      </c>
      <c r="M1443" s="147" t="inlineStr">
        <is>
          <t>县农村饮水安全项目建设管理局</t>
        </is>
      </c>
      <c r="N1443" s="147" t="n">
        <v>2019.06</v>
      </c>
      <c r="O1443" s="52" t="n"/>
    </row>
    <row r="1444" ht="48" customFormat="1" customHeight="1" s="14">
      <c r="A1444" s="147" t="n">
        <v>30</v>
      </c>
      <c r="B1444" s="147" t="inlineStr">
        <is>
          <t>樊家川镇闫塬村机井供水工程</t>
        </is>
      </c>
      <c r="C1444" s="147" t="inlineStr">
        <is>
          <t>续建</t>
        </is>
      </c>
      <c r="D1444" s="147" t="inlineStr">
        <is>
          <t>2019.07-
2020.06</t>
        </is>
      </c>
      <c r="E1444" s="147" t="inlineStr">
        <is>
          <t>樊家川镇闫塬村</t>
        </is>
      </c>
      <c r="F1444" s="148" t="inlineStr">
        <is>
          <t>计划更换水泵（150QJ5-350/m）电机1套</t>
        </is>
      </c>
      <c r="G1444" s="147" t="n">
        <v>3.758</v>
      </c>
      <c r="H1444" s="148" t="inlineStr">
        <is>
          <t>解决69户276人的饮水问题</t>
        </is>
      </c>
      <c r="I1444" s="147" t="n">
        <v>1</v>
      </c>
      <c r="J1444" s="147" t="n">
        <v>0.0059</v>
      </c>
      <c r="K1444" s="147" t="n">
        <v>0.0242</v>
      </c>
      <c r="L1444" s="147" t="inlineStr">
        <is>
          <t>县水务局</t>
        </is>
      </c>
      <c r="M1444" s="147" t="inlineStr">
        <is>
          <t>县农村饮水安全项目建设管理局</t>
        </is>
      </c>
      <c r="N1444" s="147" t="n">
        <v>2019.06</v>
      </c>
      <c r="O1444" s="52" t="n"/>
    </row>
    <row r="1445" ht="48" customFormat="1" customHeight="1" s="14">
      <c r="A1445" s="147" t="n">
        <v>31</v>
      </c>
      <c r="B1445" s="147" t="inlineStr">
        <is>
          <t>樊家川镇郝家集机井供水工程</t>
        </is>
      </c>
      <c r="C1445" s="147" t="inlineStr">
        <is>
          <t>续建</t>
        </is>
      </c>
      <c r="D1445" s="147" t="inlineStr">
        <is>
          <t>2019.07-
2020.06</t>
        </is>
      </c>
      <c r="E1445" s="147" t="inlineStr">
        <is>
          <t>樊家川镇郝家集</t>
        </is>
      </c>
      <c r="F1445" s="148" t="inlineStr">
        <is>
          <t>计划更换供水站淡化设备：高压泵1台，RO反渗膜6支，PP棉一组，精密过滤器1台，活性炭罐2个，蓄水池泵1台，电磁阀1个，配电器开关1个，屋面防水处理110²</t>
        </is>
      </c>
      <c r="G1445" s="147" t="n">
        <v>5.713</v>
      </c>
      <c r="H1445" s="148" t="inlineStr">
        <is>
          <t>解决84户326人的饮水问题</t>
        </is>
      </c>
      <c r="I1445" s="147" t="n">
        <v>1</v>
      </c>
      <c r="J1445" s="147" t="n">
        <v>0.0032</v>
      </c>
      <c r="K1445" s="147" t="n">
        <v>0.0137</v>
      </c>
      <c r="L1445" s="147" t="inlineStr">
        <is>
          <t>县水务局</t>
        </is>
      </c>
      <c r="M1445" s="147" t="inlineStr">
        <is>
          <t>县农村饮水安全项目建设管理局</t>
        </is>
      </c>
      <c r="N1445" s="147" t="n">
        <v>2019.06</v>
      </c>
      <c r="O1445" s="52" t="n"/>
    </row>
    <row r="1446" ht="48" customFormat="1" customHeight="1" s="14">
      <c r="A1446" s="147" t="n">
        <v>32</v>
      </c>
      <c r="B1446" s="147" t="inlineStr">
        <is>
          <t>樊家川杨李源机井供水工程</t>
        </is>
      </c>
      <c r="C1446" s="147" t="inlineStr">
        <is>
          <t>续建</t>
        </is>
      </c>
      <c r="D1446" s="147" t="inlineStr">
        <is>
          <t>2019.07-
2020.06</t>
        </is>
      </c>
      <c r="E1446" s="147" t="inlineStr">
        <is>
          <t>樊家川杨李源村</t>
        </is>
      </c>
      <c r="F1446" s="148" t="inlineStr">
        <is>
          <t>计划更换供水站内水泵（150QJ5-350/m）电机1套，屋面防水处理110²</t>
        </is>
      </c>
      <c r="G1446" s="147" t="n">
        <v>4.416</v>
      </c>
      <c r="H1446" s="148" t="inlineStr">
        <is>
          <t>解决34户127人的饮水问题</t>
        </is>
      </c>
      <c r="I1446" s="147" t="n">
        <v>1</v>
      </c>
      <c r="J1446" s="147" t="n">
        <v>0.0027</v>
      </c>
      <c r="K1446" s="147" t="n">
        <v>0.0114</v>
      </c>
      <c r="L1446" s="147" t="inlineStr">
        <is>
          <t>县水务局</t>
        </is>
      </c>
      <c r="M1446" s="147" t="inlineStr">
        <is>
          <t>县农村饮水安全项目建设管理局</t>
        </is>
      </c>
      <c r="N1446" s="147" t="n">
        <v>2019.06</v>
      </c>
      <c r="O1446" s="52" t="n"/>
    </row>
    <row r="1447" ht="48" customFormat="1" customHeight="1" s="14">
      <c r="A1447" s="147" t="n">
        <v>33</v>
      </c>
      <c r="B1447" s="147" t="inlineStr">
        <is>
          <t>芦家湾小堡条机井供水工程</t>
        </is>
      </c>
      <c r="C1447" s="147" t="inlineStr">
        <is>
          <t>续建</t>
        </is>
      </c>
      <c r="D1447" s="147" t="inlineStr">
        <is>
          <t>2019.07-
2020.06</t>
        </is>
      </c>
      <c r="E1447" s="147" t="inlineStr">
        <is>
          <t>芦家湾小堡条村</t>
        </is>
      </c>
      <c r="F1447" s="148" t="inlineStr">
        <is>
          <t>计划对供化站进行维修：混凝土院坪3.3m³，屋面防水处理110²</t>
        </is>
      </c>
      <c r="G1447" s="147" t="n">
        <v>1.328</v>
      </c>
      <c r="H1447" s="148" t="inlineStr">
        <is>
          <t>解决1个行政村94户483人的饮水问题</t>
        </is>
      </c>
      <c r="I1447" s="147" t="n">
        <v>1</v>
      </c>
      <c r="J1447" s="147" t="n">
        <v>0.0124</v>
      </c>
      <c r="K1447" s="147" t="n">
        <v>0.0469</v>
      </c>
      <c r="L1447" s="147" t="inlineStr">
        <is>
          <t>县水务局</t>
        </is>
      </c>
      <c r="M1447" s="147" t="inlineStr">
        <is>
          <t>县农村饮水安全项目建设管理局</t>
        </is>
      </c>
      <c r="N1447" s="147" t="n">
        <v>2019.06</v>
      </c>
      <c r="O1447" s="52" t="n"/>
    </row>
    <row r="1448" ht="48" customFormat="1" customHeight="1" s="14">
      <c r="A1448" s="147" t="n">
        <v>34</v>
      </c>
      <c r="B1448" s="147" t="inlineStr">
        <is>
          <t>山城乡寨柯村机井供水工程</t>
        </is>
      </c>
      <c r="C1448" s="147" t="inlineStr">
        <is>
          <t>续建</t>
        </is>
      </c>
      <c r="D1448" s="147" t="inlineStr">
        <is>
          <t>2019.07-
2020.06</t>
        </is>
      </c>
      <c r="E1448" s="147" t="inlineStr">
        <is>
          <t>山城乡寨柯村</t>
        </is>
      </c>
      <c r="F1448" s="148" t="inlineStr">
        <is>
          <t>计划更换供水站淡化设备：更换石英砂罐1个，RO反渗膜6支，PP棉一组，精密过滤器1台，电磁阀2个，屋顶处理110²</t>
        </is>
      </c>
      <c r="G1448" s="147" t="n">
        <v>4.411</v>
      </c>
      <c r="H1448" s="148" t="inlineStr">
        <is>
          <t>解决1个行政村262户994人的饮水问题</t>
        </is>
      </c>
      <c r="I1448" s="147" t="n">
        <v>1</v>
      </c>
      <c r="J1448" s="147" t="n">
        <v>0.262</v>
      </c>
      <c r="K1448" s="147" t="n">
        <v>0.994</v>
      </c>
      <c r="L1448" s="147" t="inlineStr">
        <is>
          <t>县水务局</t>
        </is>
      </c>
      <c r="M1448" s="147" t="inlineStr">
        <is>
          <t>县农村饮水安全项目建设管理局</t>
        </is>
      </c>
      <c r="N1448" s="147" t="n">
        <v>2019.06</v>
      </c>
      <c r="O1448" s="52" t="n"/>
    </row>
    <row r="1449" ht="48" customFormat="1" customHeight="1" s="14">
      <c r="A1449" s="147" t="n">
        <v>35</v>
      </c>
      <c r="B1449" s="147" t="inlineStr">
        <is>
          <t>演武曳郭咀机井供水工程</t>
        </is>
      </c>
      <c r="C1449" s="147" t="inlineStr">
        <is>
          <t>续建</t>
        </is>
      </c>
      <c r="D1449" s="147" t="inlineStr">
        <is>
          <t>2019.07-
2020.06</t>
        </is>
      </c>
      <c r="E1449" s="147" t="inlineStr">
        <is>
          <t>演武曳郭咀村</t>
        </is>
      </c>
      <c r="F1449" s="148" t="inlineStr">
        <is>
          <t>计划对供化站进行维修：屋面防水处理110²</t>
        </is>
      </c>
      <c r="G1449" s="147" t="n">
        <v>1.128</v>
      </c>
      <c r="H1449" s="148" t="inlineStr">
        <is>
          <t>解决1个村143户653人的饮水问题</t>
        </is>
      </c>
      <c r="I1449" s="147" t="n">
        <v>1</v>
      </c>
      <c r="J1449" s="147" t="n">
        <v>0.0143</v>
      </c>
      <c r="K1449" s="147" t="n">
        <v>0.0653</v>
      </c>
      <c r="L1449" s="147" t="inlineStr">
        <is>
          <t>县水务局</t>
        </is>
      </c>
      <c r="M1449" s="147" t="inlineStr">
        <is>
          <t>县农村饮水安全项目建设管理局</t>
        </is>
      </c>
      <c r="N1449" s="147" t="n">
        <v>2019.06</v>
      </c>
      <c r="O1449" s="52" t="n"/>
    </row>
    <row r="1450" ht="48" customFormat="1" customHeight="1" s="14">
      <c r="A1450" s="147" t="n">
        <v>36</v>
      </c>
      <c r="B1450" s="147" t="inlineStr">
        <is>
          <t>演武佛岔村机井供水工程</t>
        </is>
      </c>
      <c r="C1450" s="147" t="inlineStr">
        <is>
          <t>续建</t>
        </is>
      </c>
      <c r="D1450" s="147" t="inlineStr">
        <is>
          <t>2019.07-
2020.06</t>
        </is>
      </c>
      <c r="E1450" s="147" t="inlineStr">
        <is>
          <t>演武佛岔村</t>
        </is>
      </c>
      <c r="F1450" s="148" t="inlineStr">
        <is>
          <t>计划对供化站进行维修：屋面防水处理110²，维修院坪160²，拆除砼32m³，现浇C20砼32m³，厚度0.2m，基础采用3:7灰土夯实厚0.15m</t>
        </is>
      </c>
      <c r="G1450" s="147" t="n">
        <v>4.188</v>
      </c>
      <c r="H1450" s="148" t="inlineStr">
        <is>
          <t>解决1个村163户765人的饮水问题</t>
        </is>
      </c>
      <c r="I1450" s="147" t="n">
        <v>1</v>
      </c>
      <c r="J1450" s="147" t="n">
        <v>0.0163</v>
      </c>
      <c r="K1450" s="147" t="n">
        <v>0.0765</v>
      </c>
      <c r="L1450" s="147" t="inlineStr">
        <is>
          <t>县水务局</t>
        </is>
      </c>
      <c r="M1450" s="147" t="inlineStr">
        <is>
          <t>县农村饮水安全项目建设管理局</t>
        </is>
      </c>
      <c r="N1450" s="147" t="n">
        <v>2019.06</v>
      </c>
      <c r="O1450" s="52" t="n"/>
    </row>
    <row r="1451" ht="48" customFormat="1" customHeight="1" s="14">
      <c r="A1451" s="147" t="n">
        <v>37</v>
      </c>
      <c r="B1451" s="147" t="inlineStr">
        <is>
          <t>演武乡黄家山村机井供水工程</t>
        </is>
      </c>
      <c r="C1451" s="147" t="inlineStr">
        <is>
          <t>续建</t>
        </is>
      </c>
      <c r="D1451" s="147" t="inlineStr">
        <is>
          <t>2019.07-
2020.06</t>
        </is>
      </c>
      <c r="E1451" s="147" t="inlineStr">
        <is>
          <t>演武乡黄家山村</t>
        </is>
      </c>
      <c r="F1451" s="148" t="inlineStr">
        <is>
          <t>计划对供化站进行维修：屋面防水处理110²</t>
        </is>
      </c>
      <c r="G1451" s="147" t="n">
        <v>1.128</v>
      </c>
      <c r="H1451" s="148" t="inlineStr">
        <is>
          <t>解决1个村117户494人的饮水问题</t>
        </is>
      </c>
      <c r="I1451" s="147" t="n">
        <v>1</v>
      </c>
      <c r="J1451" s="147" t="n">
        <v>0.0117</v>
      </c>
      <c r="K1451" s="147" t="n">
        <v>0.0494</v>
      </c>
      <c r="L1451" s="147" t="inlineStr">
        <is>
          <t>县水务局</t>
        </is>
      </c>
      <c r="M1451" s="147" t="inlineStr">
        <is>
          <t>县农村饮水安全项目建设管理局</t>
        </is>
      </c>
      <c r="N1451" s="147" t="n">
        <v>2019.06</v>
      </c>
      <c r="O1451" s="52" t="n"/>
    </row>
    <row r="1452" ht="48" customFormat="1" customHeight="1" s="14">
      <c r="A1452" s="147" t="n">
        <v>38</v>
      </c>
      <c r="B1452" s="147" t="inlineStr">
        <is>
          <t>演武乡吴家塬机井供水工程</t>
        </is>
      </c>
      <c r="C1452" s="147" t="inlineStr">
        <is>
          <t>续建</t>
        </is>
      </c>
      <c r="D1452" s="147" t="inlineStr">
        <is>
          <t>2019.07-
2020.06</t>
        </is>
      </c>
      <c r="E1452" s="147" t="inlineStr">
        <is>
          <t>演武乡吴家塬</t>
        </is>
      </c>
      <c r="F1452" s="148" t="inlineStr">
        <is>
          <t>计划更换供水站淡化设备：高压泵1台，原水泵1台，RO反渗膜6支，PP棉一组，精密过滤器1台，更换石英砂罐1个，压力表1个</t>
        </is>
      </c>
      <c r="G1452" s="147" t="n">
        <v>5.387</v>
      </c>
      <c r="H1452" s="148" t="inlineStr">
        <is>
          <t>解决1个村138户623人的饮水问题</t>
        </is>
      </c>
      <c r="I1452" s="147" t="n">
        <v>1</v>
      </c>
      <c r="J1452" s="147" t="n">
        <v>0.0138</v>
      </c>
      <c r="K1452" s="147" t="n">
        <v>0.0623</v>
      </c>
      <c r="L1452" s="147" t="inlineStr">
        <is>
          <t>县水务局</t>
        </is>
      </c>
      <c r="M1452" s="147" t="inlineStr">
        <is>
          <t>县农村饮水安全项目建设管理局</t>
        </is>
      </c>
      <c r="N1452" s="147" t="n">
        <v>2019.06</v>
      </c>
      <c r="O1452" s="52" t="n"/>
    </row>
    <row r="1453" ht="57" customFormat="1" customHeight="1" s="14">
      <c r="A1453" s="147" t="n">
        <v>39</v>
      </c>
      <c r="B1453" s="147" t="inlineStr">
        <is>
          <t>演武乡走马俭机井供水工程</t>
        </is>
      </c>
      <c r="C1453" s="147" t="inlineStr">
        <is>
          <t>续建</t>
        </is>
      </c>
      <c r="D1453" s="147" t="inlineStr">
        <is>
          <t>2019.07-
2020.06</t>
        </is>
      </c>
      <c r="E1453" s="147" t="inlineStr">
        <is>
          <t>演武乡走马俭</t>
        </is>
      </c>
      <c r="F1453" s="148" t="inlineStr">
        <is>
          <t>计划对供化站进行维修：维修院坪180²，拆除砼36m³，现浇C20砼36m³，厚度0.2m，基础采用3:7灰土夯实厚0.15m。更换淡水设备高压泵、原水泵各1台，石英砂罐1个，RO反渗膜6支，PP棉一组，精密过滤器1台，电磁阀1个，压力表1个</t>
        </is>
      </c>
      <c r="G1453" s="147" t="n">
        <v>4.607</v>
      </c>
      <c r="H1453" s="148" t="inlineStr">
        <is>
          <t>解决1个村192户810人的饮水问题</t>
        </is>
      </c>
      <c r="I1453" s="147" t="n">
        <v>1</v>
      </c>
      <c r="J1453" s="147" t="n">
        <v>0.0192</v>
      </c>
      <c r="K1453" s="147" t="n">
        <v>0.08409999999999999</v>
      </c>
      <c r="L1453" s="147" t="inlineStr">
        <is>
          <t>县水务局</t>
        </is>
      </c>
      <c r="M1453" s="147" t="inlineStr">
        <is>
          <t>县农村饮水安全项目建设管理局</t>
        </is>
      </c>
      <c r="N1453" s="147" t="n">
        <v>2019.06</v>
      </c>
      <c r="O1453" s="52" t="n"/>
    </row>
    <row r="1454" ht="48" customFormat="1" customHeight="1" s="14">
      <c r="A1454" s="147" t="n">
        <v>40</v>
      </c>
      <c r="B1454" s="147" t="inlineStr">
        <is>
          <t>演武乡杨家洼机井供水工程</t>
        </is>
      </c>
      <c r="C1454" s="147" t="inlineStr">
        <is>
          <t>续建</t>
        </is>
      </c>
      <c r="D1454" s="147" t="inlineStr">
        <is>
          <t>2019.07-
2020.06</t>
        </is>
      </c>
      <c r="E1454" s="147" t="inlineStr">
        <is>
          <t>演武乡杨家洼</t>
        </is>
      </c>
      <c r="F1454" s="148" t="inlineStr">
        <is>
          <t>计划对供化站进行维修：维修院坪160²，拆除砼32m³，现浇C20砼32m³，厚度0.2m，基础采用3:7灰土夯实厚0.15m。更换淡水设备石英砂罐1个，RO反渗膜6支，PP棉一组，精密过滤器1台</t>
        </is>
      </c>
      <c r="G1454" s="147" t="n">
        <v>7.076</v>
      </c>
      <c r="H1454" s="148" t="inlineStr">
        <is>
          <t>解决1个村124户583人的饮水问题</t>
        </is>
      </c>
      <c r="I1454" s="147" t="n">
        <v>1</v>
      </c>
      <c r="J1454" s="147" t="n">
        <v>0.0124</v>
      </c>
      <c r="K1454" s="147" t="n">
        <v>0.0583</v>
      </c>
      <c r="L1454" s="147" t="inlineStr">
        <is>
          <t>县水务局</t>
        </is>
      </c>
      <c r="M1454" s="147" t="inlineStr">
        <is>
          <t>县农村饮水安全项目建设管理局</t>
        </is>
      </c>
      <c r="N1454" s="147" t="n">
        <v>2019.06</v>
      </c>
      <c r="O1454" s="52" t="n"/>
    </row>
    <row r="1455" ht="48" customFormat="1" customHeight="1" s="14">
      <c r="A1455" s="147" t="n">
        <v>41</v>
      </c>
      <c r="B1455" s="147" t="inlineStr">
        <is>
          <t>演武乡路家塬村机井供水工程</t>
        </is>
      </c>
      <c r="C1455" s="147" t="inlineStr">
        <is>
          <t>续建</t>
        </is>
      </c>
      <c r="D1455" s="147" t="inlineStr">
        <is>
          <t>2019.07-
2020.06</t>
        </is>
      </c>
      <c r="E1455" s="147" t="inlineStr">
        <is>
          <t>演武乡路家塬村</t>
        </is>
      </c>
      <c r="F1455" s="148" t="inlineStr">
        <is>
          <t>计划更换供水站淡化设备：高压泵1台，原水泵1台，RO反渗膜6支，PP棉一组，精密过滤器1台，更换石英砂罐1个</t>
        </is>
      </c>
      <c r="G1455" s="147" t="n">
        <v>5.692</v>
      </c>
      <c r="H1455" s="148" t="inlineStr">
        <is>
          <t>解决1个村226户963人的饮水问题</t>
        </is>
      </c>
      <c r="I1455" s="147" t="n">
        <v>1</v>
      </c>
      <c r="J1455" s="147" t="inlineStr">
        <is>
          <t>.0.0226</t>
        </is>
      </c>
      <c r="K1455" s="147" t="n">
        <v>0.0963</v>
      </c>
      <c r="L1455" s="147" t="inlineStr">
        <is>
          <t>县水务局</t>
        </is>
      </c>
      <c r="M1455" s="147" t="inlineStr">
        <is>
          <t>县农村饮水安全项目建设管理局</t>
        </is>
      </c>
      <c r="N1455" s="147" t="n">
        <v>2019.06</v>
      </c>
      <c r="O1455" s="52" t="n"/>
    </row>
    <row r="1456" ht="48" customFormat="1" customHeight="1" s="14">
      <c r="A1456" s="147" t="n">
        <v>42</v>
      </c>
      <c r="B1456" s="147" t="inlineStr">
        <is>
          <t>罗山乡苇子城机井供工程</t>
        </is>
      </c>
      <c r="C1456" s="147" t="inlineStr">
        <is>
          <t>续建</t>
        </is>
      </c>
      <c r="D1456" s="147" t="inlineStr">
        <is>
          <t>2019.07-
2020.06</t>
        </is>
      </c>
      <c r="E1456" s="147" t="inlineStr">
        <is>
          <t>罗山乡苇子城村</t>
        </is>
      </c>
      <c r="F1456" s="148" t="inlineStr">
        <is>
          <t>计划更换水泵电机全套（150QJ5-400/m），地埋电缆线3*1692m，配电柜1面</t>
        </is>
      </c>
      <c r="G1456" s="147" t="n">
        <v>4.998</v>
      </c>
      <c r="H1456" s="148" t="inlineStr">
        <is>
          <t>解决1个村116户478人的饮水问题</t>
        </is>
      </c>
      <c r="I1456" s="147" t="n">
        <v>1</v>
      </c>
      <c r="J1456" s="147" t="n">
        <v>0.024</v>
      </c>
      <c r="K1456" s="147" t="n">
        <v>0.08939999999999999</v>
      </c>
      <c r="L1456" s="147" t="inlineStr">
        <is>
          <t>县水务局</t>
        </is>
      </c>
      <c r="M1456" s="147" t="inlineStr">
        <is>
          <t>县农村饮水安全项目建设管理局</t>
        </is>
      </c>
      <c r="N1456" s="147" t="n">
        <v>2019.06</v>
      </c>
      <c r="O1456" s="52" t="n"/>
    </row>
    <row r="1457" ht="48" customFormat="1" customHeight="1" s="14">
      <c r="A1457" s="147" t="n">
        <v>43</v>
      </c>
      <c r="B1457" s="147" t="inlineStr">
        <is>
          <t>封堵报废机井</t>
        </is>
      </c>
      <c r="C1457" s="147" t="inlineStr">
        <is>
          <t>续建</t>
        </is>
      </c>
      <c r="D1457" s="147" t="inlineStr">
        <is>
          <t>2019.07-
2020.06</t>
        </is>
      </c>
      <c r="E1457" s="147" t="inlineStr">
        <is>
          <t>樊家川镇薛塬村</t>
        </is>
      </c>
      <c r="F1457" s="148" t="inlineStr">
        <is>
          <t>封堵报废机井1座</t>
        </is>
      </c>
      <c r="G1457" s="147" t="n">
        <v>0.417</v>
      </c>
      <c r="H1457" s="148" t="inlineStr">
        <is>
          <t>解决安全隐患</t>
        </is>
      </c>
      <c r="I1457" s="147" t="n">
        <v>1</v>
      </c>
      <c r="J1457" s="147" t="n">
        <v>0.0041</v>
      </c>
      <c r="K1457" s="147" t="n">
        <v>0.0195</v>
      </c>
      <c r="L1457" s="147" t="inlineStr">
        <is>
          <t>县水务局</t>
        </is>
      </c>
      <c r="M1457" s="147" t="inlineStr">
        <is>
          <t>县农村饮水安全项目建设管理局</t>
        </is>
      </c>
      <c r="N1457" s="147" t="n">
        <v>2019.06</v>
      </c>
      <c r="O1457" s="52" t="n"/>
    </row>
    <row r="1458" ht="48" customFormat="1" customHeight="1" s="14">
      <c r="A1458" s="147" t="n">
        <v>44</v>
      </c>
      <c r="B1458" s="147" t="inlineStr">
        <is>
          <t>封堵报废机井</t>
        </is>
      </c>
      <c r="C1458" s="147" t="inlineStr">
        <is>
          <t>续建</t>
        </is>
      </c>
      <c r="D1458" s="147" t="inlineStr">
        <is>
          <t>2019.07-
2020.06</t>
        </is>
      </c>
      <c r="E1458" s="147" t="inlineStr">
        <is>
          <t>樊家川镇长城塬村</t>
        </is>
      </c>
      <c r="F1458" s="148" t="inlineStr">
        <is>
          <t>封堵报废机井1座</t>
        </is>
      </c>
      <c r="G1458" s="147" t="n">
        <v>0.417</v>
      </c>
      <c r="H1458" s="148" t="inlineStr">
        <is>
          <t>解决安全隐患</t>
        </is>
      </c>
      <c r="I1458" s="147" t="n">
        <v>1</v>
      </c>
      <c r="J1458" s="147" t="n">
        <v>0.0063</v>
      </c>
      <c r="K1458" s="147" t="n">
        <v>0.0236</v>
      </c>
      <c r="L1458" s="147" t="inlineStr">
        <is>
          <t>县水务局</t>
        </is>
      </c>
      <c r="M1458" s="147" t="inlineStr">
        <is>
          <t>县农村饮水安全项目建设管理局</t>
        </is>
      </c>
      <c r="N1458" s="147" t="n">
        <v>2019.06</v>
      </c>
      <c r="O1458" s="52" t="n"/>
    </row>
    <row r="1459" ht="48" customFormat="1" customHeight="1" s="14">
      <c r="A1459" s="147" t="n">
        <v>45</v>
      </c>
      <c r="B1459" s="147" t="inlineStr">
        <is>
          <t>封堵报废机井</t>
        </is>
      </c>
      <c r="C1459" s="147" t="inlineStr">
        <is>
          <t>续建</t>
        </is>
      </c>
      <c r="D1459" s="147" t="inlineStr">
        <is>
          <t>2019.07-
2020.06</t>
        </is>
      </c>
      <c r="E1459" s="147" t="inlineStr">
        <is>
          <t>罗山川乡大树塬村</t>
        </is>
      </c>
      <c r="F1459" s="148" t="inlineStr">
        <is>
          <t>封堵报废机井1座</t>
        </is>
      </c>
      <c r="G1459" s="147" t="n">
        <v>0.417</v>
      </c>
      <c r="H1459" s="148" t="inlineStr">
        <is>
          <t>解决安全隐患</t>
        </is>
      </c>
      <c r="I1459" s="147" t="n">
        <v>1</v>
      </c>
      <c r="J1459" s="147" t="n">
        <v>0.0043</v>
      </c>
      <c r="K1459" s="147" t="n">
        <v>0.0164</v>
      </c>
      <c r="L1459" s="147" t="inlineStr">
        <is>
          <t>县水务局</t>
        </is>
      </c>
      <c r="M1459" s="147" t="inlineStr">
        <is>
          <t>县农村饮水安全项目建设管理局</t>
        </is>
      </c>
      <c r="N1459" s="147" t="n">
        <v>2019.06</v>
      </c>
      <c r="O1459" s="52" t="n"/>
    </row>
    <row r="1460" ht="48" customFormat="1" customHeight="1" s="14">
      <c r="A1460" s="147" t="n">
        <v>46</v>
      </c>
      <c r="B1460" s="147" t="inlineStr">
        <is>
          <t>封堵报废机井</t>
        </is>
      </c>
      <c r="C1460" s="147" t="inlineStr">
        <is>
          <t>续建</t>
        </is>
      </c>
      <c r="D1460" s="147" t="inlineStr">
        <is>
          <t>2019.07-
2020.06</t>
        </is>
      </c>
      <c r="E1460" s="147" t="inlineStr">
        <is>
          <t>小南沟乡小南沟村</t>
        </is>
      </c>
      <c r="F1460" s="148" t="inlineStr">
        <is>
          <t>封堵报废机井1座</t>
        </is>
      </c>
      <c r="G1460" s="147" t="n">
        <v>0.417</v>
      </c>
      <c r="H1460" s="148" t="inlineStr">
        <is>
          <t>解决安全隐患</t>
        </is>
      </c>
      <c r="I1460" s="147" t="n">
        <v>1</v>
      </c>
      <c r="J1460" s="147" t="n">
        <v>0.0352</v>
      </c>
      <c r="K1460" s="147" t="n">
        <v>0.1422</v>
      </c>
      <c r="L1460" s="147" t="inlineStr">
        <is>
          <t>县水务局</t>
        </is>
      </c>
      <c r="M1460" s="147" t="inlineStr">
        <is>
          <t>县农村饮水安全项目建设管理局</t>
        </is>
      </c>
      <c r="N1460" s="147" t="n">
        <v>2019.06</v>
      </c>
      <c r="O1460" s="52" t="n"/>
    </row>
    <row r="1461" ht="59" customFormat="1" customHeight="1" s="14">
      <c r="A1461" s="198" t="inlineStr">
        <is>
          <t>（十四）</t>
        </is>
      </c>
      <c r="B1461" s="198" t="inlineStr">
        <is>
          <t>农村饮水工程管线
冻管改造项目</t>
        </is>
      </c>
      <c r="C1461" s="198" t="inlineStr">
        <is>
          <t>续建</t>
        </is>
      </c>
      <c r="D1461" s="198" t="inlineStr">
        <is>
          <t>2019.07-
2020.06</t>
        </is>
      </c>
      <c r="E1461" s="198" t="inlineStr">
        <is>
          <t>甜水、山城等9个乡镇</t>
        </is>
      </c>
      <c r="F1461" s="199" t="inlineStr">
        <is>
          <t>冻管改造管线长度42.465km。其中降线处理18.75km,更换管道长度23.715km，修建闸阀井102座、镇墩14座，采取以工代赈的方式实施项目，吸纳贫困家庭劳动力参与工程建设，并及时足额发放劳务报酬，增加贫困群众工资性收入</t>
        </is>
      </c>
      <c r="G1461" s="198">
        <f>SUM(G1462:G1472)</f>
        <v/>
      </c>
      <c r="H1461" s="199" t="inlineStr">
        <is>
          <t>解决9个乡镇11个行政村251km输水管线冬季供水冻管的问题</t>
        </is>
      </c>
      <c r="I1461" s="198" t="n">
        <v>8</v>
      </c>
      <c r="J1461" s="198" t="n">
        <v>0.0363</v>
      </c>
      <c r="K1461" s="198" t="n">
        <v>0.1426</v>
      </c>
      <c r="L1461" s="198" t="inlineStr">
        <is>
          <t>县水务局</t>
        </is>
      </c>
      <c r="M1461" s="198" t="inlineStr">
        <is>
          <t>县农村饮水安全项目建设管理局</t>
        </is>
      </c>
      <c r="N1461" s="198" t="n">
        <v>2019.06</v>
      </c>
      <c r="O1461" s="52" t="n"/>
    </row>
    <row r="1462" ht="48" customFormat="1" customHeight="1" s="14">
      <c r="A1462" s="147" t="n">
        <v>1</v>
      </c>
      <c r="B1462" s="147" t="inlineStr">
        <is>
          <t>甜水南湫农村饮水工程甜水镇甜水街村管线冻管改造项目</t>
        </is>
      </c>
      <c r="C1462" s="147" t="inlineStr">
        <is>
          <t>续建</t>
        </is>
      </c>
      <c r="D1462" s="147" t="inlineStr">
        <is>
          <t>2019.07-
2020.06</t>
        </is>
      </c>
      <c r="E1462" s="147" t="inlineStr">
        <is>
          <t>甜水镇
甜水街村</t>
        </is>
      </c>
      <c r="F1462" s="148" t="inlineStr">
        <is>
          <t>更换管道长度766m，其中：1.25MpDn250PE管125m，1.25MpDn200PE管318m，1.25MpDn110PE管48m，1.0MpDn90PE管135m，1.6MpDn40PE管140m新修闸阀井19座</t>
        </is>
      </c>
      <c r="G1462" s="147" t="n">
        <v>121.92</v>
      </c>
      <c r="H1462" s="148" t="inlineStr">
        <is>
          <t>解决1个行政村0.766km输水管线冬季供水冻管的问题</t>
        </is>
      </c>
      <c r="I1462" s="147" t="n">
        <v>1</v>
      </c>
      <c r="J1462" s="147" t="n">
        <v>0.0021</v>
      </c>
      <c r="K1462" s="147" t="n">
        <v>0.0047</v>
      </c>
      <c r="L1462" s="147" t="inlineStr">
        <is>
          <t>县水务局</t>
        </is>
      </c>
      <c r="M1462" s="147" t="inlineStr">
        <is>
          <t>县农村饮水安全项目建设管理局</t>
        </is>
      </c>
      <c r="N1462" s="147" t="n">
        <v>2019.06</v>
      </c>
      <c r="O1462" s="52" t="n"/>
    </row>
    <row r="1463" ht="48" customFormat="1" customHeight="1" s="14">
      <c r="A1463" s="147" t="n">
        <v>2</v>
      </c>
      <c r="B1463" s="147" t="inlineStr">
        <is>
          <t>山城农村饮水工程山城乡薛塬村管线冻管改造项目</t>
        </is>
      </c>
      <c r="C1463" s="147" t="inlineStr">
        <is>
          <t>续建</t>
        </is>
      </c>
      <c r="D1463" s="147" t="inlineStr">
        <is>
          <t>2019.07-
2020.06</t>
        </is>
      </c>
      <c r="E1463" s="147" t="inlineStr">
        <is>
          <t>山城乡
薛塬村</t>
        </is>
      </c>
      <c r="F1463" s="148" t="inlineStr">
        <is>
          <t>更换管道长度3599m，其中：1.25MpDn90PE管210m，1.25MpDn63PE管1m，1.6MpDn50PE管200m，1.6MpDn40PE管250m，1.6MpDn32PE管435m，1.6MpDn25PE管2503m新修闸阀井7座</t>
        </is>
      </c>
      <c r="G1463" s="147" t="n">
        <v>14.17</v>
      </c>
      <c r="H1463" s="148" t="inlineStr">
        <is>
          <t>解决1个行政村3.599km输水管线冬季供水冻管的问题</t>
        </is>
      </c>
      <c r="I1463" s="147" t="n">
        <v>1</v>
      </c>
      <c r="J1463" s="147" t="n">
        <v>0.0028</v>
      </c>
      <c r="K1463" s="147" t="n">
        <v>0.007900000000000001</v>
      </c>
      <c r="L1463" s="147" t="inlineStr">
        <is>
          <t>县水务局</t>
        </is>
      </c>
      <c r="M1463" s="147" t="inlineStr">
        <is>
          <t>县农村饮水安全项目建设管理局</t>
        </is>
      </c>
      <c r="N1463" s="147" t="n">
        <v>2019.06</v>
      </c>
      <c r="O1463" s="52" t="n"/>
    </row>
    <row r="1464" ht="48" customFormat="1" customHeight="1" s="14">
      <c r="A1464" s="147" t="n">
        <v>3</v>
      </c>
      <c r="B1464" s="147" t="inlineStr">
        <is>
          <t>耿湾乡烟墩沟管线冻管改造项目</t>
        </is>
      </c>
      <c r="C1464" s="147" t="inlineStr">
        <is>
          <t>续建</t>
        </is>
      </c>
      <c r="D1464" s="147" t="inlineStr">
        <is>
          <t>2019.07-
2020.06</t>
        </is>
      </c>
      <c r="E1464" s="147" t="inlineStr">
        <is>
          <t>耿湾乡
烟墩沟村</t>
        </is>
      </c>
      <c r="F1464" s="151" t="inlineStr">
        <is>
          <t>改造冻管长度为600m。其中：跨河管道长度90m，改线长度为510m，规格均为Dg125钢管，</t>
        </is>
      </c>
      <c r="G1464" s="147" t="n">
        <v>21.05</v>
      </c>
      <c r="H1464" s="148" t="inlineStr">
        <is>
          <t>解决1个行政村4.6km输水管线冬季供水冻管的问题</t>
        </is>
      </c>
      <c r="I1464" s="147" t="n">
        <v>1</v>
      </c>
      <c r="J1464" s="147" t="n">
        <v>0.0013</v>
      </c>
      <c r="K1464" s="147" t="n">
        <v>0.0038</v>
      </c>
      <c r="L1464" s="147" t="inlineStr">
        <is>
          <t>县水务局</t>
        </is>
      </c>
      <c r="M1464" s="147" t="inlineStr">
        <is>
          <t>县农村饮水安全项目建设管理局</t>
        </is>
      </c>
      <c r="N1464" s="147" t="n">
        <v>2019.06</v>
      </c>
      <c r="O1464" s="52" t="n"/>
    </row>
    <row r="1465" ht="48" customFormat="1" customHeight="1" s="14">
      <c r="A1465" s="147" t="n">
        <v>4</v>
      </c>
      <c r="B1465" s="147" t="inlineStr">
        <is>
          <t>耿湾秦团庄四合原农村饮水工程秦团庄乡王团庄村管线冻管改造项目</t>
        </is>
      </c>
      <c r="C1465" s="147" t="inlineStr">
        <is>
          <t>续建</t>
        </is>
      </c>
      <c r="D1465" s="147" t="inlineStr">
        <is>
          <t>2019.07-
2020.06</t>
        </is>
      </c>
      <c r="E1465" s="147" t="inlineStr">
        <is>
          <t>秦团庄乡王团庄村</t>
        </is>
      </c>
      <c r="F1465" s="148" t="inlineStr">
        <is>
          <t>更换Dg76上水钢管1500m，更换、降线DN32PE管道4600m，新修闸阀井18座</t>
        </is>
      </c>
      <c r="G1465" s="147" t="n">
        <v>34.86</v>
      </c>
      <c r="H1465" s="148" t="inlineStr">
        <is>
          <t>解决1个行政村6.1km输水管线冬季供水冻管的问题</t>
        </is>
      </c>
      <c r="I1465" s="147" t="n">
        <v>1</v>
      </c>
      <c r="J1465" s="147" t="n">
        <v>0.0069</v>
      </c>
      <c r="K1465" s="147" t="n">
        <v>0.0278</v>
      </c>
      <c r="L1465" s="147" t="inlineStr">
        <is>
          <t>县水务局</t>
        </is>
      </c>
      <c r="M1465" s="147" t="inlineStr">
        <is>
          <t>县农村饮水安全项目建设管理局</t>
        </is>
      </c>
      <c r="N1465" s="147" t="n">
        <v>2019.06</v>
      </c>
      <c r="O1465" s="52" t="n"/>
    </row>
    <row r="1466" ht="48" customFormat="1" customHeight="1" s="14">
      <c r="A1466" s="147" t="n">
        <v>5</v>
      </c>
      <c r="B1466" s="147" t="inlineStr">
        <is>
          <t>耿湾秦团庄四合原农村饮水工程秦团庄乡万湾村管线冻管改造项目</t>
        </is>
      </c>
      <c r="C1466" s="147" t="inlineStr">
        <is>
          <t>续建</t>
        </is>
      </c>
      <c r="D1466" s="147" t="inlineStr">
        <is>
          <t>2019.07-
2020.06</t>
        </is>
      </c>
      <c r="E1466" s="147" t="inlineStr">
        <is>
          <t>耿湾乡
万湾村</t>
        </is>
      </c>
      <c r="F1466" s="148" t="inlineStr">
        <is>
          <t>改造Dg125上水钢管5200m，其中：降线处理4050m,更换Dg125上水钢管1750m（其中穿河管道90m）新修闸阀井13座、镇墩4座</t>
        </is>
      </c>
      <c r="G1466" s="147" t="n">
        <v>41.73</v>
      </c>
      <c r="H1466" s="148" t="inlineStr">
        <is>
          <t>解决1个行政村5.2km输水管线冬季供水冻管的问题</t>
        </is>
      </c>
      <c r="I1466" s="147" t="n">
        <v>1</v>
      </c>
      <c r="J1466" s="147" t="n">
        <v>0.0014</v>
      </c>
      <c r="K1466" s="147" t="n">
        <v>0.006</v>
      </c>
      <c r="L1466" s="147" t="inlineStr">
        <is>
          <t>县水务局</t>
        </is>
      </c>
      <c r="M1466" s="147" t="inlineStr">
        <is>
          <t>县农村饮水安全项目建设管理局</t>
        </is>
      </c>
      <c r="N1466" s="147" t="n">
        <v>2019.06</v>
      </c>
      <c r="O1466" s="52" t="n"/>
    </row>
    <row r="1467" ht="48" customFormat="1" customHeight="1" s="14">
      <c r="A1467" s="147" t="n">
        <v>6</v>
      </c>
      <c r="B1467" s="147" t="inlineStr">
        <is>
          <t>虎洞车道毛井农村饮水工程毛井乡二条俭村管线冻管改造项目</t>
        </is>
      </c>
      <c r="C1467" s="147" t="inlineStr">
        <is>
          <t>续建</t>
        </is>
      </c>
      <c r="D1467" s="147" t="inlineStr">
        <is>
          <t>2019.07-
2020.06</t>
        </is>
      </c>
      <c r="E1467" s="147" t="inlineStr">
        <is>
          <t>毛井镇
二条俭村</t>
        </is>
      </c>
      <c r="F1467" s="148" t="inlineStr">
        <is>
          <t>改造1.6MpDn32PE管线12000m，其中：降线处理6200m，更换管道5800m新修闸阀井16座</t>
        </is>
      </c>
      <c r="G1467" s="147" t="n">
        <v>36.42</v>
      </c>
      <c r="H1467" s="148" t="inlineStr">
        <is>
          <t>解决1个行政村12km输水管线冬季供水冻管的问题</t>
        </is>
      </c>
      <c r="I1467" s="147" t="n">
        <v>1</v>
      </c>
      <c r="J1467" s="147" t="n">
        <v>0.0124</v>
      </c>
      <c r="K1467" s="147" t="n">
        <v>0.0523</v>
      </c>
      <c r="L1467" s="147" t="inlineStr">
        <is>
          <t>县水务局</t>
        </is>
      </c>
      <c r="M1467" s="147" t="inlineStr">
        <is>
          <t>县农村饮水安全项目建设管理局</t>
        </is>
      </c>
      <c r="N1467" s="147" t="n">
        <v>2019.06</v>
      </c>
      <c r="O1467" s="52" t="n"/>
    </row>
    <row r="1468" ht="48" customFormat="1" customHeight="1" s="14">
      <c r="A1468" s="147" t="n">
        <v>7</v>
      </c>
      <c r="B1468" s="147" t="inlineStr">
        <is>
          <t>川区供水工程环城镇五里屯村管线冻管改造项目</t>
        </is>
      </c>
      <c r="C1468" s="147" t="inlineStr">
        <is>
          <t>续建</t>
        </is>
      </c>
      <c r="D1468" s="147" t="inlineStr">
        <is>
          <t>2019.07-
2020.06</t>
        </is>
      </c>
      <c r="E1468" s="147" t="inlineStr">
        <is>
          <t>环城镇
五里屯村</t>
        </is>
      </c>
      <c r="F1468" s="148" t="inlineStr">
        <is>
          <t>需对1.25MpDn110PE管线进行改线，长度2000m，新修闸阀井4座</t>
        </is>
      </c>
      <c r="G1468" s="147" t="n">
        <v>26.54</v>
      </c>
      <c r="H1468" s="148" t="inlineStr">
        <is>
          <t>解决1个行政村2km输水管线冬季供水冻管的问题</t>
        </is>
      </c>
      <c r="I1468" s="147" t="n">
        <v>0</v>
      </c>
      <c r="J1468" s="147" t="n">
        <v>0.0025</v>
      </c>
      <c r="K1468" s="147" t="n">
        <v>0.0107</v>
      </c>
      <c r="L1468" s="147" t="inlineStr">
        <is>
          <t>县水务局</t>
        </is>
      </c>
      <c r="M1468" s="147" t="inlineStr">
        <is>
          <t>县农村饮水安全项目建设管理局</t>
        </is>
      </c>
      <c r="N1468" s="147" t="n">
        <v>2019.06</v>
      </c>
      <c r="O1468" s="52" t="n"/>
    </row>
    <row r="1469" ht="48" customFormat="1" customHeight="1" s="14">
      <c r="A1469" s="147" t="n">
        <v>8</v>
      </c>
      <c r="B1469" s="147" t="inlineStr">
        <is>
          <t>虎洞车道毛井农村饮水工程车道镇苦水掌村管线冻管改造项目</t>
        </is>
      </c>
      <c r="C1469" s="147" t="inlineStr">
        <is>
          <t>续建</t>
        </is>
      </c>
      <c r="D1469" s="147" t="inlineStr">
        <is>
          <t>2019.07-
2020.06</t>
        </is>
      </c>
      <c r="E1469" s="147" t="inlineStr">
        <is>
          <t>车道镇
苦水掌村</t>
        </is>
      </c>
      <c r="F1469" s="148" t="inlineStr">
        <is>
          <t>改造1.6MpDn50PE管线3000m，其中：降线处理1500m（其中穿河管道83m），更换管道1500m新修闸阀井6座、镇墩4座</t>
        </is>
      </c>
      <c r="G1469" s="147" t="n">
        <v>15.64</v>
      </c>
      <c r="H1469" s="148" t="inlineStr">
        <is>
          <t>解决1个行政村2.917km输水管线冬季供水冻管的问题</t>
        </is>
      </c>
      <c r="I1469" s="147" t="n">
        <v>1</v>
      </c>
      <c r="J1469" s="147" t="n">
        <v>0.0005999999999999999</v>
      </c>
      <c r="K1469" s="147" t="n">
        <v>0.0028</v>
      </c>
      <c r="L1469" s="147" t="inlineStr">
        <is>
          <t>县水务局</t>
        </is>
      </c>
      <c r="M1469" s="147" t="inlineStr">
        <is>
          <t>县农村饮水安全项目建设管理局</t>
        </is>
      </c>
      <c r="N1469" s="147" t="n">
        <v>2019.06</v>
      </c>
      <c r="O1469" s="52" t="n"/>
    </row>
    <row r="1470" ht="48" customFormat="1" customHeight="1" s="14">
      <c r="A1470" s="147" t="n">
        <v>9</v>
      </c>
      <c r="B1470" s="147" t="inlineStr">
        <is>
          <t>川区供水工程曲子镇西沟村管线冻管改造项目</t>
        </is>
      </c>
      <c r="C1470" s="147" t="inlineStr">
        <is>
          <t>续建</t>
        </is>
      </c>
      <c r="D1470" s="147" t="inlineStr">
        <is>
          <t>2019.07-
2020.06</t>
        </is>
      </c>
      <c r="E1470" s="147" t="inlineStr">
        <is>
          <t>曲子镇
西沟村</t>
        </is>
      </c>
      <c r="F1470" s="148" t="inlineStr">
        <is>
          <t>改造1.6MpDn32PE管线3000m，其中：降线处理1722m（其中穿河管道78m），更换管道1200m新修闸阀井7座、镇墩2座</t>
        </is>
      </c>
      <c r="G1470" s="147" t="n">
        <v>16.85</v>
      </c>
      <c r="H1470" s="148" t="inlineStr">
        <is>
          <t>解决1个行政村2.922km输水管线冬季供水冻管的问题</t>
        </is>
      </c>
      <c r="I1470" s="147" t="n">
        <v>0</v>
      </c>
      <c r="J1470" s="147" t="n">
        <v>0.0026</v>
      </c>
      <c r="K1470" s="147" t="n">
        <v>0.0106</v>
      </c>
      <c r="L1470" s="147" t="inlineStr">
        <is>
          <t>县水务局</t>
        </is>
      </c>
      <c r="M1470" s="147" t="inlineStr">
        <is>
          <t>县农村饮水安全项目建设管理局</t>
        </is>
      </c>
      <c r="N1470" s="147" t="n">
        <v>2019.06</v>
      </c>
      <c r="O1470" s="52" t="n"/>
    </row>
    <row r="1471" ht="48" customFormat="1" customHeight="1" s="14">
      <c r="A1471" s="147" t="n">
        <v>10</v>
      </c>
      <c r="B1471" s="147" t="inlineStr">
        <is>
          <t>川区供水工程曲子镇孟家寨村管线冻管改造项目</t>
        </is>
      </c>
      <c r="C1471" s="147" t="inlineStr">
        <is>
          <t>续建</t>
        </is>
      </c>
      <c r="D1471" s="147" t="inlineStr">
        <is>
          <t>2019.07-
2020.06</t>
        </is>
      </c>
      <c r="E1471" s="147" t="inlineStr">
        <is>
          <t>曲子镇
孟家寨村</t>
        </is>
      </c>
      <c r="F1471" s="148" t="inlineStr">
        <is>
          <t>改造1.6MpDn32PE管线5200m，其中：降线处理2600m，更换管道2600m，新修闸阀井10座</t>
        </is>
      </c>
      <c r="G1471" s="147" t="n">
        <v>18.84</v>
      </c>
      <c r="H1471" s="148" t="inlineStr">
        <is>
          <t>解决1个行政村5.2km输水管线冬季供水冻管的问题</t>
        </is>
      </c>
      <c r="I1471" s="147" t="n">
        <v>0</v>
      </c>
      <c r="J1471" s="147" t="n">
        <v>0.0032</v>
      </c>
      <c r="K1471" s="147" t="n">
        <v>0.0136</v>
      </c>
      <c r="L1471" s="147" t="inlineStr">
        <is>
          <t>县水务局</t>
        </is>
      </c>
      <c r="M1471" s="147" t="inlineStr">
        <is>
          <t>县农村饮水安全项目建设管理局</t>
        </is>
      </c>
      <c r="N1471" s="147" t="n">
        <v>2019.06</v>
      </c>
      <c r="O1471" s="52" t="n"/>
    </row>
    <row r="1472" ht="48" customFormat="1" customHeight="1" s="14">
      <c r="A1472" s="147" t="n">
        <v>11</v>
      </c>
      <c r="B1472" s="147" t="inlineStr">
        <is>
          <t>虎洞车道毛井农村饮水工程芦家湾乡宋家掌村管线冻管改造项目</t>
        </is>
      </c>
      <c r="C1472" s="147" t="inlineStr">
        <is>
          <t>续建</t>
        </is>
      </c>
      <c r="D1472" s="147" t="inlineStr">
        <is>
          <t>2019.07-
2020.06</t>
        </is>
      </c>
      <c r="E1472" s="147" t="inlineStr">
        <is>
          <t>芦家湾乡
宋家掌村</t>
        </is>
      </c>
      <c r="F1472" s="148" t="inlineStr">
        <is>
          <t>更换1.0MpDn75PE管线1000m，新修闸阀井2座、镇墩4座</t>
        </is>
      </c>
      <c r="G1472" s="147" t="n">
        <v>17.69</v>
      </c>
      <c r="H1472" s="148" t="inlineStr">
        <is>
          <t>解决1个行政村1km输水管线冬季供水冻管的问题</t>
        </is>
      </c>
      <c r="I1472" s="147" t="n">
        <v>1</v>
      </c>
      <c r="J1472" s="147" t="n">
        <v>0.0005</v>
      </c>
      <c r="K1472" s="147" t="n">
        <v>0.0024</v>
      </c>
      <c r="L1472" s="147" t="inlineStr">
        <is>
          <t>县水务局</t>
        </is>
      </c>
      <c r="M1472" s="147" t="inlineStr">
        <is>
          <t>县农村饮水安全项目建设管理局</t>
        </is>
      </c>
      <c r="N1472" s="147" t="n">
        <v>2019.06</v>
      </c>
      <c r="O1472" s="52" t="n"/>
    </row>
    <row r="1473" ht="60" customFormat="1" customHeight="1" s="14">
      <c r="A1473" s="198" t="inlineStr">
        <is>
          <t>（十五）</t>
        </is>
      </c>
      <c r="B1473" s="198" t="inlineStr">
        <is>
          <t>环县农村养殖产业供水工程</t>
        </is>
      </c>
      <c r="C1473" s="198" t="inlineStr">
        <is>
          <t>新建</t>
        </is>
      </c>
      <c r="D1473" s="198" t="inlineStr">
        <is>
          <t>2020.03-2020.12</t>
        </is>
      </c>
      <c r="E1473" s="198" t="inlineStr">
        <is>
          <t>20个乡镇221个行政村</t>
        </is>
      </c>
      <c r="F1473" s="199" t="inlineStr">
        <is>
          <t>新建300m³钢筋混凝土蓄水池124座、200m³钢筋混凝土蓄水池221座，采取以工代赈的方式实施项目，吸纳贫困家庭劳动力参与工程建设，并及时足额发放劳务报酬，增加贫困群众工资性收入</t>
        </is>
      </c>
      <c r="G1473" s="198" t="n">
        <v>5795</v>
      </c>
      <c r="H1473" s="199" t="inlineStr">
        <is>
          <t>解决全县20个乡镇221个行政村221个“331+”养殖专业合作社和124个千只湖羊标准化养殖示范专业合作社的羊畜饮水问题</t>
        </is>
      </c>
      <c r="I1473" s="198" t="n">
        <v>201</v>
      </c>
      <c r="J1473" s="198">
        <f>J1474+J1497</f>
        <v/>
      </c>
      <c r="K1473" s="198">
        <f>K1474+K1497</f>
        <v/>
      </c>
      <c r="L1473" s="198" t="inlineStr">
        <is>
          <t>县水务局</t>
        </is>
      </c>
      <c r="M1473" s="198" t="inlineStr">
        <is>
          <t>县水务局</t>
        </is>
      </c>
      <c r="N1473" s="198" t="n">
        <v>2019.11</v>
      </c>
      <c r="O1473" s="52" t="n"/>
    </row>
    <row r="1474" ht="42" customFormat="1" customHeight="1" s="14">
      <c r="A1474" s="233" t="n">
        <v>1</v>
      </c>
      <c r="B1474" s="233" t="inlineStr">
        <is>
          <t>环县“331+”养殖专业合作社供水工程</t>
        </is>
      </c>
      <c r="C1474" s="233" t="inlineStr">
        <is>
          <t>新建</t>
        </is>
      </c>
      <c r="D1474" s="233" t="inlineStr">
        <is>
          <t>2020.03
-
2020.12</t>
        </is>
      </c>
      <c r="E1474" s="233" t="inlineStr">
        <is>
          <t>全县20个乡镇</t>
        </is>
      </c>
      <c r="F1474" s="124" t="inlineStr">
        <is>
          <t>在20个乡镇190个行政村新建200m³钢筋混凝土蓄水池221座</t>
        </is>
      </c>
      <c r="G1474" s="261" t="n">
        <v>3315</v>
      </c>
      <c r="H1474" s="124" t="inlineStr">
        <is>
          <t>解决全县20个乡镇221个“331+”养殖专业合作社羊畜饮水问题</t>
        </is>
      </c>
      <c r="I1474" s="233" t="n">
        <v>187</v>
      </c>
      <c r="J1474" s="233" t="n">
        <v>0.5517</v>
      </c>
      <c r="K1474" s="233" t="n">
        <v>1.82061</v>
      </c>
      <c r="L1474" s="233" t="inlineStr">
        <is>
          <t>县水务局</t>
        </is>
      </c>
      <c r="M1474" s="233" t="inlineStr">
        <is>
          <t>县水务局</t>
        </is>
      </c>
      <c r="N1474" s="123" t="n">
        <v>2019.11</v>
      </c>
      <c r="O1474" s="52" t="n"/>
    </row>
    <row r="1475" ht="36" customFormat="1" customHeight="1" s="14">
      <c r="A1475" s="152" t="n"/>
      <c r="B1475" s="152" t="inlineStr">
        <is>
          <t>耿湾乡“331+”养殖专业合作社供水工程</t>
        </is>
      </c>
      <c r="C1475" s="152" t="inlineStr">
        <is>
          <t>新建</t>
        </is>
      </c>
      <c r="D1475" s="152" t="inlineStr">
        <is>
          <t>2020.03
-
2020.12</t>
        </is>
      </c>
      <c r="E1475" s="152" t="inlineStr">
        <is>
          <t>耿湾乡</t>
        </is>
      </c>
      <c r="F1475" s="151" t="inlineStr">
        <is>
          <t>在万家湾、张台、郝庄、黑城岔、郝东掌、潘掌、四合原、早流渠、韩老庄9个行政村新建200m³钢筋混凝土蓄水池10座</t>
        </is>
      </c>
      <c r="G1475" s="260" t="n">
        <v>150</v>
      </c>
      <c r="H1475" s="151" t="inlineStr">
        <is>
          <t>解决耿湾乡10个“331+”养殖专业合作社羊畜饮水问题</t>
        </is>
      </c>
      <c r="I1475" s="152" t="n">
        <v>9</v>
      </c>
      <c r="J1475" s="152" t="n">
        <v>0.0184</v>
      </c>
      <c r="K1475" s="152" t="n">
        <v>0.06072</v>
      </c>
      <c r="L1475" s="152" t="inlineStr">
        <is>
          <t>县水务局</t>
        </is>
      </c>
      <c r="M1475" s="152" t="inlineStr">
        <is>
          <t>县水务局</t>
        </is>
      </c>
      <c r="N1475" s="155" t="n">
        <v>2019.11</v>
      </c>
      <c r="O1475" s="52" t="n"/>
    </row>
    <row r="1476" ht="36" customFormat="1" customHeight="1" s="14">
      <c r="A1476" s="152" t="n"/>
      <c r="B1476" s="152" t="inlineStr">
        <is>
          <t>甜水镇“331+”养殖专业合作社供水工程</t>
        </is>
      </c>
      <c r="C1476" s="152" t="inlineStr">
        <is>
          <t>新建</t>
        </is>
      </c>
      <c r="D1476" s="152" t="inlineStr">
        <is>
          <t>2020.03
-
2020.12</t>
        </is>
      </c>
      <c r="E1476" s="152" t="inlineStr">
        <is>
          <t>甜水镇</t>
        </is>
      </c>
      <c r="F1476" s="151" t="inlineStr">
        <is>
          <t>在大良洼、何塬行政村、甜水街、赵掌、高崾岘、邱滩、鲁掌、张铁8个行政村各新建200m³钢筋混凝土蓄水池9座</t>
        </is>
      </c>
      <c r="G1476" s="260" t="n">
        <v>135</v>
      </c>
      <c r="H1476" s="151" t="inlineStr">
        <is>
          <t>解决甜水镇9个“332+”养殖专业合作社羊畜饮水问题</t>
        </is>
      </c>
      <c r="I1476" s="152" t="n">
        <v>8</v>
      </c>
      <c r="J1476" s="152" t="n">
        <v>0.0274</v>
      </c>
      <c r="K1476" s="152" t="n">
        <v>0.09042</v>
      </c>
      <c r="L1476" s="152" t="inlineStr">
        <is>
          <t>县水务局</t>
        </is>
      </c>
      <c r="M1476" s="152" t="inlineStr">
        <is>
          <t>县水务局</t>
        </is>
      </c>
      <c r="N1476" s="155" t="n">
        <v>2019.11</v>
      </c>
      <c r="O1476" s="52" t="n"/>
    </row>
    <row r="1477" ht="36" customFormat="1" customHeight="1" s="14">
      <c r="A1477" s="152" t="n"/>
      <c r="B1477" s="152" t="inlineStr">
        <is>
          <t>秦团庄乡“331+”养殖专业合作社供水工程</t>
        </is>
      </c>
      <c r="C1477" s="152" t="inlineStr">
        <is>
          <t>新建</t>
        </is>
      </c>
      <c r="D1477" s="152" t="inlineStr">
        <is>
          <t>2020.03
-
2020.12</t>
        </is>
      </c>
      <c r="E1477" s="152" t="inlineStr">
        <is>
          <t>秦团庄乡</t>
        </is>
      </c>
      <c r="F1477" s="151" t="inlineStr">
        <is>
          <t>在大天子、秦团庄、王团庄、新集子、新峁、白塬畔、贾塬、南掌堡子8个行政村各新建200m³钢筋混凝土蓄水池9座</t>
        </is>
      </c>
      <c r="G1477" s="260" t="n">
        <v>135</v>
      </c>
      <c r="H1477" s="151" t="inlineStr">
        <is>
          <t>解决秦团庄乡9个“331+”养殖专业合作社羊畜饮水问题</t>
        </is>
      </c>
      <c r="I1477" s="152" t="n">
        <v>8</v>
      </c>
      <c r="J1477" s="152" t="n">
        <v>0.0179</v>
      </c>
      <c r="K1477" s="152" t="n">
        <v>0.05907</v>
      </c>
      <c r="L1477" s="152" t="inlineStr">
        <is>
          <t>县水务局</t>
        </is>
      </c>
      <c r="M1477" s="152" t="inlineStr">
        <is>
          <t>县水务局</t>
        </is>
      </c>
      <c r="N1477" s="155" t="n">
        <v>2019.11</v>
      </c>
      <c r="O1477" s="52" t="n"/>
    </row>
    <row r="1478" ht="36" customFormat="1" customHeight="1" s="14">
      <c r="A1478" s="152" t="n"/>
      <c r="B1478" s="152" t="inlineStr">
        <is>
          <t>山城乡“331+”养殖专业合作社供水工程</t>
        </is>
      </c>
      <c r="C1478" s="152" t="inlineStr">
        <is>
          <t>新建</t>
        </is>
      </c>
      <c r="D1478" s="152" t="inlineStr">
        <is>
          <t>2020.03
-
2020.12</t>
        </is>
      </c>
      <c r="E1478" s="152" t="inlineStr">
        <is>
          <t>山城乡</t>
        </is>
      </c>
      <c r="F1478" s="151" t="inlineStr">
        <is>
          <t>在寨柯、冯家沟、赵庄、山城堡、谢庄、薛塬、王山口、八里铺、郝掌9个行政村各新建200m³钢筋混凝土蓄水池9座</t>
        </is>
      </c>
      <c r="G1478" s="260" t="n">
        <v>135</v>
      </c>
      <c r="H1478" s="151" t="inlineStr">
        <is>
          <t>解决山城乡9个“331+”养殖专业合作社羊畜饮水问题</t>
        </is>
      </c>
      <c r="I1478" s="152" t="n">
        <v>9</v>
      </c>
      <c r="J1478" s="152" t="n">
        <v>0.0462</v>
      </c>
      <c r="K1478" s="152" t="n">
        <v>0.15246</v>
      </c>
      <c r="L1478" s="152" t="inlineStr">
        <is>
          <t>县水务局</t>
        </is>
      </c>
      <c r="M1478" s="152" t="inlineStr">
        <is>
          <t>县水务局</t>
        </is>
      </c>
      <c r="N1478" s="155" t="n">
        <v>2019.11</v>
      </c>
      <c r="O1478" s="52" t="n"/>
    </row>
    <row r="1479" ht="36" customFormat="1" customHeight="1" s="14">
      <c r="A1479" s="152" t="n"/>
      <c r="B1479" s="152" t="inlineStr">
        <is>
          <t>虎洞镇“331+”养殖专业合作社供水工程</t>
        </is>
      </c>
      <c r="C1479" s="152" t="inlineStr">
        <is>
          <t>新建</t>
        </is>
      </c>
      <c r="D1479" s="152" t="inlineStr">
        <is>
          <t>2020.03
-
2020.12</t>
        </is>
      </c>
      <c r="E1479" s="152" t="inlineStr">
        <is>
          <t>虎洞镇</t>
        </is>
      </c>
      <c r="F1479" s="151" t="inlineStr">
        <is>
          <t>在张家湾、半个城、常兆台、砂井子、张大掌、刘解掌、高庙湾、魏家河、金庄园9个行政村各新建200m³钢筋混凝土蓄水池9座</t>
        </is>
      </c>
      <c r="G1479" s="260" t="n">
        <v>135</v>
      </c>
      <c r="H1479" s="151" t="inlineStr">
        <is>
          <t>解决虎洞镇9个“331+”养殖专业合作社羊畜饮水问题</t>
        </is>
      </c>
      <c r="I1479" s="152" t="n">
        <v>9</v>
      </c>
      <c r="J1479" s="152" t="n">
        <v>0.0231</v>
      </c>
      <c r="K1479" s="152" t="n">
        <v>0.07623000000000001</v>
      </c>
      <c r="L1479" s="152" t="inlineStr">
        <is>
          <t>县水务局</t>
        </is>
      </c>
      <c r="M1479" s="152" t="inlineStr">
        <is>
          <t>县水务局</t>
        </is>
      </c>
      <c r="N1479" s="155" t="n">
        <v>2019.11</v>
      </c>
      <c r="O1479" s="52" t="n"/>
    </row>
    <row r="1480" ht="36" customFormat="1" customHeight="1" s="14">
      <c r="A1480" s="152" t="n"/>
      <c r="B1480" s="152" t="inlineStr">
        <is>
          <t>罗山乡“331+”养殖专业合作社供水工程</t>
        </is>
      </c>
      <c r="C1480" s="152" t="inlineStr">
        <is>
          <t>新建</t>
        </is>
      </c>
      <c r="D1480" s="152" t="inlineStr">
        <is>
          <t>2020.03
-
2020.12</t>
        </is>
      </c>
      <c r="E1480" s="152" t="inlineStr">
        <is>
          <t>罗山川乡</t>
        </is>
      </c>
      <c r="F1480" s="151" t="inlineStr">
        <is>
          <t>在光明、陈渠子、大树塬、山水湾、西阳洼、兰家掌、龙柏山、苇芝城8个行政村新建200m³钢筋混凝土蓄水池8座</t>
        </is>
      </c>
      <c r="G1480" s="260" t="n">
        <v>120</v>
      </c>
      <c r="H1480" s="151" t="inlineStr">
        <is>
          <t>解决罗山川乡8个“331+”养殖专业合作社羊畜饮水问题</t>
        </is>
      </c>
      <c r="I1480" s="152" t="n">
        <v>8</v>
      </c>
      <c r="J1480" s="152" t="n">
        <v>0.0231</v>
      </c>
      <c r="K1480" s="152" t="n">
        <v>0.07623000000000001</v>
      </c>
      <c r="L1480" s="152" t="inlineStr">
        <is>
          <t>县水务局</t>
        </is>
      </c>
      <c r="M1480" s="152" t="inlineStr">
        <is>
          <t>县水务局</t>
        </is>
      </c>
      <c r="N1480" s="155" t="n">
        <v>2019.11</v>
      </c>
      <c r="O1480" s="52" t="n"/>
    </row>
    <row r="1481" ht="36" customFormat="1" customHeight="1" s="14">
      <c r="A1481" s="152" t="n"/>
      <c r="B1481" s="152" t="inlineStr">
        <is>
          <t>南湫乡“331+”养殖专业合作社供水工程</t>
        </is>
      </c>
      <c r="C1481" s="152" t="inlineStr">
        <is>
          <t>新建</t>
        </is>
      </c>
      <c r="D1481" s="152" t="inlineStr">
        <is>
          <t>2020.03
-
2020.12</t>
        </is>
      </c>
      <c r="E1481" s="152" t="inlineStr">
        <is>
          <t>南湫乡</t>
        </is>
      </c>
      <c r="F1481" s="151" t="inlineStr">
        <is>
          <t>在洪涝池、双井子、杨兴堡、花儿山、岳后渠5个行政村新建200m³钢筋混凝土蓄水池5座</t>
        </is>
      </c>
      <c r="G1481" s="260" t="n">
        <v>75</v>
      </c>
      <c r="H1481" s="151" t="inlineStr">
        <is>
          <t>解决南湫乡5个“331+”养殖专业合作社羊畜饮水问题</t>
        </is>
      </c>
      <c r="I1481" s="152" t="n">
        <v>5</v>
      </c>
      <c r="J1481" s="152" t="n">
        <v>0.012</v>
      </c>
      <c r="K1481" s="152" t="n">
        <v>0.0396</v>
      </c>
      <c r="L1481" s="152" t="inlineStr">
        <is>
          <t>县水务局</t>
        </is>
      </c>
      <c r="M1481" s="152" t="inlineStr">
        <is>
          <t>县水务局</t>
        </is>
      </c>
      <c r="N1481" s="155" t="n">
        <v>2019.11</v>
      </c>
      <c r="O1481" s="52" t="n"/>
    </row>
    <row r="1482" ht="36" customFormat="1" customHeight="1" s="14">
      <c r="A1482" s="152" t="n"/>
      <c r="B1482" s="152" t="inlineStr">
        <is>
          <t>曲子镇“331+”养殖专业合作社供水工程</t>
        </is>
      </c>
      <c r="C1482" s="152" t="inlineStr">
        <is>
          <t>新建</t>
        </is>
      </c>
      <c r="D1482" s="152" t="inlineStr">
        <is>
          <t>2020.03
-
2020.12</t>
        </is>
      </c>
      <c r="E1482" s="152" t="inlineStr">
        <is>
          <t>曲子镇</t>
        </is>
      </c>
      <c r="F1482" s="151" t="inlineStr">
        <is>
          <t>在五里桥、双城、刘旗、孟家寨、楼房子、西沟、马家河、董家塬8个行政村新建200m³钢筋混凝土蓄水池11座</t>
        </is>
      </c>
      <c r="G1482" s="260" t="n">
        <v>165</v>
      </c>
      <c r="H1482" s="151" t="inlineStr">
        <is>
          <t>解决曲子镇11个“331+”养殖专业合作社羊畜饮水问题</t>
        </is>
      </c>
      <c r="I1482" s="152" t="n">
        <v>1</v>
      </c>
      <c r="J1482" s="152" t="n">
        <v>0.0272</v>
      </c>
      <c r="K1482" s="152" t="n">
        <v>0.08976000000000001</v>
      </c>
      <c r="L1482" s="152" t="inlineStr">
        <is>
          <t>县水务局</t>
        </is>
      </c>
      <c r="M1482" s="152" t="inlineStr">
        <is>
          <t>县水务局</t>
        </is>
      </c>
      <c r="N1482" s="155" t="n">
        <v>2019.11</v>
      </c>
      <c r="O1482" s="52" t="n"/>
    </row>
    <row r="1483" ht="36" customFormat="1" customHeight="1" s="14">
      <c r="A1483" s="152" t="n"/>
      <c r="B1483" s="152" t="inlineStr">
        <is>
          <t>车道镇“331+”养殖专业合作社供水工程</t>
        </is>
      </c>
      <c r="C1483" s="152" t="inlineStr">
        <is>
          <t>新建</t>
        </is>
      </c>
      <c r="D1483" s="152" t="inlineStr">
        <is>
          <t>2020.03
-
2020.12</t>
        </is>
      </c>
      <c r="E1483" s="152" t="inlineStr">
        <is>
          <t>车道镇</t>
        </is>
      </c>
      <c r="F1483" s="151" t="inlineStr">
        <is>
          <t>在万安、元峁、刘园子、安掌、双庙、代掌、王西掌、刘渠、杨掌、吊渠、红台、苦水掌、陈掌14个行政村新建200m³钢筋混凝土蓄水池17座</t>
        </is>
      </c>
      <c r="G1483" s="260" t="n">
        <v>255</v>
      </c>
      <c r="H1483" s="151" t="inlineStr">
        <is>
          <t>解决车道镇17个“331+”养殖专业合作社羊畜饮水问题</t>
        </is>
      </c>
      <c r="I1483" s="152" t="n">
        <v>14</v>
      </c>
      <c r="J1483" s="152" t="n">
        <v>0.0525</v>
      </c>
      <c r="K1483" s="152" t="n">
        <v>0.17325</v>
      </c>
      <c r="L1483" s="152" t="inlineStr">
        <is>
          <t>县水务局</t>
        </is>
      </c>
      <c r="M1483" s="152" t="inlineStr">
        <is>
          <t>县水务局</t>
        </is>
      </c>
      <c r="N1483" s="155" t="n">
        <v>2019.11</v>
      </c>
      <c r="O1483" s="52" t="n"/>
    </row>
    <row r="1484" ht="36" customFormat="1" customHeight="1" s="14">
      <c r="A1484" s="152" t="n"/>
      <c r="B1484" s="152" t="inlineStr">
        <is>
          <t>八珠乡“331+”养殖专业合作社供水工程</t>
        </is>
      </c>
      <c r="C1484" s="152" t="inlineStr">
        <is>
          <t>新建</t>
        </is>
      </c>
      <c r="D1484" s="152" t="inlineStr">
        <is>
          <t>2020.03
-
2020.12</t>
        </is>
      </c>
      <c r="E1484" s="152" t="inlineStr">
        <is>
          <t>八珠乡</t>
        </is>
      </c>
      <c r="F1484" s="151" t="inlineStr">
        <is>
          <t>在曹塬、瓦崾岘、杏树沟、塔儿咀、马连掌、冯家湾、苟塬、湫坝沟、白塬10个行政村新建200m³钢筋混凝土蓄水池11座</t>
        </is>
      </c>
      <c r="G1484" s="260" t="n">
        <v>165</v>
      </c>
      <c r="H1484" s="151" t="inlineStr">
        <is>
          <t>解决八珠乡11个“331+”养殖专业合作社羊畜饮水问题</t>
        </is>
      </c>
      <c r="I1484" s="152" t="n">
        <v>10</v>
      </c>
      <c r="J1484" s="152" t="n">
        <v>0.0296</v>
      </c>
      <c r="K1484" s="152" t="n">
        <v>0.09768</v>
      </c>
      <c r="L1484" s="152" t="inlineStr">
        <is>
          <t>县水务局</t>
        </is>
      </c>
      <c r="M1484" s="152" t="inlineStr">
        <is>
          <t>县水务局</t>
        </is>
      </c>
      <c r="N1484" s="155" t="n">
        <v>2019.11</v>
      </c>
      <c r="O1484" s="52" t="n"/>
    </row>
    <row r="1485" ht="36" customFormat="1" customHeight="1" s="14">
      <c r="A1485" s="152" t="n"/>
      <c r="B1485" s="152" t="inlineStr">
        <is>
          <t>樊家川镇“331+”养殖专业合作社供水工程</t>
        </is>
      </c>
      <c r="C1485" s="152" t="inlineStr">
        <is>
          <t>新建</t>
        </is>
      </c>
      <c r="D1485" s="152" t="inlineStr">
        <is>
          <t>2020.03
-
2020.12</t>
        </is>
      </c>
      <c r="E1485" s="152" t="inlineStr">
        <is>
          <t>樊家川</t>
        </is>
      </c>
      <c r="F1485" s="151" t="inlineStr">
        <is>
          <t>在马骏滩、闫塬、长城、马驿沟、李崾岘、郝集、樊家川、慕家河8个行政村新建200m³钢筋混凝土蓄水池8座</t>
        </is>
      </c>
      <c r="G1485" s="260" t="n">
        <v>120</v>
      </c>
      <c r="H1485" s="151" t="inlineStr">
        <is>
          <t>解决樊家川镇8个“331+”养殖专业合作社羊畜饮水问题</t>
        </is>
      </c>
      <c r="I1485" s="152" t="n">
        <v>8</v>
      </c>
      <c r="J1485" s="152" t="n">
        <v>0.0122</v>
      </c>
      <c r="K1485" s="152" t="n">
        <v>0.04026</v>
      </c>
      <c r="L1485" s="152" t="inlineStr">
        <is>
          <t>县水务局</t>
        </is>
      </c>
      <c r="M1485" s="152" t="inlineStr">
        <is>
          <t>县水务局</t>
        </is>
      </c>
      <c r="N1485" s="155" t="n">
        <v>2019.11</v>
      </c>
      <c r="O1485" s="52" t="n"/>
    </row>
    <row r="1486" ht="36" customFormat="1" customHeight="1" s="14">
      <c r="A1486" s="152" t="n"/>
      <c r="B1486" s="152" t="inlineStr">
        <is>
          <t>合道镇“331+”养殖专业合作社供水工程</t>
        </is>
      </c>
      <c r="C1486" s="152" t="inlineStr">
        <is>
          <t>新建</t>
        </is>
      </c>
      <c r="D1486" s="152" t="inlineStr">
        <is>
          <t>2020.03
-
2020.12</t>
        </is>
      </c>
      <c r="E1486" s="152" t="inlineStr">
        <is>
          <t>合道镇</t>
        </is>
      </c>
      <c r="F1486" s="151" t="inlineStr">
        <is>
          <t>在朱家塬、赵塬、陶洼子、陈旗塬、辛坪、何坪、唐台子、沈家岭、大路洼、赵台、红崖洼、尚西坪、寨子坪、常崾岘、杨坪沟、梁坪、瓦天沟17个行政村新建200m³钢筋混凝土蓄水池17座</t>
        </is>
      </c>
      <c r="G1486" s="260" t="n">
        <v>255</v>
      </c>
      <c r="H1486" s="151" t="inlineStr">
        <is>
          <t>解决合道镇17个“331+”养殖专业合作社羊畜饮水问题</t>
        </is>
      </c>
      <c r="I1486" s="152" t="n">
        <v>17</v>
      </c>
      <c r="J1486" s="152" t="n">
        <v>0.0366</v>
      </c>
      <c r="K1486" s="152" t="n">
        <v>0.12078</v>
      </c>
      <c r="L1486" s="152" t="inlineStr">
        <is>
          <t>县水务局</t>
        </is>
      </c>
      <c r="M1486" s="152" t="inlineStr">
        <is>
          <t>县水务局</t>
        </is>
      </c>
      <c r="N1486" s="155" t="n">
        <v>2019.11</v>
      </c>
      <c r="O1486" s="52" t="n"/>
    </row>
    <row r="1487" ht="36" customFormat="1" customHeight="1" s="14">
      <c r="A1487" s="152" t="n"/>
      <c r="B1487" s="152" t="inlineStr">
        <is>
          <t>洪德镇“331+”养殖专业合作社供水工程</t>
        </is>
      </c>
      <c r="C1487" s="152" t="inlineStr">
        <is>
          <t>新建</t>
        </is>
      </c>
      <c r="D1487" s="152" t="inlineStr">
        <is>
          <t>2020.03
-
2020.12</t>
        </is>
      </c>
      <c r="E1487" s="152" t="inlineStr">
        <is>
          <t>洪德镇</t>
        </is>
      </c>
      <c r="F1487" s="151" t="inlineStr">
        <is>
          <t>在肖关、马塬、赵洼、私盐路、李塬、新集子、张崾岘、洪德街、苗河、丁阳渠子、张塬11个行政村新建200m³钢筋混凝土蓄水池11座</t>
        </is>
      </c>
      <c r="G1487" s="260" t="n">
        <v>165</v>
      </c>
      <c r="H1487" s="151" t="inlineStr">
        <is>
          <t>解决洪德镇11个“331+”养殖专业合作社羊畜饮水问题</t>
        </is>
      </c>
      <c r="I1487" s="152" t="n">
        <v>11</v>
      </c>
      <c r="J1487" s="152" t="n">
        <v>0.0535</v>
      </c>
      <c r="K1487" s="152" t="n">
        <v>0.17655</v>
      </c>
      <c r="L1487" s="152" t="inlineStr">
        <is>
          <t>县水务局</t>
        </is>
      </c>
      <c r="M1487" s="152" t="inlineStr">
        <is>
          <t>县水务局</t>
        </is>
      </c>
      <c r="N1487" s="155" t="n">
        <v>2019.11</v>
      </c>
      <c r="O1487" s="52" t="n"/>
    </row>
    <row r="1488" ht="36" customFormat="1" customHeight="1" s="14">
      <c r="A1488" s="152" t="n"/>
      <c r="B1488" s="152" t="inlineStr">
        <is>
          <t>环城镇“331+”养殖专业合作社供水工程</t>
        </is>
      </c>
      <c r="C1488" s="152" t="inlineStr">
        <is>
          <t>新建</t>
        </is>
      </c>
      <c r="D1488" s="152" t="inlineStr">
        <is>
          <t>2020.03
-
2020.12</t>
        </is>
      </c>
      <c r="E1488" s="152" t="inlineStr">
        <is>
          <t>环城镇</t>
        </is>
      </c>
      <c r="F1488" s="151" t="inlineStr">
        <is>
          <t>在陈汤塬、白草塬、杨庙掌、赵小掌、肖川5行政村新建200m³钢筋混凝土蓄水池7座</t>
        </is>
      </c>
      <c r="G1488" s="260" t="n">
        <v>105</v>
      </c>
      <c r="H1488" s="151" t="inlineStr">
        <is>
          <t>解决环城镇7个“331+”养殖专业合作社羊畜饮水问题</t>
        </is>
      </c>
      <c r="I1488" s="152" t="n">
        <v>1</v>
      </c>
      <c r="J1488" s="152" t="n">
        <v>0.0462</v>
      </c>
      <c r="K1488" s="152" t="n">
        <v>0.15246</v>
      </c>
      <c r="L1488" s="152" t="inlineStr">
        <is>
          <t>县水务局</t>
        </is>
      </c>
      <c r="M1488" s="152" t="inlineStr">
        <is>
          <t>县水务局</t>
        </is>
      </c>
      <c r="N1488" s="155" t="n">
        <v>2019.11</v>
      </c>
      <c r="O1488" s="52" t="n"/>
    </row>
    <row r="1489" ht="36" customFormat="1" customHeight="1" s="14">
      <c r="A1489" s="152" t="n"/>
      <c r="B1489" s="152" t="inlineStr">
        <is>
          <t>芦家湾乡“331+”养殖专业合作社供水工程</t>
        </is>
      </c>
      <c r="C1489" s="152" t="inlineStr">
        <is>
          <t>新建</t>
        </is>
      </c>
      <c r="D1489" s="152" t="inlineStr">
        <is>
          <t>2020.03
-
2020.12</t>
        </is>
      </c>
      <c r="E1489" s="152" t="inlineStr">
        <is>
          <t>芦家湾乡</t>
        </is>
      </c>
      <c r="F1489" s="151" t="inlineStr">
        <is>
          <t>在小堡条、王庄、大堡条、桃李湾、宋家掌、井川、庙儿掌、花儿掌8个行政村新建200m³钢筋混凝土蓄水池8座</t>
        </is>
      </c>
      <c r="G1489" s="260" t="n">
        <v>120</v>
      </c>
      <c r="H1489" s="151" t="inlineStr">
        <is>
          <t>解决芦家湾乡8个“331+”养殖专业合作社羊畜饮水问题</t>
        </is>
      </c>
      <c r="I1489" s="152" t="n">
        <v>8</v>
      </c>
      <c r="J1489" s="152" t="n">
        <v>0.0135</v>
      </c>
      <c r="K1489" s="152" t="n">
        <v>0.04455</v>
      </c>
      <c r="L1489" s="152" t="inlineStr">
        <is>
          <t>县水务局</t>
        </is>
      </c>
      <c r="M1489" s="152" t="inlineStr">
        <is>
          <t>县水务局</t>
        </is>
      </c>
      <c r="N1489" s="155" t="n">
        <v>2019.11</v>
      </c>
      <c r="O1489" s="52" t="n"/>
    </row>
    <row r="1490" ht="47" customFormat="1" customHeight="1" s="14">
      <c r="A1490" s="152" t="n"/>
      <c r="B1490" s="152" t="inlineStr">
        <is>
          <t>毛井镇“331+”养殖专业合作社供水工程</t>
        </is>
      </c>
      <c r="C1490" s="152" t="inlineStr">
        <is>
          <t>新建</t>
        </is>
      </c>
      <c r="D1490" s="152" t="inlineStr">
        <is>
          <t>2020.03
-
2020.12</t>
        </is>
      </c>
      <c r="E1490" s="152" t="inlineStr">
        <is>
          <t>毛井镇</t>
        </is>
      </c>
      <c r="F1490" s="151" t="inlineStr">
        <is>
          <t>在山西掌、杨东掌、红糜湾、红土咀、乔崾岘、丁连掌、高家洼、马趟、大户掌、黄寨柯、施家滩12个行政村新建200m³钢筋混凝土蓄水池19座</t>
        </is>
      </c>
      <c r="G1490" s="260" t="n">
        <v>285</v>
      </c>
      <c r="H1490" s="151" t="inlineStr">
        <is>
          <t>解决毛井镇19个“331+”养殖专业合作社羊畜饮水问题</t>
        </is>
      </c>
      <c r="I1490" s="152" t="n">
        <v>12</v>
      </c>
      <c r="J1490" s="152" t="n">
        <v>0.0345</v>
      </c>
      <c r="K1490" s="152" t="n">
        <v>0.11385</v>
      </c>
      <c r="L1490" s="152" t="inlineStr">
        <is>
          <t>县水务局</t>
        </is>
      </c>
      <c r="M1490" s="152" t="inlineStr">
        <is>
          <t>县水务局</t>
        </is>
      </c>
      <c r="N1490" s="155" t="n">
        <v>2019.11</v>
      </c>
      <c r="O1490" s="52" t="n"/>
    </row>
    <row r="1491" ht="36" customFormat="1" customHeight="1" s="14">
      <c r="A1491" s="152" t="n"/>
      <c r="B1491" s="152" t="inlineStr">
        <is>
          <t>木钵镇“331+”养殖专业合作社供水工程</t>
        </is>
      </c>
      <c r="C1491" s="152" t="inlineStr">
        <is>
          <t>新建</t>
        </is>
      </c>
      <c r="D1491" s="152" t="inlineStr">
        <is>
          <t>2020.03
-
2020.12</t>
        </is>
      </c>
      <c r="E1491" s="152" t="inlineStr">
        <is>
          <t>木钵镇</t>
        </is>
      </c>
      <c r="F1491" s="151" t="inlineStr">
        <is>
          <t>在殷家桥、曹旗、韩洼子、周湾、井儿岔，罗家沟、水坝滩、坪子塬、白家掌、郭西掌、二合塬、木钵街、关营、高寨、高楼塬、刘家塬17个行政村新建200m³钢筋混凝土蓄水池17座</t>
        </is>
      </c>
      <c r="G1491" s="260" t="n">
        <v>255</v>
      </c>
      <c r="H1491" s="151" t="inlineStr">
        <is>
          <t>解决木钵镇17个“331+”养殖专业合作社羊畜饮水问题</t>
        </is>
      </c>
      <c r="I1491" s="152" t="n">
        <v>17</v>
      </c>
      <c r="J1491" s="152" t="n">
        <v>0.0294</v>
      </c>
      <c r="K1491" s="152" t="n">
        <v>0.09702</v>
      </c>
      <c r="L1491" s="152" t="inlineStr">
        <is>
          <t>县水务局</t>
        </is>
      </c>
      <c r="M1491" s="152" t="inlineStr">
        <is>
          <t>县水务局</t>
        </is>
      </c>
      <c r="N1491" s="155" t="n">
        <v>2019.11</v>
      </c>
      <c r="O1491" s="52" t="n"/>
    </row>
    <row r="1492" ht="36" customFormat="1" customHeight="1" s="14">
      <c r="A1492" s="152" t="n"/>
      <c r="B1492" s="152" t="inlineStr">
        <is>
          <t>天池乡“331+”养殖专业合作社供水工程</t>
        </is>
      </c>
      <c r="C1492" s="152" t="inlineStr">
        <is>
          <t>新建</t>
        </is>
      </c>
      <c r="D1492" s="152" t="inlineStr">
        <is>
          <t>2020.03
-
2020.12</t>
        </is>
      </c>
      <c r="E1492" s="152" t="inlineStr">
        <is>
          <t>天池乡</t>
        </is>
      </c>
      <c r="F1492" s="151" t="inlineStr">
        <is>
          <t>在曹李川、天池、殷屈河、潘老庄、井渠淌、张邓塬、老庄湾、梁河、碾盘岭、大方山、四合掌、喜家坪、吴城子、苏北岔、大庄台15个行政村新建200m³钢筋混凝土蓄水池16座</t>
        </is>
      </c>
      <c r="G1492" s="260" t="n">
        <v>240</v>
      </c>
      <c r="H1492" s="151" t="inlineStr">
        <is>
          <t>解决天池乡16个“331+”养殖专业合作社羊畜饮水问题</t>
        </is>
      </c>
      <c r="I1492" s="152" t="n">
        <v>15</v>
      </c>
      <c r="J1492" s="152" t="n">
        <v>0.0231</v>
      </c>
      <c r="K1492" s="152" t="n">
        <v>0.07623000000000001</v>
      </c>
      <c r="L1492" s="152" t="inlineStr">
        <is>
          <t>县水务局</t>
        </is>
      </c>
      <c r="M1492" s="152" t="inlineStr">
        <is>
          <t>县水务局</t>
        </is>
      </c>
      <c r="N1492" s="155" t="n">
        <v>2019.11</v>
      </c>
      <c r="O1492" s="52" t="n"/>
    </row>
    <row r="1493" ht="36" customFormat="1" customHeight="1" s="14">
      <c r="A1493" s="152" t="n"/>
      <c r="B1493" s="152" t="inlineStr">
        <is>
          <t>小南沟乡“331+”养殖专业合作社供水工程</t>
        </is>
      </c>
      <c r="C1493" s="152" t="inlineStr">
        <is>
          <t>新建</t>
        </is>
      </c>
      <c r="D1493" s="152" t="inlineStr">
        <is>
          <t>2020.03
-
2020.12</t>
        </is>
      </c>
      <c r="E1493" s="152" t="inlineStr">
        <is>
          <t>小南沟乡</t>
        </is>
      </c>
      <c r="F1493" s="151" t="inlineStr">
        <is>
          <t>在李塬、燕麦掌、粉子山、李上山、汪天子、陈掌、许掌、连川、杨胡套子、丁寨柯8个行政村新建200m³钢筋混凝土蓄水池10座</t>
        </is>
      </c>
      <c r="G1493" s="260" t="n">
        <v>150</v>
      </c>
      <c r="H1493" s="151" t="inlineStr">
        <is>
          <t>解决小南沟乡10个“331+”养殖专业合作社羊畜饮水问题</t>
        </is>
      </c>
      <c r="I1493" s="152" t="n">
        <v>8</v>
      </c>
      <c r="J1493" s="152" t="n">
        <v>0.012</v>
      </c>
      <c r="K1493" s="152" t="n">
        <v>0.0396</v>
      </c>
      <c r="L1493" s="152" t="inlineStr">
        <is>
          <t>县水务局</t>
        </is>
      </c>
      <c r="M1493" s="152" t="inlineStr">
        <is>
          <t>县水务局</t>
        </is>
      </c>
      <c r="N1493" s="155" t="n">
        <v>2019.11</v>
      </c>
      <c r="O1493" s="52" t="n"/>
    </row>
    <row r="1494" ht="36" customFormat="1" customHeight="1" s="14">
      <c r="A1494" s="152" t="n"/>
      <c r="B1494" s="152" t="inlineStr">
        <is>
          <t>演武乡“331+”养殖专业合作社供水工程</t>
        </is>
      </c>
      <c r="C1494" s="152" t="inlineStr">
        <is>
          <t>新建</t>
        </is>
      </c>
      <c r="D1494" s="152" t="inlineStr">
        <is>
          <t>2020.03
-
2020.12</t>
        </is>
      </c>
      <c r="E1494" s="152" t="inlineStr">
        <is>
          <t>演武乡</t>
        </is>
      </c>
      <c r="F1494" s="151" t="inlineStr">
        <is>
          <t>在路家塬、走马硷、吴家塬、杨家洼、佛家岔、黒泉河、刘坪、黄家山、曳郭咀9个行政村新建200m³钢筋混凝土蓄水池10座</t>
        </is>
      </c>
      <c r="G1494" s="260" t="n">
        <v>150</v>
      </c>
      <c r="H1494" s="151" t="inlineStr">
        <is>
          <t>解决演武乡10个“331+”养殖专业合作社羊畜饮水问题</t>
        </is>
      </c>
      <c r="I1494" s="152" t="n">
        <v>9</v>
      </c>
      <c r="J1494" s="152" t="n">
        <v>0.0133</v>
      </c>
      <c r="K1494" s="152" t="n">
        <v>0.04389</v>
      </c>
      <c r="L1494" s="152" t="inlineStr">
        <is>
          <t>县水务局</t>
        </is>
      </c>
      <c r="M1494" s="152" t="inlineStr">
        <is>
          <t>县水务局</t>
        </is>
      </c>
      <c r="N1494" s="155" t="n">
        <v>2019.11</v>
      </c>
      <c r="O1494" s="52" t="n"/>
    </row>
    <row r="1495" ht="42" customFormat="1" customHeight="1" s="14">
      <c r="A1495" s="233" t="n">
        <v>2</v>
      </c>
      <c r="B1495" s="233" t="inlineStr">
        <is>
          <t>环县千只湖羊标准化养殖示范专业合作社供水工程</t>
        </is>
      </c>
      <c r="C1495" s="233" t="inlineStr">
        <is>
          <t>新建</t>
        </is>
      </c>
      <c r="D1495" s="233" t="inlineStr">
        <is>
          <t>2020.03
-
2020.12</t>
        </is>
      </c>
      <c r="E1495" s="233" t="inlineStr">
        <is>
          <t>全县20个乡镇</t>
        </is>
      </c>
      <c r="F1495" s="124" t="inlineStr">
        <is>
          <t>在20个乡镇119个行政村新建300m3钢筋混凝土蓄水池124座</t>
        </is>
      </c>
      <c r="G1495" s="261" t="n">
        <v>2480</v>
      </c>
      <c r="H1495" s="124" t="inlineStr">
        <is>
          <t>解决全县20个乡镇八珠乡124个千只湖羊标准化养殖示范专业合作社羊畜饮水问题</t>
        </is>
      </c>
      <c r="I1495" s="233" t="n">
        <v>115</v>
      </c>
      <c r="J1495" s="233" t="n">
        <v>0.6211</v>
      </c>
      <c r="K1495" s="233" t="n">
        <v>2.04963</v>
      </c>
      <c r="L1495" s="233" t="inlineStr">
        <is>
          <t>县水务局</t>
        </is>
      </c>
      <c r="M1495" s="233" t="inlineStr">
        <is>
          <t>县水务局</t>
        </is>
      </c>
      <c r="N1495" s="123" t="inlineStr">
        <is>
          <t>2019.11</t>
        </is>
      </c>
      <c r="O1495" s="52" t="n"/>
    </row>
    <row r="1496" ht="39" customFormat="1" customHeight="1" s="14">
      <c r="A1496" s="152" t="n"/>
      <c r="B1496" s="152" t="inlineStr">
        <is>
          <t>八珠乡千只湖羊标准化养殖示范专业合作社供水工程</t>
        </is>
      </c>
      <c r="C1496" s="152" t="inlineStr">
        <is>
          <t>新建</t>
        </is>
      </c>
      <c r="D1496" s="152" t="inlineStr">
        <is>
          <t>2020.03
-
2020.12</t>
        </is>
      </c>
      <c r="E1496" s="152" t="inlineStr">
        <is>
          <t>八珠乡</t>
        </is>
      </c>
      <c r="F1496" s="151" t="inlineStr">
        <is>
          <t>在白塬、曹塬、苟塬、塔尔咀、瓦崾岘、杏树沟、湫坝沟7个行政村新建300m3钢筋混凝土蓄水池7座</t>
        </is>
      </c>
      <c r="G1496" s="260" t="n">
        <v>140</v>
      </c>
      <c r="H1496" s="151" t="inlineStr">
        <is>
          <t>解决八珠乡7个千只湖羊标准化养殖示范专业合作社羊畜饮水问题</t>
        </is>
      </c>
      <c r="I1496" s="152" t="n">
        <v>7</v>
      </c>
      <c r="J1496" s="152" t="n">
        <v>0.0283</v>
      </c>
      <c r="K1496" s="152" t="n">
        <v>0.09339</v>
      </c>
      <c r="L1496" s="152" t="inlineStr">
        <is>
          <t>县水务局</t>
        </is>
      </c>
      <c r="M1496" s="152" t="inlineStr">
        <is>
          <t>县水务局</t>
        </is>
      </c>
      <c r="N1496" s="155" t="inlineStr">
        <is>
          <t>2019.11</t>
        </is>
      </c>
      <c r="O1496" s="52" t="n"/>
    </row>
    <row r="1497" ht="39" customFormat="1" customHeight="1" s="14">
      <c r="A1497" s="152" t="n"/>
      <c r="B1497" s="152" t="inlineStr">
        <is>
          <t>车道镇千只湖羊标准化养殖示范专业合作社供水工程</t>
        </is>
      </c>
      <c r="C1497" s="152" t="inlineStr">
        <is>
          <t>新建</t>
        </is>
      </c>
      <c r="D1497" s="152" t="inlineStr">
        <is>
          <t>2020.03
-
2020.12</t>
        </is>
      </c>
      <c r="E1497" s="152" t="inlineStr">
        <is>
          <t>车道镇</t>
        </is>
      </c>
      <c r="F1497" s="151" t="inlineStr">
        <is>
          <t>在苦水掌、双庙、刘渠、王西掌、樱桃掌、元峁、吊渠7个行政村新建300m3钢筋混凝土蓄水池7座</t>
        </is>
      </c>
      <c r="G1497" s="260" t="n">
        <v>140</v>
      </c>
      <c r="H1497" s="151" t="inlineStr">
        <is>
          <t>解决车道镇7个千只湖羊标准化养殖示范专业合作社羊畜饮水问题</t>
        </is>
      </c>
      <c r="I1497" s="152" t="n">
        <v>7</v>
      </c>
      <c r="J1497" s="152" t="n">
        <v>0.0421</v>
      </c>
      <c r="K1497" s="152" t="n">
        <v>0.13893</v>
      </c>
      <c r="L1497" s="152" t="inlineStr">
        <is>
          <t>县水务局</t>
        </is>
      </c>
      <c r="M1497" s="152" t="inlineStr">
        <is>
          <t>县水务局</t>
        </is>
      </c>
      <c r="N1497" s="155" t="inlineStr">
        <is>
          <t>2019.11</t>
        </is>
      </c>
      <c r="O1497" s="52" t="n"/>
    </row>
    <row r="1498" ht="39" customFormat="1" customHeight="1" s="14">
      <c r="A1498" s="152" t="n"/>
      <c r="B1498" s="152" t="inlineStr">
        <is>
          <t>樊家川镇千只湖羊标准化养殖示范专业合作社供水工程</t>
        </is>
      </c>
      <c r="C1498" s="152" t="inlineStr">
        <is>
          <t>新建</t>
        </is>
      </c>
      <c r="D1498" s="152" t="inlineStr">
        <is>
          <t>2020.03
-
2020.12</t>
        </is>
      </c>
      <c r="E1498" s="152" t="inlineStr">
        <is>
          <t>樊家川镇</t>
        </is>
      </c>
      <c r="F1498" s="151" t="inlineStr">
        <is>
          <t>在樊家川、郝集、马驿沟、慕家河、闫塬、长城6个行政村新建300m3钢筋混凝土蓄水池6座</t>
        </is>
      </c>
      <c r="G1498" s="260" t="n">
        <v>120</v>
      </c>
      <c r="H1498" s="151" t="inlineStr">
        <is>
          <t>解决樊家川镇6个千只湖羊标准化养殖示范专业合作社羊畜饮水问题</t>
        </is>
      </c>
      <c r="I1498" s="152" t="n">
        <v>6</v>
      </c>
      <c r="J1498" s="152" t="n">
        <v>0.0229</v>
      </c>
      <c r="K1498" s="152" t="n">
        <v>0.07557</v>
      </c>
      <c r="L1498" s="152" t="inlineStr">
        <is>
          <t>县水务局</t>
        </is>
      </c>
      <c r="M1498" s="152" t="inlineStr">
        <is>
          <t>县水务局</t>
        </is>
      </c>
      <c r="N1498" s="155" t="inlineStr">
        <is>
          <t>2019.11</t>
        </is>
      </c>
      <c r="O1498" s="52" t="n"/>
    </row>
    <row r="1499" ht="39" customFormat="1" customHeight="1" s="14">
      <c r="A1499" s="152" t="n"/>
      <c r="B1499" s="152" t="inlineStr">
        <is>
          <t>耿湾乡千只湖羊标准化养殖示范专业合作社供水工程</t>
        </is>
      </c>
      <c r="C1499" s="152" t="inlineStr">
        <is>
          <t>新建</t>
        </is>
      </c>
      <c r="D1499" s="152" t="inlineStr">
        <is>
          <t>2020.03
-
2020.12</t>
        </is>
      </c>
      <c r="E1499" s="152" t="inlineStr">
        <is>
          <t>耿湾乡</t>
        </is>
      </c>
      <c r="F1499" s="151" t="inlineStr">
        <is>
          <t>在郜庄、潘掌、许家掌3个行政村新建300m3钢筋混凝土蓄水池3座</t>
        </is>
      </c>
      <c r="G1499" s="260" t="n">
        <v>60</v>
      </c>
      <c r="H1499" s="151" t="inlineStr">
        <is>
          <t>解决耿湾乡3个千只湖羊标准化养殖示范专业合作社羊畜饮水问题</t>
        </is>
      </c>
      <c r="I1499" s="152" t="n">
        <v>3</v>
      </c>
      <c r="J1499" s="152" t="n">
        <v>0.0318</v>
      </c>
      <c r="K1499" s="152" t="n">
        <v>0.10494</v>
      </c>
      <c r="L1499" s="152" t="inlineStr">
        <is>
          <t>县水务局</t>
        </is>
      </c>
      <c r="M1499" s="152" t="inlineStr">
        <is>
          <t>县水务局</t>
        </is>
      </c>
      <c r="N1499" s="155" t="inlineStr">
        <is>
          <t>2019.11</t>
        </is>
      </c>
      <c r="O1499" s="52" t="n"/>
    </row>
    <row r="1500" ht="39" customFormat="1" customHeight="1" s="14">
      <c r="A1500" s="152" t="n"/>
      <c r="B1500" s="152" t="inlineStr">
        <is>
          <t>合道镇千只湖羊标准化养殖示范专业合作社供水工程</t>
        </is>
      </c>
      <c r="C1500" s="152" t="inlineStr">
        <is>
          <t>新建</t>
        </is>
      </c>
      <c r="D1500" s="152" t="inlineStr">
        <is>
          <t>2020.03
-
2020.12</t>
        </is>
      </c>
      <c r="E1500" s="152" t="inlineStr">
        <is>
          <t>合道镇</t>
        </is>
      </c>
      <c r="F1500" s="151" t="inlineStr">
        <is>
          <t>在陈旗塬、陶洼子、沈岭、辛坪、寨子坪、赵台、何坪、朱塬8个行政村新建300m3钢筋混凝土蓄水池8座</t>
        </is>
      </c>
      <c r="G1500" s="260" t="n">
        <v>160</v>
      </c>
      <c r="H1500" s="151" t="inlineStr">
        <is>
          <t>解决合道镇8个千只湖羊标准化养殖示范专业合作社羊畜饮水问题</t>
        </is>
      </c>
      <c r="I1500" s="152" t="n">
        <v>8</v>
      </c>
      <c r="J1500" s="152" t="n">
        <v>0.0356</v>
      </c>
      <c r="K1500" s="152" t="n">
        <v>0.11748</v>
      </c>
      <c r="L1500" s="152" t="inlineStr">
        <is>
          <t>县水务局</t>
        </is>
      </c>
      <c r="M1500" s="152" t="inlineStr">
        <is>
          <t>县水务局</t>
        </is>
      </c>
      <c r="N1500" s="155" t="inlineStr">
        <is>
          <t>2019.11</t>
        </is>
      </c>
      <c r="O1500" s="52" t="n"/>
    </row>
    <row r="1501" ht="39" customFormat="1" customHeight="1" s="14">
      <c r="A1501" s="152" t="n"/>
      <c r="B1501" s="152" t="inlineStr">
        <is>
          <t>洪德镇千只湖羊标准化养殖示范专业合作社供水工程</t>
        </is>
      </c>
      <c r="C1501" s="152" t="inlineStr">
        <is>
          <t>新建</t>
        </is>
      </c>
      <c r="D1501" s="152" t="inlineStr">
        <is>
          <t>2020.03
-
2020.12</t>
        </is>
      </c>
      <c r="E1501" s="152" t="inlineStr">
        <is>
          <t>洪德镇</t>
        </is>
      </c>
      <c r="F1501" s="151" t="inlineStr">
        <is>
          <t>在大户塬、耿塬畔、河连湾、马塬、私盐路、苏长沟、新集子、李达掌、张崾岘9个行政村新建300m3钢筋混凝土蓄水池9座</t>
        </is>
      </c>
      <c r="G1501" s="260" t="n">
        <v>180</v>
      </c>
      <c r="H1501" s="151" t="inlineStr">
        <is>
          <t>解决洪德镇9个千只湖羊标准化养殖示范专业合作社羊畜饮水问题</t>
        </is>
      </c>
      <c r="I1501" s="152" t="n">
        <v>9</v>
      </c>
      <c r="J1501" s="152" t="n">
        <v>0.0399</v>
      </c>
      <c r="K1501" s="152" t="n">
        <v>0.13167</v>
      </c>
      <c r="L1501" s="152" t="inlineStr">
        <is>
          <t>县水务局</t>
        </is>
      </c>
      <c r="M1501" s="152" t="inlineStr">
        <is>
          <t>县水务局</t>
        </is>
      </c>
      <c r="N1501" s="155" t="inlineStr">
        <is>
          <t>2019.11</t>
        </is>
      </c>
      <c r="O1501" s="52" t="n"/>
    </row>
    <row r="1502" ht="39" customFormat="1" customHeight="1" s="14">
      <c r="A1502" s="152" t="n"/>
      <c r="B1502" s="152" t="inlineStr">
        <is>
          <t>虎洞镇千只湖羊标准化养殖示范专业合作社供水工程</t>
        </is>
      </c>
      <c r="C1502" s="152" t="inlineStr">
        <is>
          <t>新建</t>
        </is>
      </c>
      <c r="D1502" s="152" t="inlineStr">
        <is>
          <t>2020.03
-
2020.12</t>
        </is>
      </c>
      <c r="E1502" s="152" t="inlineStr">
        <is>
          <t>虎洞镇</t>
        </is>
      </c>
      <c r="F1502" s="151" t="inlineStr">
        <is>
          <t>在常兆台、高庙湾、贾驿、张大掌、张家湾5个行政村新建300m3钢筋混凝土蓄水池5座</t>
        </is>
      </c>
      <c r="G1502" s="260" t="n">
        <v>100</v>
      </c>
      <c r="H1502" s="151" t="inlineStr">
        <is>
          <t>解决虎洞镇5个千只湖羊标准化养殖示范专业合作社羊畜饮水问题</t>
        </is>
      </c>
      <c r="I1502" s="152" t="n">
        <v>5</v>
      </c>
      <c r="J1502" s="152" t="n">
        <v>0.0297</v>
      </c>
      <c r="K1502" s="152" t="n">
        <v>0.09801</v>
      </c>
      <c r="L1502" s="152" t="inlineStr">
        <is>
          <t>县水务局</t>
        </is>
      </c>
      <c r="M1502" s="152" t="inlineStr">
        <is>
          <t>县水务局</t>
        </is>
      </c>
      <c r="N1502" s="155" t="inlineStr">
        <is>
          <t>2019.11</t>
        </is>
      </c>
      <c r="O1502" s="52" t="n"/>
    </row>
    <row r="1503" ht="39" customFormat="1" customHeight="1" s="14">
      <c r="A1503" s="152" t="n"/>
      <c r="B1503" s="152" t="inlineStr">
        <is>
          <t>环城镇千只湖羊标准化养殖示范专业合作社供水工程</t>
        </is>
      </c>
      <c r="C1503" s="152" t="inlineStr">
        <is>
          <t>新建</t>
        </is>
      </c>
      <c r="D1503" s="152" t="inlineStr">
        <is>
          <t>2020.03
-
2020.12</t>
        </is>
      </c>
      <c r="E1503" s="152" t="inlineStr">
        <is>
          <t>环城镇</t>
        </is>
      </c>
      <c r="F1503" s="151" t="inlineStr">
        <is>
          <t>在陈汤塬、高龚塬、耿家沟、漫塬、冉旗寨、肖川、杨庙掌、西川、张淌、城东塬、赵小掌11个行政村新建300m3钢筋混凝土蓄水池14座</t>
        </is>
      </c>
      <c r="G1503" s="260" t="n">
        <v>280</v>
      </c>
      <c r="H1503" s="151" t="inlineStr">
        <is>
          <t>解决环城镇14个千只湖羊标准化养殖示范专业合作社羊畜饮水问题</t>
        </is>
      </c>
      <c r="I1503" s="152" t="n">
        <v>9</v>
      </c>
      <c r="J1503" s="152" t="n">
        <v>0.0604</v>
      </c>
      <c r="K1503" s="152" t="n">
        <v>0.19932</v>
      </c>
      <c r="L1503" s="152" t="inlineStr">
        <is>
          <t>县水务局</t>
        </is>
      </c>
      <c r="M1503" s="152" t="inlineStr">
        <is>
          <t>县水务局</t>
        </is>
      </c>
      <c r="N1503" s="155" t="inlineStr">
        <is>
          <t>2019.11</t>
        </is>
      </c>
      <c r="O1503" s="52" t="n"/>
    </row>
    <row r="1504" ht="39" customFormat="1" customHeight="1" s="14">
      <c r="A1504" s="152" t="n"/>
      <c r="B1504" s="152" t="inlineStr">
        <is>
          <t>芦家湾乡千只湖羊标准化养殖示范专业合作社供水工程</t>
        </is>
      </c>
      <c r="C1504" s="152" t="inlineStr">
        <is>
          <t>新建</t>
        </is>
      </c>
      <c r="D1504" s="152" t="inlineStr">
        <is>
          <t>2020.03
-
2020.12</t>
        </is>
      </c>
      <c r="E1504" s="152" t="inlineStr">
        <is>
          <t>芦家湾乡</t>
        </is>
      </c>
      <c r="F1504" s="151" t="inlineStr">
        <is>
          <t>在大堡条、井川、王庄、庙儿掌、盘龙、小堡条、杨兴庄7个行政村新建300m3钢筋混凝土蓄水池7座</t>
        </is>
      </c>
      <c r="G1504" s="260" t="n">
        <v>140</v>
      </c>
      <c r="H1504" s="151" t="inlineStr">
        <is>
          <t>解决芦家湾乡7个千只湖羊标准化养殖示范专业合作社羊畜饮水问题</t>
        </is>
      </c>
      <c r="I1504" s="152" t="n">
        <v>7</v>
      </c>
      <c r="J1504" s="152" t="n">
        <v>0.0283</v>
      </c>
      <c r="K1504" s="152" t="n">
        <v>0.09339</v>
      </c>
      <c r="L1504" s="152" t="inlineStr">
        <is>
          <t>县水务局</t>
        </is>
      </c>
      <c r="M1504" s="152" t="inlineStr">
        <is>
          <t>县水务局</t>
        </is>
      </c>
      <c r="N1504" s="155" t="inlineStr">
        <is>
          <t>2019.11</t>
        </is>
      </c>
      <c r="O1504" s="52" t="n"/>
    </row>
    <row r="1505" ht="39" customFormat="1" customHeight="1" s="14">
      <c r="A1505" s="152" t="n"/>
      <c r="B1505" s="152" t="inlineStr">
        <is>
          <t>罗山川乡千只湖羊标准化养殖示范专业合作社供水工程</t>
        </is>
      </c>
      <c r="C1505" s="152" t="inlineStr">
        <is>
          <t>新建</t>
        </is>
      </c>
      <c r="D1505" s="152" t="inlineStr">
        <is>
          <t>2020.03
-
2020.12</t>
        </is>
      </c>
      <c r="E1505" s="152" t="inlineStr">
        <is>
          <t>罗山川乡</t>
        </is>
      </c>
      <c r="F1505" s="151" t="inlineStr">
        <is>
          <t>在光明、龙柏山、西阳洼3个行政村新建300m3钢筋混凝土蓄水池3座</t>
        </is>
      </c>
      <c r="G1505" s="260" t="n">
        <v>60</v>
      </c>
      <c r="H1505" s="151" t="inlineStr">
        <is>
          <t>解决罗山川乡3个千只湖羊标准化养殖示范专业合作社羊畜饮水问题</t>
        </is>
      </c>
      <c r="I1505" s="152" t="n">
        <v>3</v>
      </c>
      <c r="J1505" s="152" t="n">
        <v>0.0216</v>
      </c>
      <c r="K1505" s="152" t="n">
        <v>0.07128</v>
      </c>
      <c r="L1505" s="152" t="inlineStr">
        <is>
          <t>县水务局</t>
        </is>
      </c>
      <c r="M1505" s="152" t="inlineStr">
        <is>
          <t>县水务局</t>
        </is>
      </c>
      <c r="N1505" s="155" t="inlineStr">
        <is>
          <t>2019.11</t>
        </is>
      </c>
      <c r="O1505" s="52" t="n"/>
    </row>
    <row r="1506" ht="39" customFormat="1" customHeight="1" s="14">
      <c r="A1506" s="152" t="n"/>
      <c r="B1506" s="152" t="inlineStr">
        <is>
          <t>毛井镇千只湖羊标准化养殖示范专业合作社供水工程</t>
        </is>
      </c>
      <c r="C1506" s="152" t="inlineStr">
        <is>
          <t>新建</t>
        </is>
      </c>
      <c r="D1506" s="152" t="inlineStr">
        <is>
          <t>2020.03
-
2020.12</t>
        </is>
      </c>
      <c r="E1506" s="152" t="inlineStr">
        <is>
          <t>毛井镇</t>
        </is>
      </c>
      <c r="F1506" s="151" t="inlineStr">
        <is>
          <t>在丁连掌、二条俭、黄寨柯、砖城子4个行政村新建300m3钢筋混凝土蓄水池4座</t>
        </is>
      </c>
      <c r="G1506" s="260" t="n">
        <v>80</v>
      </c>
      <c r="H1506" s="151" t="inlineStr">
        <is>
          <t>解决毛井镇4个千只湖羊标准化养殖示范专业合作社羊畜饮水问题</t>
        </is>
      </c>
      <c r="I1506" s="152" t="n">
        <v>4</v>
      </c>
      <c r="J1506" s="152" t="n">
        <v>0.054</v>
      </c>
      <c r="K1506" s="152" t="n">
        <v>0.1782</v>
      </c>
      <c r="L1506" s="152" t="inlineStr">
        <is>
          <t>县水务局</t>
        </is>
      </c>
      <c r="M1506" s="152" t="inlineStr">
        <is>
          <t>县水务局</t>
        </is>
      </c>
      <c r="N1506" s="155" t="inlineStr">
        <is>
          <t>2019.11</t>
        </is>
      </c>
      <c r="O1506" s="52" t="n"/>
    </row>
    <row r="1507" ht="39" customFormat="1" customHeight="1" s="14">
      <c r="A1507" s="152" t="n"/>
      <c r="B1507" s="152" t="inlineStr">
        <is>
          <t>木钵镇千只湖羊标准化养殖示范专业合作社供水工程</t>
        </is>
      </c>
      <c r="C1507" s="152" t="inlineStr">
        <is>
          <t>新建</t>
        </is>
      </c>
      <c r="D1507" s="152" t="inlineStr">
        <is>
          <t>2020.03
-
2020.12</t>
        </is>
      </c>
      <c r="E1507" s="152" t="inlineStr">
        <is>
          <t>木钵镇</t>
        </is>
      </c>
      <c r="F1507" s="151" t="inlineStr">
        <is>
          <t>在坪子塬、邓寨子、郭西掌、罗家沟、周湾5个行政村新建300m3钢筋混凝土蓄水池5座</t>
        </is>
      </c>
      <c r="G1507" s="260" t="n">
        <v>100</v>
      </c>
      <c r="H1507" s="151" t="inlineStr">
        <is>
          <t>解决木钵镇5个千只湖羊标准化养殖示范专业合作社羊畜饮水问题</t>
        </is>
      </c>
      <c r="I1507" s="152" t="n">
        <v>5</v>
      </c>
      <c r="J1507" s="152" t="n">
        <v>0.0213</v>
      </c>
      <c r="K1507" s="152" t="n">
        <v>0.07029000000000001</v>
      </c>
      <c r="L1507" s="152" t="inlineStr">
        <is>
          <t>县水务局</t>
        </is>
      </c>
      <c r="M1507" s="152" t="inlineStr">
        <is>
          <t>县水务局</t>
        </is>
      </c>
      <c r="N1507" s="155" t="inlineStr">
        <is>
          <t>2019.11</t>
        </is>
      </c>
      <c r="O1507" s="52" t="n"/>
    </row>
    <row r="1508" ht="39" customFormat="1" customHeight="1" s="14">
      <c r="A1508" s="152" t="n"/>
      <c r="B1508" s="152" t="inlineStr">
        <is>
          <t>南湫乡千只湖羊标准化养殖示范专业合作社供水工程</t>
        </is>
      </c>
      <c r="C1508" s="152" t="inlineStr">
        <is>
          <t>新建</t>
        </is>
      </c>
      <c r="D1508" s="152" t="inlineStr">
        <is>
          <t>2020.03
-
2020.12</t>
        </is>
      </c>
      <c r="E1508" s="152" t="inlineStr">
        <is>
          <t>南湫乡</t>
        </is>
      </c>
      <c r="F1508" s="151" t="inlineStr">
        <is>
          <t>在党家洼、洪涝池、双井子3个行政村新建300m3钢筋混凝土蓄水池3座</t>
        </is>
      </c>
      <c r="G1508" s="260" t="n">
        <v>60</v>
      </c>
      <c r="H1508" s="151" t="inlineStr">
        <is>
          <t>解决南湫乡3个千只湖羊标准化养殖示范专业合作社羊畜饮水问题</t>
        </is>
      </c>
      <c r="I1508" s="152" t="n">
        <v>3</v>
      </c>
      <c r="J1508" s="152" t="n">
        <v>0.0143</v>
      </c>
      <c r="K1508" s="152" t="n">
        <v>0.04719</v>
      </c>
      <c r="L1508" s="152" t="inlineStr">
        <is>
          <t>县水务局</t>
        </is>
      </c>
      <c r="M1508" s="152" t="inlineStr">
        <is>
          <t>县水务局</t>
        </is>
      </c>
      <c r="N1508" s="155" t="inlineStr">
        <is>
          <t>2019.11</t>
        </is>
      </c>
      <c r="O1508" s="52" t="n"/>
    </row>
    <row r="1509" ht="39" customFormat="1" customHeight="1" s="14">
      <c r="A1509" s="152" t="n"/>
      <c r="B1509" s="152" t="inlineStr">
        <is>
          <t>秦团庄乡千只湖羊标准化养殖示范专业合作社供水工程</t>
        </is>
      </c>
      <c r="C1509" s="152" t="inlineStr">
        <is>
          <t>新建</t>
        </is>
      </c>
      <c r="D1509" s="152" t="inlineStr">
        <is>
          <t>2020.03
-
2020.12</t>
        </is>
      </c>
      <c r="E1509" s="152" t="inlineStr">
        <is>
          <t>秦团庄乡</t>
        </is>
      </c>
      <c r="F1509" s="151" t="inlineStr">
        <is>
          <t>在白塬畔、贾塬、南掌堡子、秦团庄、王团庄、大天子、新峁7个行政村新建300m3钢筋混凝土蓄水池7座</t>
        </is>
      </c>
      <c r="G1509" s="260" t="n">
        <v>140</v>
      </c>
      <c r="H1509" s="151" t="inlineStr">
        <is>
          <t>解决秦团庄乡7个千只湖羊标准化养殖示范专业合作社羊畜饮水问题</t>
        </is>
      </c>
      <c r="I1509" s="152" t="n">
        <v>7</v>
      </c>
      <c r="J1509" s="152" t="n">
        <v>0.0283</v>
      </c>
      <c r="K1509" s="152" t="n">
        <v>0.09339</v>
      </c>
      <c r="L1509" s="152" t="inlineStr">
        <is>
          <t>县水务局</t>
        </is>
      </c>
      <c r="M1509" s="152" t="inlineStr">
        <is>
          <t>县水务局</t>
        </is>
      </c>
      <c r="N1509" s="155" t="inlineStr">
        <is>
          <t>2019.11</t>
        </is>
      </c>
      <c r="O1509" s="52" t="n"/>
    </row>
    <row r="1510" ht="39" customFormat="1" customHeight="1" s="14">
      <c r="A1510" s="152" t="n"/>
      <c r="B1510" s="152" t="inlineStr">
        <is>
          <t>曲子镇千只湖羊标准化养殖示范专业合作社供水工程</t>
        </is>
      </c>
      <c r="C1510" s="152" t="inlineStr">
        <is>
          <t>新建</t>
        </is>
      </c>
      <c r="D1510" s="152" t="inlineStr">
        <is>
          <t>2020.03
-
2020.12</t>
        </is>
      </c>
      <c r="E1510" s="152" t="inlineStr">
        <is>
          <t>曲子镇</t>
        </is>
      </c>
      <c r="F1510" s="151" t="inlineStr">
        <is>
          <t>在董家塬、楼房子、马家河、宋家原、西沟、许家塬6个行政村新建300m3钢筋混凝土蓄水池7座</t>
        </is>
      </c>
      <c r="G1510" s="260" t="n">
        <v>140</v>
      </c>
      <c r="H1510" s="151" t="inlineStr">
        <is>
          <t>解决曲子镇7个千只湖羊标准化养殖示范专业合作社羊畜饮水问题</t>
        </is>
      </c>
      <c r="I1510" s="152" t="n">
        <v>5</v>
      </c>
      <c r="J1510" s="152" t="n">
        <v>0.0348</v>
      </c>
      <c r="K1510" s="152" t="n">
        <v>0.11484</v>
      </c>
      <c r="L1510" s="152" t="inlineStr">
        <is>
          <t>县水务局</t>
        </is>
      </c>
      <c r="M1510" s="152" t="inlineStr">
        <is>
          <t>县水务局</t>
        </is>
      </c>
      <c r="N1510" s="155" t="inlineStr">
        <is>
          <t>2019.11</t>
        </is>
      </c>
      <c r="O1510" s="52" t="n"/>
    </row>
    <row r="1511" ht="39" customFormat="1" customHeight="1" s="14">
      <c r="A1511" s="152" t="n"/>
      <c r="B1511" s="152" t="inlineStr">
        <is>
          <t>山城乡千只湖羊标准化养殖示范专业合作社供水工程</t>
        </is>
      </c>
      <c r="C1511" s="152" t="inlineStr">
        <is>
          <t>新建</t>
        </is>
      </c>
      <c r="D1511" s="152" t="inlineStr">
        <is>
          <t>2020.03
-
2020.12</t>
        </is>
      </c>
      <c r="E1511" s="152" t="inlineStr">
        <is>
          <t>山城乡</t>
        </is>
      </c>
      <c r="F1511" s="151" t="inlineStr">
        <is>
          <t>在郝掌、山城堡、王山口子、谢庄4个行政村新建300m3钢筋混凝土蓄水池4座</t>
        </is>
      </c>
      <c r="G1511" s="260" t="n">
        <v>80</v>
      </c>
      <c r="H1511" s="151" t="inlineStr">
        <is>
          <t>解决山城乡4个千只湖羊标准化养殖示范专业合作社羊畜饮水问题</t>
        </is>
      </c>
      <c r="I1511" s="152" t="n">
        <v>3</v>
      </c>
      <c r="J1511" s="152" t="n">
        <v>0.0205</v>
      </c>
      <c r="K1511" s="152" t="n">
        <v>0.06765</v>
      </c>
      <c r="L1511" s="152" t="inlineStr">
        <is>
          <t>县水务局</t>
        </is>
      </c>
      <c r="M1511" s="152" t="inlineStr">
        <is>
          <t>县水务局</t>
        </is>
      </c>
      <c r="N1511" s="155" t="inlineStr">
        <is>
          <t>2019.11</t>
        </is>
      </c>
      <c r="O1511" s="52" t="n"/>
    </row>
    <row r="1512" ht="39" customFormat="1" customHeight="1" s="14">
      <c r="A1512" s="152" t="n"/>
      <c r="B1512" s="152" t="inlineStr">
        <is>
          <t>天池乡千只湖羊标准化养殖示范专业合作社供水工程</t>
        </is>
      </c>
      <c r="C1512" s="152" t="inlineStr">
        <is>
          <t>新建</t>
        </is>
      </c>
      <c r="D1512" s="152" t="inlineStr">
        <is>
          <t>2020.03
-
2020.12</t>
        </is>
      </c>
      <c r="E1512" s="152" t="inlineStr">
        <is>
          <t>天池乡</t>
        </is>
      </c>
      <c r="F1512" s="151" t="inlineStr">
        <is>
          <t>在吴城子、大庄台、碾盘岭、苏北岔、鲜岔、殷屈河、潘老庄、老庄湾、张邓塬9个行政村新建300m3钢筋混凝土蓄水池9座</t>
        </is>
      </c>
      <c r="G1512" s="260" t="n">
        <v>180</v>
      </c>
      <c r="H1512" s="151" t="inlineStr">
        <is>
          <t>解决天池乡9个千只湖羊标准化养殖示范专业合作社羊畜饮水问题</t>
        </is>
      </c>
      <c r="I1512" s="152" t="n">
        <v>9</v>
      </c>
      <c r="J1512" s="152" t="n">
        <v>0.0391</v>
      </c>
      <c r="K1512" s="152" t="n">
        <v>0.12903</v>
      </c>
      <c r="L1512" s="152" t="inlineStr">
        <is>
          <t>县水务局</t>
        </is>
      </c>
      <c r="M1512" s="152" t="inlineStr">
        <is>
          <t>县水务局</t>
        </is>
      </c>
      <c r="N1512" s="155" t="inlineStr">
        <is>
          <t>2019.11</t>
        </is>
      </c>
      <c r="O1512" s="52" t="n"/>
    </row>
    <row r="1513" ht="39" customFormat="1" customHeight="1" s="14">
      <c r="A1513" s="152" t="n"/>
      <c r="B1513" s="152" t="inlineStr">
        <is>
          <t>甜水镇千只湖羊标准化养殖示范专业合作社供水工程</t>
        </is>
      </c>
      <c r="C1513" s="152" t="inlineStr">
        <is>
          <t>新建</t>
        </is>
      </c>
      <c r="D1513" s="152" t="inlineStr">
        <is>
          <t>2020.03
-
2020.12</t>
        </is>
      </c>
      <c r="E1513" s="152" t="inlineStr">
        <is>
          <t>甜水镇</t>
        </is>
      </c>
      <c r="F1513" s="151" t="inlineStr">
        <is>
          <t>在大良洼、高崾岘、狼儿滩、鲁掌、甜水街、赵掌6个行政村新建300m3钢筋混凝土蓄水池6座</t>
        </is>
      </c>
      <c r="G1513" s="260" t="n">
        <v>120</v>
      </c>
      <c r="H1513" s="151" t="inlineStr">
        <is>
          <t>解决甜水镇6个千只湖羊标准化养殖示范专业合作社羊畜饮水问题</t>
        </is>
      </c>
      <c r="I1513" s="152" t="n">
        <v>6</v>
      </c>
      <c r="J1513" s="152" t="n">
        <v>0.0256</v>
      </c>
      <c r="K1513" s="152" t="n">
        <v>0.08448</v>
      </c>
      <c r="L1513" s="152" t="inlineStr">
        <is>
          <t>县水务局</t>
        </is>
      </c>
      <c r="M1513" s="152" t="inlineStr">
        <is>
          <t>县水务局</t>
        </is>
      </c>
      <c r="N1513" s="155" t="inlineStr">
        <is>
          <t>2019.11</t>
        </is>
      </c>
      <c r="O1513" s="52" t="n"/>
    </row>
    <row r="1514" ht="39" customFormat="1" customHeight="1" s="14">
      <c r="A1514" s="152" t="n"/>
      <c r="B1514" s="152" t="inlineStr">
        <is>
          <t>小南沟乡千只湖羊标准化养殖示范专业合作社供水工程</t>
        </is>
      </c>
      <c r="C1514" s="152" t="inlineStr">
        <is>
          <t>新建</t>
        </is>
      </c>
      <c r="D1514" s="152" t="inlineStr">
        <is>
          <t>2020.03
-
2020.12</t>
        </is>
      </c>
      <c r="E1514" s="152" t="inlineStr">
        <is>
          <t>小南沟乡</t>
        </is>
      </c>
      <c r="F1514" s="151" t="inlineStr">
        <is>
          <t>在天子渠、丁寨柯、天子渠、杨胡套子3个行政村新建300m3钢筋混凝土蓄水池4座</t>
        </is>
      </c>
      <c r="G1514" s="260" t="n">
        <v>80</v>
      </c>
      <c r="H1514" s="151" t="inlineStr">
        <is>
          <t>解决小南沟乡4个千只湖羊标准化养殖示范专业合作社羊畜饮水问题</t>
        </is>
      </c>
      <c r="I1514" s="152" t="n">
        <v>3</v>
      </c>
      <c r="J1514" s="152" t="n">
        <v>0.0216</v>
      </c>
      <c r="K1514" s="152" t="n">
        <v>0.07128</v>
      </c>
      <c r="L1514" s="152" t="inlineStr">
        <is>
          <t>县水务局</t>
        </is>
      </c>
      <c r="M1514" s="152" t="inlineStr">
        <is>
          <t>县水务局</t>
        </is>
      </c>
      <c r="N1514" s="155" t="inlineStr">
        <is>
          <t>2019.11</t>
        </is>
      </c>
      <c r="O1514" s="52" t="n"/>
    </row>
    <row r="1515" ht="39" customFormat="1" customHeight="1" s="14">
      <c r="A1515" s="152" t="n"/>
      <c r="B1515" s="152" t="inlineStr">
        <is>
          <t>演武乡千只湖羊标准化养殖示范专业合作社供水工程</t>
        </is>
      </c>
      <c r="C1515" s="152" t="inlineStr">
        <is>
          <t>新建</t>
        </is>
      </c>
      <c r="D1515" s="152" t="inlineStr">
        <is>
          <t>2020.03
-
2020.12</t>
        </is>
      </c>
      <c r="E1515" s="152" t="inlineStr">
        <is>
          <t>演武乡</t>
        </is>
      </c>
      <c r="F1515" s="151" t="inlineStr">
        <is>
          <t>在走马硷、黑泉河、黄山、刘坪、路家塬、佛岔6个行政村新建300m3钢筋混凝土蓄水池6座</t>
        </is>
      </c>
      <c r="G1515" s="260" t="n">
        <v>120</v>
      </c>
      <c r="H1515" s="151" t="inlineStr">
        <is>
          <t>解决演武乡6个千只湖羊标准化养殖示范专业合作社羊畜饮水问题</t>
        </is>
      </c>
      <c r="I1515" s="152" t="n">
        <v>6</v>
      </c>
      <c r="J1515" s="152" t="n">
        <v>0.021</v>
      </c>
      <c r="K1515" s="152" t="n">
        <v>0.0693</v>
      </c>
      <c r="L1515" s="152" t="inlineStr">
        <is>
          <t>县水务局</t>
        </is>
      </c>
      <c r="M1515" s="152" t="inlineStr">
        <is>
          <t>县水务局</t>
        </is>
      </c>
      <c r="N1515" s="155" t="inlineStr">
        <is>
          <t>2019.11</t>
        </is>
      </c>
      <c r="O1515" s="52" t="n"/>
    </row>
    <row r="1516" ht="36" customFormat="1" customHeight="1" s="14">
      <c r="A1516" s="233" t="inlineStr">
        <is>
          <t>（十六）</t>
        </is>
      </c>
      <c r="B1516" s="233" t="inlineStr">
        <is>
          <t>场窖、小电井工程</t>
        </is>
      </c>
      <c r="C1516" s="233" t="inlineStr">
        <is>
          <t>新建</t>
        </is>
      </c>
      <c r="D1516" s="233" t="inlineStr">
        <is>
          <t>2020.01
-
2020.06</t>
        </is>
      </c>
      <c r="E1516" s="233" t="inlineStr">
        <is>
          <t>20个乡镇</t>
        </is>
      </c>
      <c r="F1516" s="35" t="inlineStr">
        <is>
          <t>新建一场一窖978处、小电井278眼、集流场138处、砖砌窖554眼</t>
        </is>
      </c>
      <c r="G1516" s="301">
        <f>SUM(G1517:G1536)</f>
        <v/>
      </c>
      <c r="H1516" s="124" t="inlineStr">
        <is>
          <t>解决210个行政村1948户8490人的饮水薄弱问题</t>
        </is>
      </c>
      <c r="I1516" s="233">
        <f>SUM(I1517:I1536)</f>
        <v/>
      </c>
      <c r="J1516" s="233">
        <f>SUM(J1517:J1536)</f>
        <v/>
      </c>
      <c r="K1516" s="233">
        <f>SUM(K1517:K1536)</f>
        <v/>
      </c>
      <c r="L1516" s="233" t="inlineStr">
        <is>
          <t>县水务局</t>
        </is>
      </c>
      <c r="M1516" s="233" t="inlineStr">
        <is>
          <t>各乡镇</t>
        </is>
      </c>
      <c r="N1516" s="233" t="n">
        <v>2019.11</v>
      </c>
      <c r="O1516" s="52" t="n"/>
    </row>
    <row r="1517" ht="105" customFormat="1" customHeight="1" s="14">
      <c r="A1517" s="152" t="n">
        <v>1</v>
      </c>
      <c r="B1517" s="152" t="inlineStr">
        <is>
          <t>场窖、小电井工程</t>
        </is>
      </c>
      <c r="C1517" s="152" t="inlineStr">
        <is>
          <t>新建</t>
        </is>
      </c>
      <c r="D1517" s="152" t="inlineStr">
        <is>
          <t>2020.01
-
2020.06</t>
        </is>
      </c>
      <c r="E1517" s="152" t="inlineStr">
        <is>
          <t>八珠乡</t>
        </is>
      </c>
      <c r="F1517" s="108" t="inlineStr">
        <is>
          <t>新建一场一窖39处、小电井12眼、集流场5处、砖砌窖47眼，其中：八珠原村一场一窖2处、砖砌窖7眼，白原村一场一窖5处、砖砌窖25眼，曹塬村一场一窖5处，冯家湾一场一窖3处，苟塬村一场一窖6处、砖砌窖3眼，马莲掌村一场一窖7处、小电井3眼、集流场2处、砖砌窖3眼，湫坝沟村一场一窖2处、小电井1眼、砖砌窖5眼，塔尔咀村一场一窖5处、小电井3眼、集流场2处、砖砌窖3眼，瓦崾岘村一场一窖3处、砖砌窖1眼，杏树沟村一场一窖1处、小电井5眼、集流场1处</t>
        </is>
      </c>
      <c r="G1517" s="152">
        <f>39*0.5+12*0.4+5*0.2+47*0.3</f>
        <v/>
      </c>
      <c r="H1517" s="151" t="inlineStr">
        <is>
          <t>解决10个行政村103户447人的饮水薄弱问题</t>
        </is>
      </c>
      <c r="I1517" s="152" t="n">
        <v>10</v>
      </c>
      <c r="J1517" s="152" t="n">
        <v>0.0053</v>
      </c>
      <c r="K1517" s="152" t="n">
        <v>0.0244</v>
      </c>
      <c r="L1517" s="152" t="inlineStr">
        <is>
          <t>县水务局</t>
        </is>
      </c>
      <c r="M1517" s="152" t="inlineStr">
        <is>
          <t>八珠乡</t>
        </is>
      </c>
      <c r="N1517" s="152" t="inlineStr">
        <is>
          <t>2019.11</t>
        </is>
      </c>
      <c r="O1517" s="52" t="n"/>
    </row>
    <row r="1518" ht="92" customFormat="1" customHeight="1" s="14">
      <c r="A1518" s="152" t="n">
        <v>2</v>
      </c>
      <c r="B1518" s="152" t="inlineStr">
        <is>
          <t>场窖、小电井工程</t>
        </is>
      </c>
      <c r="C1518" s="152" t="inlineStr">
        <is>
          <t>新建</t>
        </is>
      </c>
      <c r="D1518" s="152" t="inlineStr">
        <is>
          <t>2020.01
-
2020.06</t>
        </is>
      </c>
      <c r="E1518" s="152" t="inlineStr">
        <is>
          <t>车道镇</t>
        </is>
      </c>
      <c r="F1518" s="108" t="inlineStr">
        <is>
          <t>新建一场一窖35处、集流场9处、砖砌窖11眼，其中：安掌村一场一窖6处、集流场1处、砖砌窖6眼，陈掌村一场一窖1处，代掌村一场一窖1处，吊渠村集流场1处，红台村一场一窖1处、砖砌窖1眼，苦水掌村一场一窖1处，刘渠村一场一窖1处，刘园子村一场一窖8处、砖砌窖3眼，双庙村一场一窖1处、集流场1处，万安村一场一窖1处，魏洼村一场一窖3处、集流场3处，杨掌村一场一窖7处，元峁村一场一窖4处、集流场3处、砖砌窖1眼</t>
        </is>
      </c>
      <c r="G1518" s="152">
        <f>35*0.5+9*0.2+11*0.3</f>
        <v/>
      </c>
      <c r="H1518" s="151" t="inlineStr">
        <is>
          <t>解决13个行政村55户230人的饮水薄弱问题</t>
        </is>
      </c>
      <c r="I1518" s="152" t="n">
        <v>13</v>
      </c>
      <c r="J1518" s="152" t="n">
        <v>0.0027</v>
      </c>
      <c r="K1518" s="152" t="n">
        <v>0.0103</v>
      </c>
      <c r="L1518" s="152" t="inlineStr">
        <is>
          <t>县水务局</t>
        </is>
      </c>
      <c r="M1518" s="152" t="inlineStr">
        <is>
          <t>车道镇</t>
        </is>
      </c>
      <c r="N1518" s="152" t="n">
        <v>2019.11</v>
      </c>
      <c r="O1518" s="52" t="n"/>
    </row>
    <row r="1519" ht="99" customFormat="1" customHeight="1" s="14">
      <c r="A1519" s="152" t="n">
        <v>3</v>
      </c>
      <c r="B1519" s="152" t="inlineStr">
        <is>
          <t>场窖、小电井工程</t>
        </is>
      </c>
      <c r="C1519" s="152" t="inlineStr">
        <is>
          <t>新建</t>
        </is>
      </c>
      <c r="D1519" s="152" t="inlineStr">
        <is>
          <t>2020.01
-
2020.06</t>
        </is>
      </c>
      <c r="E1519" s="136" t="inlineStr">
        <is>
          <t>樊家川镇</t>
        </is>
      </c>
      <c r="F1519" s="108" t="inlineStr">
        <is>
          <t>新建一场一窖54处、小电井6眼、集流场4处、砖砌窖45眼，其中：樊家川村一场一窖7处、集流场1处、砖砌窖11眼，郝集村一场一窖10处，李崾岘村一场一窖9处、小电井1眼、集流场1处、砖砌窖3眼，马骏滩村一场一窖8处、小电井3眼、砖砌窖8眼，马驿沟村一场一窖9处、集流场1处、砖砌窖2眼，慕家河村一场一窖6处、小电井2眼、砖砌窖17眼，闫塬村一场一窖3处、砖砌窖4眼，长城村一场一窖2处、集流场1处</t>
        </is>
      </c>
      <c r="G1519" s="152">
        <f>54*0.5+6*0.4+4*0.2+45*0.3</f>
        <v/>
      </c>
      <c r="H1519" s="151" t="inlineStr">
        <is>
          <t>解决8个行政村109户487人的饮水薄弱问题</t>
        </is>
      </c>
      <c r="I1519" s="152" t="n">
        <v>8</v>
      </c>
      <c r="J1519" s="152" t="n">
        <v>0.0059</v>
      </c>
      <c r="K1519" s="152" t="n">
        <v>0.0268</v>
      </c>
      <c r="L1519" s="152" t="inlineStr">
        <is>
          <t>县水务局</t>
        </is>
      </c>
      <c r="M1519" s="152" t="inlineStr">
        <is>
          <t>樊家川镇</t>
        </is>
      </c>
      <c r="N1519" s="152" t="inlineStr">
        <is>
          <t>2019.12</t>
        </is>
      </c>
      <c r="O1519" s="52" t="n"/>
    </row>
    <row r="1520" ht="104" customFormat="1" customHeight="1" s="14">
      <c r="A1520" s="152" t="n">
        <v>4</v>
      </c>
      <c r="B1520" s="152" t="inlineStr">
        <is>
          <t>场窖、小电井工程</t>
        </is>
      </c>
      <c r="C1520" s="152" t="inlineStr">
        <is>
          <t>新建</t>
        </is>
      </c>
      <c r="D1520" s="152" t="inlineStr">
        <is>
          <t>2020.01
-
2020.06</t>
        </is>
      </c>
      <c r="E1520" s="152" t="inlineStr">
        <is>
          <t>耿湾乡</t>
        </is>
      </c>
      <c r="F1520" s="108" t="inlineStr">
        <is>
          <t>新建一场一窖65处、集流场6处、砖砌窖59眼，其中：郜庄村一场一窖3处、集流场1处、砖砌窖2眼，耿河村一场一窖3处、砖砌窖27眼，韩老庄村一场一窖6处，郝东掌村一场一窖2处，黑城岔村一场一窖6处、砖砌窖6眼，潘掌村一场一窖6处、砖砌窖1眼，四合原村一场一窖5处，桃树掌村一场一窖9处、砖砌窖7眼，天桥村一场一窖6处、集流场2处、砖砌窖13眼，许家掌村一场一窖3处、砖砌窖1眼，早流渠村一场一窖1处，张台村一场一窖15处、集流场3处、砖砌窖2眼</t>
        </is>
      </c>
      <c r="G1520" s="152">
        <f>65*0.5+6*0.2+59*0.3</f>
        <v/>
      </c>
      <c r="H1520" s="151" t="inlineStr">
        <is>
          <t>解决12个行政村130户571人的饮水薄弱问题</t>
        </is>
      </c>
      <c r="I1520" s="152" t="n">
        <v>12</v>
      </c>
      <c r="J1520" s="152" t="n">
        <v>0.0067</v>
      </c>
      <c r="K1520" s="152" t="n">
        <v>0.0312</v>
      </c>
      <c r="L1520" s="152" t="inlineStr">
        <is>
          <t>县水务局</t>
        </is>
      </c>
      <c r="M1520" s="152" t="inlineStr">
        <is>
          <t>耿湾乡</t>
        </is>
      </c>
      <c r="N1520" s="152" t="n">
        <v>2019.11</v>
      </c>
      <c r="O1520" s="52" t="n"/>
    </row>
    <row r="1521" ht="189" customFormat="1" customHeight="1" s="14">
      <c r="A1521" s="152" t="n">
        <v>5</v>
      </c>
      <c r="B1521" s="152" t="inlineStr">
        <is>
          <t>场窖、小电井工程</t>
        </is>
      </c>
      <c r="C1521" s="152" t="inlineStr">
        <is>
          <t>新建</t>
        </is>
      </c>
      <c r="D1521" s="152" t="inlineStr">
        <is>
          <t>2020.01
-
2020.06</t>
        </is>
      </c>
      <c r="E1521" s="152" t="inlineStr">
        <is>
          <t>合道镇</t>
        </is>
      </c>
      <c r="F1521" s="108" t="inlineStr">
        <is>
          <t>新建一场一窖155处、小电井31眼、集流场15处、砖砌窖73眼，其中：常崾岘村一场一窖12处、集流场1处、砖砌窖6眼，陈旗塬村一场一窖31处、集流场1处、砖砌窖2眼，大路洼村一场一窖10处、集流场2处、砖砌窖1眼，合坪村一场一窖5处、集流场1处、砖砌窖1眼，红崖洼村一场一窖2处、小电井2眼，梁坪村一场一窖10处、小电井3眼、集流场2处、砖砌窖15眼，尚西坪村一场一窖6处、小电井6眼、集流场2处、砖砌窖7眼，沈家岭村一场一窖7处、小电井2眼、砖砌窖12眼，唐台子村一场一窖7处、小电井4眼、集流场1处，陶洼子村一场一窖2处、小电井2眼、砖砌窖1眼，瓦天沟村一场一窖7处、小电井4眼、砖砌窖3眼，辛坪村一场一窖2处、小电井2眼、砖砌窖1眼，杨坪沟村一场一窖4处、小电井1眼、砖砌窖1眼，寨子坪村一场一窖13处、小电井2眼、集流场1处、砖砌窖6眼，赵塬村一场一窖9处、砖砌窖2眼，赵台村村一场一窖21处、小电井2眼、集流场3处、砖砌窖10眼，朱家塬村一场一窖7处、小电井1眼、集流场1处、砖砌窖5眼</t>
        </is>
      </c>
      <c r="G1521" s="152">
        <f>155*0.5+31*0.4+15*0.2+73*0.3</f>
        <v/>
      </c>
      <c r="H1521" s="151" t="inlineStr">
        <is>
          <t>解决17个行政村274户1247人的饮水薄弱问题</t>
        </is>
      </c>
      <c r="I1521" s="152" t="n">
        <v>17</v>
      </c>
      <c r="J1521" s="152" t="n">
        <v>0.0145</v>
      </c>
      <c r="K1521" s="152" t="n">
        <v>0.0683</v>
      </c>
      <c r="L1521" s="152" t="inlineStr">
        <is>
          <t>县水务局</t>
        </is>
      </c>
      <c r="M1521" s="152" t="inlineStr">
        <is>
          <t>合道镇</t>
        </is>
      </c>
      <c r="N1521" s="152" t="n">
        <v>2019.11</v>
      </c>
      <c r="O1521" s="52" t="n"/>
    </row>
    <row r="1522" ht="103" customFormat="1" customHeight="1" s="14">
      <c r="A1522" s="152" t="n">
        <v>6</v>
      </c>
      <c r="B1522" s="152" t="inlineStr">
        <is>
          <t>场窖、小电井工程</t>
        </is>
      </c>
      <c r="C1522" s="152" t="inlineStr">
        <is>
          <t>新建</t>
        </is>
      </c>
      <c r="D1522" s="152" t="inlineStr">
        <is>
          <t>2020.01
-
2020.06</t>
        </is>
      </c>
      <c r="E1522" s="152" t="inlineStr">
        <is>
          <t>洪德镇</t>
        </is>
      </c>
      <c r="F1522" s="108" t="inlineStr">
        <is>
          <t>新建一场一窖39处、集流场7处、砖砌窖25眼，其中：大户塬村一场一窖1处，丁阳渠子村一场一窖4处，耿塬畔村一场一窖7处、集流场1处、砖砌窖1眼，河连湾村集流场1处，洪德街村一场一窖2处，寇河村一场一窖5处、集流场1处，梁岔村一场一窖3处、砖砌窖1眼，马塬村一场一窖2处、集流场1处、砖砌窖21眼，苗河村集流场1处，私盐路村一场一窖3处，苏长沟村一场一窖4处，肖关村一场一窖1处，新集子村一场一窖2处，许旗村一场一窖1处、集流场2处，张崾岘村一场一窖3处、砖砌窖2眼、赵洼村一场一窖1处</t>
        </is>
      </c>
      <c r="G1522" s="152">
        <f>39*0.5+7*0.2+25*0.3</f>
        <v/>
      </c>
      <c r="H1522" s="151" t="inlineStr">
        <is>
          <t>解决16个行政村71户328人的饮水薄弱问题</t>
        </is>
      </c>
      <c r="I1522" s="152" t="n">
        <v>16</v>
      </c>
      <c r="J1522" s="152" t="n">
        <v>0.0043</v>
      </c>
      <c r="K1522" s="152" t="n">
        <v>0.0196</v>
      </c>
      <c r="L1522" s="152" t="inlineStr">
        <is>
          <t>县水务局</t>
        </is>
      </c>
      <c r="M1522" s="152" t="inlineStr">
        <is>
          <t>洪德镇</t>
        </is>
      </c>
      <c r="N1522" s="152" t="n">
        <v>2019.11</v>
      </c>
      <c r="O1522" s="52" t="n"/>
    </row>
    <row r="1523" ht="99" customFormat="1" customHeight="1" s="14">
      <c r="A1523" s="152" t="n">
        <v>7</v>
      </c>
      <c r="B1523" s="152" t="inlineStr">
        <is>
          <t>场窖、小电井工程</t>
        </is>
      </c>
      <c r="C1523" s="152" t="inlineStr">
        <is>
          <t>新建</t>
        </is>
      </c>
      <c r="D1523" s="152" t="inlineStr">
        <is>
          <t>2020.01
-
2020.06</t>
        </is>
      </c>
      <c r="E1523" s="136" t="inlineStr">
        <is>
          <t>虎洞镇</t>
        </is>
      </c>
      <c r="F1523" s="108" t="inlineStr">
        <is>
          <t>新建一场一窖52处、集流场6处、砖砌窖28眼，其中：半个城村一场一窖14处、集流场2处、砖砌窖1眼，常兆台村一场一窖3处、集流场1处、砖砌窖10处，高庙湾村一场一窖4处、集流场2处、砖砌窖4处，贾驿村一场一窖6处，金庄塬村一场一窖3处、砖砌窖1眼，刘解掌村一场一窖3处、砖砌窖1眼，砂井子村一场一窖8处，魏家河村一场一窖1处，张大掌村一场一窖5处、砖砌窖3眼，张家湾村一场一窖5处、集流场1处，砖砌窖8眼</t>
        </is>
      </c>
      <c r="G1523" s="136">
        <f>52*0.5+6*0.2+28*0.3</f>
        <v/>
      </c>
      <c r="H1523" s="151" t="inlineStr">
        <is>
          <t>解决10个行政村86户349人的饮水薄弱问题</t>
        </is>
      </c>
      <c r="I1523" s="136" t="n">
        <v>10</v>
      </c>
      <c r="J1523" s="136" t="n">
        <v>0.0029</v>
      </c>
      <c r="K1523" s="152" t="n">
        <v>0.0125</v>
      </c>
      <c r="L1523" s="152" t="inlineStr">
        <is>
          <t>县水务局</t>
        </is>
      </c>
      <c r="M1523" s="136" t="inlineStr">
        <is>
          <t>虎洞镇</t>
        </is>
      </c>
      <c r="N1523" s="152" t="n">
        <v>2019.11</v>
      </c>
      <c r="O1523" s="52" t="n"/>
    </row>
    <row r="1524" ht="141" customFormat="1" customHeight="1" s="14">
      <c r="A1524" s="152" t="n">
        <v>8</v>
      </c>
      <c r="B1524" s="152" t="inlineStr">
        <is>
          <t>场窖、小电井工程</t>
        </is>
      </c>
      <c r="C1524" s="152" t="inlineStr">
        <is>
          <t>新建</t>
        </is>
      </c>
      <c r="D1524" s="152" t="inlineStr">
        <is>
          <t>2020.01
-
2020.06</t>
        </is>
      </c>
      <c r="E1524" s="136" t="inlineStr">
        <is>
          <t>环城镇</t>
        </is>
      </c>
      <c r="F1524" s="108" t="inlineStr">
        <is>
          <t>新建一场一窖166处、小电井7眼、集流场5处、砖砌窖38眼，其中：白草塬村一场一窖19处，北郭塬村一场一窖4处、砖砌窖10眼，陈汤塬村一场一窖1处，城东塬村一场一窖1处，高龚塬村一场一窖10处，耿家沟村一场一窖1处、小电井1眼，马坊塬村一场一窖9处，漫塬村一场一窖3处，宁老庄村一场一窖7处、集流场1处、砖砌窖1眼，冉旗寨村一场一窖16处，十八里村一场一窖3处、小电井2眼，唐塬村一场一窖16处，西川村一场一窖9处、集流场3处、砖砌窖5眼，肖川村一场一窖21处、集流场1处、砖砌窖9眼，杨庙掌村一场一窖21处，鸳鸯沟村一场一窖3处、砖砌窖1眼，张滩滩村一场一窖7处、砖砌窖1眼，张趟村一场一窖4处、小电井4眼，赵小掌村一场一窖11处、砖砌窖11眼</t>
        </is>
      </c>
      <c r="G1524" s="136">
        <f>166*0.5+7*0.4+5*0.2+38*0.3</f>
        <v/>
      </c>
      <c r="H1524" s="151" t="inlineStr">
        <is>
          <t>解决19个行政村216户985人的饮水薄弱问题</t>
        </is>
      </c>
      <c r="I1524" s="136" t="n">
        <v>2</v>
      </c>
      <c r="J1524" s="136" t="n">
        <v>0.0035</v>
      </c>
      <c r="K1524" s="302" t="n">
        <v>0.015</v>
      </c>
      <c r="L1524" s="152" t="inlineStr">
        <is>
          <t>县水务局</t>
        </is>
      </c>
      <c r="M1524" s="136" t="inlineStr">
        <is>
          <t>县城镇</t>
        </is>
      </c>
      <c r="N1524" s="152" t="n">
        <v>2019.11</v>
      </c>
      <c r="O1524" s="52" t="n"/>
    </row>
    <row r="1525" ht="67" customFormat="1" customHeight="1" s="14">
      <c r="A1525" s="152" t="n">
        <v>9</v>
      </c>
      <c r="B1525" s="152" t="inlineStr">
        <is>
          <t>场窖、小电井工程</t>
        </is>
      </c>
      <c r="C1525" s="152" t="inlineStr">
        <is>
          <t>新建</t>
        </is>
      </c>
      <c r="D1525" s="152" t="inlineStr">
        <is>
          <t>2020.01
-
2020.06</t>
        </is>
      </c>
      <c r="E1525" s="136" t="inlineStr">
        <is>
          <t>芦家湾乡</t>
        </is>
      </c>
      <c r="F1525" s="108" t="inlineStr">
        <is>
          <t>新建一场一窖39处、集流场2处、砖砌窖3眼，其中：大堡条村一场一窖1处，花儿掌村一场一窖3处、砖砌窖2眼，井川村一场一窖1处、集流场1处，庙儿掌村一场一窖5处、集流场1处，盘龙村一场一窖25处，桃李湾村一场一窖1处、砖砌窖1眼，王庄村一场一窖2处、小堡条一场一窖1处</t>
        </is>
      </c>
      <c r="G1525" s="136">
        <f>39*0.5+2*0.2+3*0.3</f>
        <v/>
      </c>
      <c r="H1525" s="151" t="inlineStr">
        <is>
          <t>解决8个行政村44户203人的饮水薄弱问题</t>
        </is>
      </c>
      <c r="I1525" s="136" t="n">
        <v>8</v>
      </c>
      <c r="J1525" s="136" t="n">
        <v>0.0033</v>
      </c>
      <c r="K1525" s="152" t="n">
        <v>0.0162</v>
      </c>
      <c r="L1525" s="152" t="inlineStr">
        <is>
          <t>县水务局</t>
        </is>
      </c>
      <c r="M1525" s="136" t="inlineStr">
        <is>
          <t>芦家湾乡</t>
        </is>
      </c>
      <c r="N1525" s="152" t="n">
        <v>2019.11</v>
      </c>
      <c r="O1525" s="52" t="n"/>
    </row>
    <row r="1526" ht="80" customFormat="1" customHeight="1" s="14">
      <c r="A1526" s="152" t="n">
        <v>10</v>
      </c>
      <c r="B1526" s="152" t="inlineStr">
        <is>
          <t>场窖、小电井工程</t>
        </is>
      </c>
      <c r="C1526" s="152" t="inlineStr">
        <is>
          <t>新建</t>
        </is>
      </c>
      <c r="D1526" s="152" t="inlineStr">
        <is>
          <t>2020.01
-
2020.06</t>
        </is>
      </c>
      <c r="E1526" s="136" t="inlineStr">
        <is>
          <t>罗山川乡</t>
        </is>
      </c>
      <c r="F1526" s="108" t="inlineStr">
        <is>
          <t>新建一场一窖26处、集流场5处、砖砌窖12眼，其中：陈渠子村一场一窖2处、集流场2处、砖砌窖2眼，大树塬村一场一窖4处，光明村一场一窖1处、集流场1处、砖砌窖4眼，兰家掌村一场一窖5处、砖砌窖1眼，龙柏山村一场一窖4处、集流场1处、砖砌窖1处，山水湾村一场一窖2处、砖砌窖1眼，苇芝城村一场一窖6处、集流场1处、砖砌窖2眼，西阳洼村一场一窖2处、砖砌窖1眼</t>
        </is>
      </c>
      <c r="G1526" s="136">
        <f>26*0.5+5*0.2+12*0.3</f>
        <v/>
      </c>
      <c r="H1526" s="40" t="inlineStr">
        <is>
          <t>解决8个行政村43户174人的饮水薄弱问题</t>
        </is>
      </c>
      <c r="I1526" s="136" t="n">
        <v>8</v>
      </c>
      <c r="J1526" s="136" t="n">
        <v>0.0014</v>
      </c>
      <c r="K1526" s="152" t="n">
        <v>0.0068</v>
      </c>
      <c r="L1526" s="152" t="inlineStr">
        <is>
          <t>县水务局</t>
        </is>
      </c>
      <c r="M1526" s="136" t="inlineStr">
        <is>
          <t>罗山川乡</t>
        </is>
      </c>
      <c r="N1526" s="152" t="n">
        <v>2019.11</v>
      </c>
      <c r="O1526" s="52" t="n"/>
    </row>
    <row r="1527" ht="75" customFormat="1" customHeight="1" s="14">
      <c r="A1527" s="152" t="n">
        <v>11</v>
      </c>
      <c r="B1527" s="152" t="inlineStr">
        <is>
          <t>场窖、小电井工程</t>
        </is>
      </c>
      <c r="C1527" s="152" t="inlineStr">
        <is>
          <t>新建</t>
        </is>
      </c>
      <c r="D1527" s="152" t="inlineStr">
        <is>
          <t>2020.01
-
2020.06</t>
        </is>
      </c>
      <c r="E1527" s="136" t="inlineStr">
        <is>
          <t>毛井镇</t>
        </is>
      </c>
      <c r="F1527" s="108" t="inlineStr">
        <is>
          <t>新建一场一窖24处、集流场3处，其中：大户掌村一场一窖2处，丁连掌村一场一窖3处，二条俭村一场一窖3处，高家洼村一场一窖3处、集流场1处，红土咀村一场一窖2处，黄寨柯村一场一窖1处、集流场1处，马趟村一场一窖1处，乔崾岘村一场一窖4处、集流场1处，山西掌村一场一窖2处，杨东掌村一场一窖3处</t>
        </is>
      </c>
      <c r="G1527" s="136">
        <f>24*0.5+3*0.2</f>
        <v/>
      </c>
      <c r="H1527" s="40" t="inlineStr">
        <is>
          <t>解决10个行政村27户111人的饮水薄弱问题</t>
        </is>
      </c>
      <c r="I1527" s="136" t="n">
        <v>10</v>
      </c>
      <c r="J1527" s="136" t="n">
        <v>0.0019</v>
      </c>
      <c r="K1527" s="152" t="n">
        <v>0.008200000000000001</v>
      </c>
      <c r="L1527" s="152" t="inlineStr">
        <is>
          <t>县水务局</t>
        </is>
      </c>
      <c r="M1527" s="136" t="inlineStr">
        <is>
          <t>毛井镇</t>
        </is>
      </c>
      <c r="N1527" s="152" t="n">
        <v>2019.11</v>
      </c>
      <c r="O1527" s="52" t="n"/>
    </row>
    <row r="1528" ht="99" customFormat="1" customHeight="1" s="14">
      <c r="A1528" s="152" t="n">
        <v>12</v>
      </c>
      <c r="B1528" s="152" t="inlineStr">
        <is>
          <t>场窖、小电井工程</t>
        </is>
      </c>
      <c r="C1528" s="152" t="inlineStr">
        <is>
          <t>新建</t>
        </is>
      </c>
      <c r="D1528" s="152" t="inlineStr">
        <is>
          <t>2020.01
-
2020.06</t>
        </is>
      </c>
      <c r="E1528" s="152" t="inlineStr">
        <is>
          <t>木钵镇</t>
        </is>
      </c>
      <c r="F1528" s="108" t="inlineStr">
        <is>
          <t>新建一场一窖53处、集流场6处、砖砌窖27眼，其中：白家掌村一场一窖10处、砖砌窖3眼，曹旗村砖砌窖3眼，高楼塬村一场一窖4处、集流场3处、砖砌窖7眼，高寨村一场一窖5处、砖砌窖1眼，官营村一场一窖3处、集流场2处，郭西掌村一场一窖2处，井儿岔村一场一窖2处、集流场1处、砖砌窖4眼，罗家沟村一场一窖3处，木钵街村一场一窖1处，坪子塬村一场一窖21处、砖砌窖8眼，水坝滩村一场一窖1处、砖砌窖1眼，周湾村一场一窖1处</t>
        </is>
      </c>
      <c r="G1528" s="152">
        <f>53*0.5+6*0.2+27*0.3</f>
        <v/>
      </c>
      <c r="H1528" s="151" t="inlineStr">
        <is>
          <t>解决12个行政村86户406人的饮水薄弱问题</t>
        </is>
      </c>
      <c r="I1528" s="152" t="n">
        <v>12</v>
      </c>
      <c r="J1528" s="152" t="n">
        <v>0.0032</v>
      </c>
      <c r="K1528" s="152" t="n">
        <v>0.0166</v>
      </c>
      <c r="L1528" s="152" t="inlineStr">
        <is>
          <t>县水务局</t>
        </is>
      </c>
      <c r="M1528" s="152" t="inlineStr">
        <is>
          <t>木钵镇</t>
        </is>
      </c>
      <c r="N1528" s="152" t="n">
        <v>2019.11</v>
      </c>
      <c r="O1528" s="52" t="n"/>
    </row>
    <row r="1529" ht="48" customFormat="1" customHeight="1" s="14">
      <c r="A1529" s="152" t="n">
        <v>13</v>
      </c>
      <c r="B1529" s="152" t="inlineStr">
        <is>
          <t>场窖、小电井工程</t>
        </is>
      </c>
      <c r="C1529" s="152" t="inlineStr">
        <is>
          <t>新建</t>
        </is>
      </c>
      <c r="D1529" s="152" t="inlineStr">
        <is>
          <t>2020.01
-
2020.06</t>
        </is>
      </c>
      <c r="E1529" s="136" t="inlineStr">
        <is>
          <t>秦团庄乡</t>
        </is>
      </c>
      <c r="F1529" s="108" t="inlineStr">
        <is>
          <t>新建一场一窖8处、砖砌窖17眼，其中：大天子处一场一窖1处，贾塬村一场一窖4处、砖砌窖15眼，南掌堡子一场一窖1处，王团庄村砖砌窖1眼，新峁村一场一窖2处、砖砌窖1眼</t>
        </is>
      </c>
      <c r="G1529" s="136">
        <f>8*0.5+17*0.3</f>
        <v/>
      </c>
      <c r="H1529" s="40" t="inlineStr">
        <is>
          <t>解决5个行政村25户97人的饮水薄弱问题</t>
        </is>
      </c>
      <c r="I1529" s="152" t="n">
        <v>5</v>
      </c>
      <c r="J1529" s="152" t="n">
        <v>0.0018</v>
      </c>
      <c r="K1529" s="152" t="n">
        <v>0.0077</v>
      </c>
      <c r="L1529" s="152" t="inlineStr">
        <is>
          <t>县水务局</t>
        </is>
      </c>
      <c r="M1529" s="136" t="inlineStr">
        <is>
          <t>秦团庄乡</t>
        </is>
      </c>
      <c r="N1529" s="152" t="n">
        <v>2019.11</v>
      </c>
      <c r="O1529" s="52" t="n"/>
    </row>
    <row r="1530" ht="155" customFormat="1" customHeight="1" s="14">
      <c r="A1530" s="152" t="n">
        <v>14</v>
      </c>
      <c r="B1530" s="152" t="inlineStr">
        <is>
          <t>场窖、小电井工程</t>
        </is>
      </c>
      <c r="C1530" s="152" t="inlineStr">
        <is>
          <t>新建</t>
        </is>
      </c>
      <c r="D1530" s="152" t="inlineStr">
        <is>
          <t>2020.01
-
2020.06</t>
        </is>
      </c>
      <c r="E1530" s="136" t="inlineStr">
        <is>
          <t>曲子镇</t>
        </is>
      </c>
      <c r="F1530" s="108" t="inlineStr">
        <is>
          <t>新建一场一窖92处、小电井11眼、集流场47处、砖砌窖126眼，其中：董家塬村一场一窖2处、砖砌窖1眼，高李湾村 一场一窖7处、砖砌窖1眼，金村寺村一场一窖3处、基础处、砖砌窖22眼，金盆掌村一场一窖6处、砖砌窖2眼，刘旗村一场一窖9处、小电井2眼、集流场6处、砖砌窖13眼，楼房子村一场一窖5处、小电井2眼、集流场3处、砖砌窖6眼，马家河村一场一窖7处、小电井1眼、砖砌窖2眼，孟家寨村一场一窖4处、砖砌窖17眼，双城村一场一窖1处，宋家塬村一场一窖3处、砖砌窖3眼，五里桥村一场一窖10处、集流场3处、砖砌窖2眼，西沟村一场一窖8处、小电井5眼、砖砌窖10眼，小庄子村一场一窖6处、集流场9处、砖砌窖8眼，许家塬村一场一窖15处、小电井1眼、集流场5处、砖砌窖33眼，油坊塬村一场一窖6处、集流场19处、砖砌窖6眼</t>
        </is>
      </c>
      <c r="G1530" s="136">
        <f>92*0.5+11*0.4+47*0.2+126*0.3</f>
        <v/>
      </c>
      <c r="H1530" s="40" t="inlineStr">
        <is>
          <t>解决15个行政村276户1170人的饮水薄弱问题</t>
        </is>
      </c>
      <c r="I1530" s="152" t="n">
        <v>1</v>
      </c>
      <c r="J1530" s="152" t="n">
        <v>0.0022</v>
      </c>
      <c r="K1530" s="152" t="n">
        <v>0.0075</v>
      </c>
      <c r="L1530" s="152" t="inlineStr">
        <is>
          <t>县水务局</t>
        </is>
      </c>
      <c r="M1530" s="136" t="inlineStr">
        <is>
          <t>曲子镇</t>
        </is>
      </c>
      <c r="N1530" s="152" t="n">
        <v>2019.11</v>
      </c>
      <c r="O1530" s="52" t="n"/>
    </row>
    <row r="1531" ht="70" customFormat="1" customHeight="1" s="14">
      <c r="A1531" s="152" t="n">
        <v>15</v>
      </c>
      <c r="B1531" s="152" t="inlineStr">
        <is>
          <t>场窖、小电井工程</t>
        </is>
      </c>
      <c r="C1531" s="152" t="inlineStr">
        <is>
          <t>新建</t>
        </is>
      </c>
      <c r="D1531" s="152" t="inlineStr">
        <is>
          <t>2020.01
-
2020.06</t>
        </is>
      </c>
      <c r="E1531" s="152" t="inlineStr">
        <is>
          <t>山城乡</t>
        </is>
      </c>
      <c r="F1531" s="151" t="inlineStr">
        <is>
          <t>新建一场一窖18处、集流场2处、砖砌窖9眼，其中：八里铺村一场一窖1处，冯家沟村一场一窖4处、集流场1处，郝掌村一场一窖4处、砖砌窖1眼，山城堡村一场一窖1处，王山口子村一场一窖2处，谢庄村砖砌窖7眼，薛塬村一场一窖2处，寨柯村一场一窖4处、集流场1处、砖砌窖1眼</t>
        </is>
      </c>
      <c r="G1531" s="152">
        <f>18*0.5+2*0.2+9*0.3</f>
        <v/>
      </c>
      <c r="H1531" s="151" t="inlineStr">
        <is>
          <t>解决8个行政村29户125人的饮水薄弱问题</t>
        </is>
      </c>
      <c r="I1531" s="152" t="n">
        <v>8</v>
      </c>
      <c r="J1531" s="152" t="n">
        <v>0.0011</v>
      </c>
      <c r="K1531" s="152" t="n">
        <v>0.0042</v>
      </c>
      <c r="L1531" s="152" t="inlineStr">
        <is>
          <t>县水务局</t>
        </is>
      </c>
      <c r="M1531" s="152" t="inlineStr">
        <is>
          <t>山城乡</t>
        </is>
      </c>
      <c r="N1531" s="152" t="n">
        <v>2019.11</v>
      </c>
      <c r="O1531" s="52" t="n"/>
    </row>
    <row r="1532" ht="141" customFormat="1" customHeight="1" s="14">
      <c r="A1532" s="152" t="n">
        <v>16</v>
      </c>
      <c r="B1532" s="152" t="inlineStr">
        <is>
          <t>场窖、小电井工程</t>
        </is>
      </c>
      <c r="C1532" s="152" t="inlineStr">
        <is>
          <t>新建</t>
        </is>
      </c>
      <c r="D1532" s="152" t="inlineStr">
        <is>
          <t>2020.01
-
2020.06</t>
        </is>
      </c>
      <c r="E1532" s="136" t="inlineStr">
        <is>
          <t>天池乡</t>
        </is>
      </c>
      <c r="F1532" s="108" t="inlineStr">
        <is>
          <t>新建一场一窖39处、小电井115眼、集流场9处、砖砌窖21眼，其中：曹李川村小电井2眼，大庄台村一场一窖3处、小电井11眼、砖砌窖3眼，井渠淌村一场一窖2处、小电井15眼，老庄湾村小电井15眼，梁河村一场一窖6处、小电井8眼、集流场4处、砖砌窖3眼，碾盘岭村一场一窖3处、小电井6眼、集流场2处，潘老庄村一场一窖4处、小电井18眼、集流场2处、砖砌窖4眼，四合掌村一场一窖4处、小电井7眼、砖砌窖2眼，苏北岔村一场一窖1处、小电井7眼、砖砌窖8眼，天池村一场一窖1处、小电井5眼、集流场1处，吴城子村小电井5眼，喜家坪村一场一窖1处、小电井5眼，鲜岔村一场一窖2处、小电井7眼，殷屈河村一场一窖11处、小电井3眼、砖砌窖1眼，张邓塬村一场一窖1处、小电井1眼</t>
        </is>
      </c>
      <c r="G1532" s="152">
        <f>39*0.5+115*0.4+9*0.2+21*0.3</f>
        <v/>
      </c>
      <c r="H1532" s="151" t="inlineStr">
        <is>
          <t>解决15个行政村184户766人的饮水薄弱问题</t>
        </is>
      </c>
      <c r="I1532" s="152" t="n">
        <v>15</v>
      </c>
      <c r="J1532" s="152" t="n">
        <v>0.0089</v>
      </c>
      <c r="K1532" s="152" t="n">
        <v>0.0388</v>
      </c>
      <c r="L1532" s="152" t="inlineStr">
        <is>
          <t>县水务局</t>
        </is>
      </c>
      <c r="M1532" s="136" t="inlineStr">
        <is>
          <t>天池乡</t>
        </is>
      </c>
      <c r="N1532" s="152" t="n">
        <v>2019.11</v>
      </c>
      <c r="O1532" s="52" t="n"/>
    </row>
    <row r="1533" ht="86" customFormat="1" customHeight="1" s="14">
      <c r="A1533" s="152" t="n">
        <v>17</v>
      </c>
      <c r="B1533" s="152" t="inlineStr">
        <is>
          <t>场窖、小电井工程</t>
        </is>
      </c>
      <c r="C1533" s="152" t="inlineStr">
        <is>
          <t>新建</t>
        </is>
      </c>
      <c r="D1533" s="152" t="inlineStr">
        <is>
          <t>2020.01
-
2020.06</t>
        </is>
      </c>
      <c r="E1533" s="136" t="inlineStr">
        <is>
          <t>小南沟乡</t>
        </is>
      </c>
      <c r="F1533" s="108" t="inlineStr">
        <is>
          <t>新建一场一窖24处、集流场6处、砖砌窖10眼，其中：丁寨柯村一场一窖3处，粉子山村一场一窖3处、集流场5处、砖砌窖5眼，李上山村一场一窖3处、砖砌窖2眼，李塬村一场一窖4处，连川村集流场1处、砖砌窖1眼，天子渠村一场一窖1处，汪天子村一场一窖3处，小南沟村一场一窖3处，许掌村一场一窖1处，燕麦掌村一场一窖2处，杨胡套子村一场一窖1处、砖砌窖2眼</t>
        </is>
      </c>
      <c r="G1533" s="136">
        <f>24*0.5+6*0.2+10*0.3</f>
        <v/>
      </c>
      <c r="H1533" s="40" t="inlineStr">
        <is>
          <t>解决11个行政村40户168人的饮水薄弱问题</t>
        </is>
      </c>
      <c r="I1533" s="152" t="n">
        <v>11</v>
      </c>
      <c r="J1533" s="152" t="n">
        <v>0.0021</v>
      </c>
      <c r="K1533" s="152" t="n">
        <v>0.0094</v>
      </c>
      <c r="L1533" s="152" t="inlineStr">
        <is>
          <t>县水务局</t>
        </is>
      </c>
      <c r="M1533" s="136" t="inlineStr">
        <is>
          <t>小南沟乡</t>
        </is>
      </c>
      <c r="N1533" s="152" t="n">
        <v>2019.11</v>
      </c>
      <c r="O1533" s="52" t="n"/>
    </row>
    <row r="1534" ht="80" customFormat="1" customHeight="1" s="14">
      <c r="A1534" s="152" t="n">
        <v>18</v>
      </c>
      <c r="B1534" s="152" t="inlineStr">
        <is>
          <t>场窖、小电井工程</t>
        </is>
      </c>
      <c r="C1534" s="152" t="inlineStr">
        <is>
          <t>新建</t>
        </is>
      </c>
      <c r="D1534" s="152" t="inlineStr">
        <is>
          <t>2020.01
-
2020.06</t>
        </is>
      </c>
      <c r="E1534" s="136" t="inlineStr">
        <is>
          <t>演武乡</t>
        </is>
      </c>
      <c r="F1534" s="108" t="inlineStr">
        <is>
          <t>新建一场一窖25处，小电井96眼，其中：佛岔村一场一窖4处、小电井20眼，黑泉河村一场一窖2处、小电井6眼，黄山村一场一窖6处、小电井3眼，刘坪村小电井1眼，路家塬村一场一窖8处、小电井11眼，吴家塬村一场一窖3处、小电井10眼，，杨家洼村一场一窖1处、小电井25眼，曳郭咀村小电井6眼，走马硷村一场一窖1处、小电井14眼</t>
        </is>
      </c>
      <c r="G1534" s="136">
        <f>25*0.5+96*0.4</f>
        <v/>
      </c>
      <c r="H1534" s="40" t="inlineStr">
        <is>
          <t>解决9个行政村121户503人的饮水薄弱问题</t>
        </is>
      </c>
      <c r="I1534" s="152" t="n">
        <v>9</v>
      </c>
      <c r="J1534" s="152" t="n">
        <v>0.0043</v>
      </c>
      <c r="K1534" s="152" t="n">
        <v>0.016</v>
      </c>
      <c r="L1534" s="152" t="inlineStr">
        <is>
          <t>县水务局</t>
        </is>
      </c>
      <c r="M1534" s="136" t="inlineStr">
        <is>
          <t>演武乡</t>
        </is>
      </c>
      <c r="N1534" s="152" t="n">
        <v>2020.11</v>
      </c>
      <c r="O1534" s="52" t="n"/>
    </row>
    <row r="1535" ht="36" customFormat="1" customHeight="1" s="14">
      <c r="A1535" s="152" t="n">
        <v>19</v>
      </c>
      <c r="B1535" s="152" t="inlineStr">
        <is>
          <t>场窖、小电井工程</t>
        </is>
      </c>
      <c r="C1535" s="152" t="inlineStr">
        <is>
          <t>新建</t>
        </is>
      </c>
      <c r="D1535" s="152" t="inlineStr">
        <is>
          <t>2020.01
-
2020.06</t>
        </is>
      </c>
      <c r="E1535" s="136" t="inlineStr">
        <is>
          <t>南湫乡</t>
        </is>
      </c>
      <c r="F1535" s="108" t="inlineStr">
        <is>
          <t>新建一场一窖1处，其中：洪涝池村一场一窖1处</t>
        </is>
      </c>
      <c r="G1535" s="136">
        <f>1*0.5</f>
        <v/>
      </c>
      <c r="H1535" s="40" t="inlineStr">
        <is>
          <t>解决1个行政村1户4人的饮水薄弱问题</t>
        </is>
      </c>
      <c r="I1535" s="136" t="n">
        <v>1</v>
      </c>
      <c r="J1535" s="136" t="n">
        <v>0</v>
      </c>
      <c r="K1535" s="136" t="n">
        <v>0</v>
      </c>
      <c r="L1535" s="152" t="inlineStr">
        <is>
          <t>县水务局</t>
        </is>
      </c>
      <c r="M1535" s="136" t="inlineStr">
        <is>
          <t>南湫乡</t>
        </is>
      </c>
      <c r="N1535" s="152" t="n">
        <v>2021.11</v>
      </c>
      <c r="O1535" s="52" t="n"/>
    </row>
    <row r="1536" ht="36" customFormat="1" customHeight="1" s="14">
      <c r="A1536" s="152" t="n">
        <v>20</v>
      </c>
      <c r="B1536" s="152" t="inlineStr">
        <is>
          <t>场窖、小电井工程</t>
        </is>
      </c>
      <c r="C1536" s="152" t="inlineStr">
        <is>
          <t>新建</t>
        </is>
      </c>
      <c r="D1536" s="152" t="inlineStr">
        <is>
          <t>2020.01
-
2020.06</t>
        </is>
      </c>
      <c r="E1536" s="152" t="inlineStr">
        <is>
          <t>甜水镇</t>
        </is>
      </c>
      <c r="F1536" s="108" t="inlineStr">
        <is>
          <t>新建一场一窖24处、集流场1处、砖砌窖3眼，其中：高崾岘村集流场1处，狼儿滩村一场一窖24处，张铁村砖砌窖3眼</t>
        </is>
      </c>
      <c r="G1536" s="136">
        <f>24*0.5+1*0.2+3*0.3</f>
        <v/>
      </c>
      <c r="H1536" s="40" t="inlineStr">
        <is>
          <t>解决3个行政村28户119人的饮水薄弱问题</t>
        </is>
      </c>
      <c r="I1536" s="152" t="n">
        <v>7</v>
      </c>
      <c r="J1536" s="152" t="n">
        <v>0.0026</v>
      </c>
      <c r="K1536" s="152" t="n">
        <v>0.0112</v>
      </c>
      <c r="L1536" s="152" t="inlineStr">
        <is>
          <t>县水务局</t>
        </is>
      </c>
      <c r="M1536" s="152" t="inlineStr">
        <is>
          <t>甜水镇</t>
        </is>
      </c>
      <c r="N1536" s="152" t="n">
        <v>2019.11</v>
      </c>
      <c r="O1536" s="52" t="n"/>
    </row>
    <row r="1537" ht="47" customFormat="1" customHeight="1" s="14">
      <c r="A1537" s="198" t="inlineStr">
        <is>
          <t>（十七）</t>
        </is>
      </c>
      <c r="B1537" s="198" t="inlineStr">
        <is>
          <t>窖水净化设施
配套项目</t>
        </is>
      </c>
      <c r="C1537" s="198" t="inlineStr">
        <is>
          <t>新建</t>
        </is>
      </c>
      <c r="D1537" s="198" t="inlineStr">
        <is>
          <t>2020.01
-
2020.06</t>
        </is>
      </c>
      <c r="E1537" s="198" t="inlineStr">
        <is>
          <t>八珠等20个乡镇</t>
        </is>
      </c>
      <c r="F1537" s="199" t="inlineStr">
        <is>
          <t>为集流场窖配套安装水质净化设施8707套，每套补助3000元</t>
        </is>
      </c>
      <c r="G1537" s="198">
        <f>SUM(G1538:G1557)</f>
        <v/>
      </c>
      <c r="H1537" s="199" t="inlineStr">
        <is>
          <t>解决8707户34634人的窖水水质净化问题</t>
        </is>
      </c>
      <c r="I1537" s="198">
        <f>SUM(I1538:I1556)</f>
        <v/>
      </c>
      <c r="J1537" s="198">
        <f>SUM(J1538:J1557)</f>
        <v/>
      </c>
      <c r="K1537" s="198">
        <f>SUM(K1538:K1557)</f>
        <v/>
      </c>
      <c r="L1537" s="198" t="inlineStr">
        <is>
          <t>县水务局</t>
        </is>
      </c>
      <c r="M1537" s="198" t="inlineStr">
        <is>
          <t>县水务局</t>
        </is>
      </c>
      <c r="N1537" s="198" t="inlineStr">
        <is>
          <t>2019.11</t>
        </is>
      </c>
      <c r="O1537" s="52" t="n"/>
    </row>
    <row r="1538" ht="36" customFormat="1" customHeight="1" s="14">
      <c r="A1538" s="147" t="n">
        <v>1</v>
      </c>
      <c r="B1538" s="147" t="inlineStr">
        <is>
          <t>八珠乡窖水净化设施配套项目</t>
        </is>
      </c>
      <c r="C1538" s="147" t="inlineStr">
        <is>
          <t>新建</t>
        </is>
      </c>
      <c r="D1538" s="147" t="inlineStr">
        <is>
          <t>2020.01
-
2020.06</t>
        </is>
      </c>
      <c r="E1538" s="147" t="inlineStr">
        <is>
          <t>八珠乡</t>
        </is>
      </c>
      <c r="F1538" s="148" t="inlineStr">
        <is>
          <t>安装窖水水质净化设施257套，其中：曹塬村57套、杏树沟村100套、苟塬村100套</t>
        </is>
      </c>
      <c r="G1538" s="147">
        <f>257*0.3</f>
        <v/>
      </c>
      <c r="H1538" s="148" t="inlineStr">
        <is>
          <t>解决3个行政村257户1157人的窖水水质净化问题</t>
        </is>
      </c>
      <c r="I1538" s="147" t="n">
        <v>3</v>
      </c>
      <c r="J1538" s="147" t="inlineStr">
        <is>
          <t>0.0257</t>
        </is>
      </c>
      <c r="K1538" s="147" t="inlineStr">
        <is>
          <t>0.1157</t>
        </is>
      </c>
      <c r="L1538" s="147" t="inlineStr">
        <is>
          <t>县水务局</t>
        </is>
      </c>
      <c r="M1538" s="147" t="inlineStr">
        <is>
          <t>县水务局</t>
        </is>
      </c>
      <c r="N1538" s="147" t="n">
        <v>2019.11</v>
      </c>
      <c r="O1538" s="52" t="n"/>
    </row>
    <row r="1539" ht="70" customFormat="1" customHeight="1" s="14">
      <c r="A1539" s="147" t="n">
        <v>2</v>
      </c>
      <c r="B1539" s="147" t="inlineStr">
        <is>
          <t>车道镇窖水净化设施
配套项目</t>
        </is>
      </c>
      <c r="C1539" s="147" t="inlineStr">
        <is>
          <t>新建</t>
        </is>
      </c>
      <c r="D1539" s="147" t="inlineStr">
        <is>
          <t>2020.01
-
2020.06</t>
        </is>
      </c>
      <c r="E1539" s="147" t="inlineStr">
        <is>
          <t>车道镇</t>
        </is>
      </c>
      <c r="F1539" s="148" t="inlineStr">
        <is>
          <t>安装窖水水质净化设施1200套，其中：元峁村110套、苦水掌村30套、双庙村10套、王西掌村120套、吊渠村55套、三角城村60套、杨掌村110套、万安村150套、魏洼村80套、陈掌村30套、红台村40套、樱桃掌村120套、安掌村120套、代掌村30套、刘渠村50套、刘园子村85套</t>
        </is>
      </c>
      <c r="G1539" s="147">
        <f>1200*0.3</f>
        <v/>
      </c>
      <c r="H1539" s="148" t="inlineStr">
        <is>
          <t>解决16个行政村1200户4897人的窖水水质净化问题</t>
        </is>
      </c>
      <c r="I1539" s="147" t="n">
        <v>16</v>
      </c>
      <c r="J1539" s="147" t="n">
        <v>0.12</v>
      </c>
      <c r="K1539" s="147" t="n">
        <v>0.4897</v>
      </c>
      <c r="L1539" s="147" t="inlineStr">
        <is>
          <t>县水务局</t>
        </is>
      </c>
      <c r="M1539" s="147" t="inlineStr">
        <is>
          <t>县水务局</t>
        </is>
      </c>
      <c r="N1539" s="147" t="inlineStr">
        <is>
          <t>2019.11</t>
        </is>
      </c>
      <c r="O1539" s="52" t="n"/>
    </row>
    <row r="1540" ht="36" customFormat="1" customHeight="1" s="14">
      <c r="A1540" s="147" t="n">
        <v>3</v>
      </c>
      <c r="B1540" s="147" t="inlineStr">
        <is>
          <t>罗山乡窖水净化设施
配套项目</t>
        </is>
      </c>
      <c r="C1540" s="147" t="inlineStr">
        <is>
          <t>新建</t>
        </is>
      </c>
      <c r="D1540" s="147" t="inlineStr">
        <is>
          <t>2020.01
-
2020.06</t>
        </is>
      </c>
      <c r="E1540" s="147" t="inlineStr">
        <is>
          <t>罗山川乡</t>
        </is>
      </c>
      <c r="F1540" s="148" t="inlineStr">
        <is>
          <t>安装窖水水质净化设施170套，其中：苇芝城村76套、兰家掌村24套、大树塬村32套、陈渠子村31套、山水湾村3套、光明村4套</t>
        </is>
      </c>
      <c r="G1540" s="147">
        <f>170*0.3</f>
        <v/>
      </c>
      <c r="H1540" s="148" t="inlineStr">
        <is>
          <t>解决6个行政村170户698人的窖水水质净化问题</t>
        </is>
      </c>
      <c r="I1540" s="147" t="n">
        <v>6</v>
      </c>
      <c r="J1540" s="147" t="n">
        <v>0.017</v>
      </c>
      <c r="K1540" s="147" t="n">
        <v>0.0698</v>
      </c>
      <c r="L1540" s="147" t="inlineStr">
        <is>
          <t>县水务局</t>
        </is>
      </c>
      <c r="M1540" s="147" t="inlineStr">
        <is>
          <t>县水务局</t>
        </is>
      </c>
      <c r="N1540" s="147" t="n">
        <v>2019.11</v>
      </c>
      <c r="O1540" s="52" t="n"/>
    </row>
    <row r="1541" ht="67" customFormat="1" customHeight="1" s="14">
      <c r="A1541" s="147" t="n">
        <v>4</v>
      </c>
      <c r="B1541" s="147" t="inlineStr">
        <is>
          <t>合道镇乡窖水净化设施配套项目</t>
        </is>
      </c>
      <c r="C1541" s="147" t="inlineStr">
        <is>
          <t>新建</t>
        </is>
      </c>
      <c r="D1541" s="147" t="inlineStr">
        <is>
          <t>2020.01
-
2020.06</t>
        </is>
      </c>
      <c r="E1541" s="147" t="inlineStr">
        <is>
          <t>合道镇</t>
        </is>
      </c>
      <c r="F1541" s="148" t="inlineStr">
        <is>
          <t>安装窖水水质净化设施405套，其中：常崾岘村33套、陈旗塬村19套、大路洼村38套、合坪村16套、红崖洼村7套、梁坪村21套、尚西坪村19套、沈岭村7套、唐台子村9套、陶洼子村25套、瓦天沟村23套、辛坪村53套、杨坪沟村47套、寨子坪村23套、赵台村37套、赵塬村28套</t>
        </is>
      </c>
      <c r="G1541" s="147">
        <f>405*0.3</f>
        <v/>
      </c>
      <c r="H1541" s="148" t="inlineStr">
        <is>
          <t>解决16个行政村405户1797人的窖水水质净化问题</t>
        </is>
      </c>
      <c r="I1541" s="147" t="n">
        <v>16</v>
      </c>
      <c r="J1541" s="147" t="n">
        <v>0.0405</v>
      </c>
      <c r="K1541" s="147" t="n">
        <v>0.1797</v>
      </c>
      <c r="L1541" s="147" t="inlineStr">
        <is>
          <t>县水务局</t>
        </is>
      </c>
      <c r="M1541" s="147" t="inlineStr">
        <is>
          <t>县水务局</t>
        </is>
      </c>
      <c r="N1541" s="147" t="inlineStr">
        <is>
          <t>2019.11</t>
        </is>
      </c>
      <c r="O1541" s="52" t="n"/>
    </row>
    <row r="1542" ht="45" customFormat="1" customHeight="1" s="14">
      <c r="A1542" s="147" t="n">
        <v>5</v>
      </c>
      <c r="B1542" s="147" t="inlineStr">
        <is>
          <t>秦团庄乡窖水净化设施配套项目</t>
        </is>
      </c>
      <c r="C1542" s="147" t="inlineStr">
        <is>
          <t>新建</t>
        </is>
      </c>
      <c r="D1542" s="147" t="inlineStr">
        <is>
          <t>2020.01
-
2020.06</t>
        </is>
      </c>
      <c r="E1542" s="147" t="inlineStr">
        <is>
          <t>秦团庄乡</t>
        </is>
      </c>
      <c r="F1542" s="148" t="inlineStr">
        <is>
          <t>安装窖水水质净化设施191套，其中：白塬畔村15套、大天子村15套、贾塬村10套、南掌堡子村131套、秦团庄村2套、王团庄村14套、新峁村4套</t>
        </is>
      </c>
      <c r="G1542" s="147">
        <f>191*0.3</f>
        <v/>
      </c>
      <c r="H1542" s="148" t="inlineStr">
        <is>
          <t>解决7个行政村191户758人的窖水水质净化问题</t>
        </is>
      </c>
      <c r="I1542" s="147" t="n">
        <v>7</v>
      </c>
      <c r="J1542" s="147" t="n">
        <v>0.0191</v>
      </c>
      <c r="K1542" s="147" t="n">
        <v>0.07580000000000001</v>
      </c>
      <c r="L1542" s="147" t="inlineStr">
        <is>
          <t>县水务局</t>
        </is>
      </c>
      <c r="M1542" s="147" t="inlineStr">
        <is>
          <t>县水务局</t>
        </is>
      </c>
      <c r="N1542" s="147" t="n">
        <v>2019.11</v>
      </c>
      <c r="O1542" s="52" t="n"/>
    </row>
    <row r="1543" ht="45" customFormat="1" customHeight="1" s="14">
      <c r="A1543" s="147" t="n">
        <v>6</v>
      </c>
      <c r="B1543" s="147" t="inlineStr">
        <is>
          <t>耿湾庄乡窖水净化设施配套项目</t>
        </is>
      </c>
      <c r="C1543" s="147" t="inlineStr">
        <is>
          <t>新建</t>
        </is>
      </c>
      <c r="D1543" s="147" t="inlineStr">
        <is>
          <t>2020.01
-
2020.06</t>
        </is>
      </c>
      <c r="E1543" s="147" t="inlineStr">
        <is>
          <t>耿湾乡</t>
        </is>
      </c>
      <c r="F1543" s="148" t="inlineStr">
        <is>
          <t>安装水质净化设施697套，其中：郜庄村50套，郝东掌村100套、黑城岔村38套、潘掌村212套、四合原村74套、早流渠村35套、天桥村113套、韩老庄村75套</t>
        </is>
      </c>
      <c r="G1543" s="147">
        <f>697*0.3</f>
        <v/>
      </c>
      <c r="H1543" s="148" t="inlineStr">
        <is>
          <t>解决8个行政村697户2816人的窖水水质净化问题</t>
        </is>
      </c>
      <c r="I1543" s="147" t="n">
        <v>8</v>
      </c>
      <c r="J1543" s="147" t="n">
        <v>0.0697</v>
      </c>
      <c r="K1543" s="147" t="n">
        <v>0.2816</v>
      </c>
      <c r="L1543" s="147" t="inlineStr">
        <is>
          <t>县水务局</t>
        </is>
      </c>
      <c r="M1543" s="147" t="inlineStr">
        <is>
          <t>县水务局</t>
        </is>
      </c>
      <c r="N1543" s="147" t="inlineStr">
        <is>
          <t>2019.11</t>
        </is>
      </c>
      <c r="O1543" s="52" t="n"/>
    </row>
    <row r="1544" ht="36" customFormat="1" customHeight="1" s="14">
      <c r="A1544" s="147" t="n">
        <v>7</v>
      </c>
      <c r="B1544" s="147" t="inlineStr">
        <is>
          <t>洪德镇窖水净化设施配套项目</t>
        </is>
      </c>
      <c r="C1544" s="147" t="inlineStr">
        <is>
          <t>新建</t>
        </is>
      </c>
      <c r="D1544" s="147" t="inlineStr">
        <is>
          <t>2020.01
-
2020.06</t>
        </is>
      </c>
      <c r="E1544" s="147" t="inlineStr">
        <is>
          <t>洪德镇</t>
        </is>
      </c>
      <c r="F1544" s="148" t="inlineStr">
        <is>
          <t>安装水质净化设施132套，其中：苗河村22套、河连湾村18套、大户塬村1套、张崾岘村10套、张塬村28套、赵洼村53套</t>
        </is>
      </c>
      <c r="G1544" s="147">
        <f>132*0.3</f>
        <v/>
      </c>
      <c r="H1544" s="148" t="inlineStr">
        <is>
          <t>解决6个行政村132户597人的窖水水质净化问题</t>
        </is>
      </c>
      <c r="I1544" s="147" t="n">
        <v>6</v>
      </c>
      <c r="J1544" s="147" t="n">
        <v>0.0065</v>
      </c>
      <c r="K1544" s="147" t="n">
        <v>0.0286</v>
      </c>
      <c r="L1544" s="147" t="inlineStr">
        <is>
          <t>县水务局</t>
        </is>
      </c>
      <c r="M1544" s="147" t="inlineStr">
        <is>
          <t>县水务局</t>
        </is>
      </c>
      <c r="N1544" s="147" t="n">
        <v>2019.11</v>
      </c>
      <c r="O1544" s="52" t="n"/>
    </row>
    <row r="1545" ht="36" customFormat="1" customHeight="1" s="14">
      <c r="A1545" s="147" t="n">
        <v>8</v>
      </c>
      <c r="B1545" s="147" t="inlineStr">
        <is>
          <t>虎洞镇窖水净化设施配套项目</t>
        </is>
      </c>
      <c r="C1545" s="147" t="inlineStr">
        <is>
          <t>新建</t>
        </is>
      </c>
      <c r="D1545" s="147" t="inlineStr">
        <is>
          <t>2020.01
-
2020.06</t>
        </is>
      </c>
      <c r="E1545" s="147" t="inlineStr">
        <is>
          <t>虎洞镇</t>
        </is>
      </c>
      <c r="F1545" s="148" t="inlineStr">
        <is>
          <t>安装水质净化设施173套，其中：张家湾村21户、高庙湾村58户、贾驿村12户、金庄原村21户、砂井子村40户、魏家河村21户</t>
        </is>
      </c>
      <c r="G1545" s="147">
        <f>173*0.3</f>
        <v/>
      </c>
      <c r="H1545" s="148" t="inlineStr">
        <is>
          <t>解决6个行政村173户729人的窖水水质净化问题</t>
        </is>
      </c>
      <c r="I1545" s="147" t="n">
        <v>6</v>
      </c>
      <c r="J1545" s="147" t="n">
        <v>0.0103</v>
      </c>
      <c r="K1545" s="147" t="n">
        <v>0.0455</v>
      </c>
      <c r="L1545" s="147" t="inlineStr">
        <is>
          <t>县水务局</t>
        </is>
      </c>
      <c r="M1545" s="147" t="inlineStr">
        <is>
          <t>县水务局</t>
        </is>
      </c>
      <c r="N1545" s="147" t="inlineStr">
        <is>
          <t>2019.11</t>
        </is>
      </c>
      <c r="O1545" s="52" t="n"/>
    </row>
    <row r="1546" ht="36" customFormat="1" customHeight="1" s="14">
      <c r="A1546" s="147" t="n">
        <v>9</v>
      </c>
      <c r="B1546" s="147" t="inlineStr">
        <is>
          <t>芦家湾乡窖水净化设施配套项目</t>
        </is>
      </c>
      <c r="C1546" s="147" t="inlineStr">
        <is>
          <t>新建</t>
        </is>
      </c>
      <c r="D1546" s="147" t="inlineStr">
        <is>
          <t>2020.01
-
2020.06</t>
        </is>
      </c>
      <c r="E1546" s="147" t="inlineStr">
        <is>
          <t>芦家湾乡</t>
        </is>
      </c>
      <c r="F1546" s="148" t="inlineStr">
        <is>
          <t>安装窖水水质净化设施7套，其中：井川村7套</t>
        </is>
      </c>
      <c r="G1546" s="147">
        <f>7*0.3</f>
        <v/>
      </c>
      <c r="H1546" s="148" t="inlineStr">
        <is>
          <t>解决1个行政村7户29人的窖水水质净化问题</t>
        </is>
      </c>
      <c r="I1546" s="147" t="n">
        <v>1</v>
      </c>
      <c r="J1546" s="147" t="n">
        <v>0.0007</v>
      </c>
      <c r="K1546" s="147" t="n">
        <v>0.0029</v>
      </c>
      <c r="L1546" s="147" t="inlineStr">
        <is>
          <t>县水务局</t>
        </is>
      </c>
      <c r="M1546" s="147" t="inlineStr">
        <is>
          <t>县水务局</t>
        </is>
      </c>
      <c r="N1546" s="147" t="n">
        <v>2019.11</v>
      </c>
      <c r="O1546" s="52" t="n"/>
    </row>
    <row r="1547" ht="36" customFormat="1" customHeight="1" s="14">
      <c r="A1547" s="147" t="n">
        <v>10</v>
      </c>
      <c r="B1547" s="147" t="inlineStr">
        <is>
          <t>毛井镇窖水净化设施
配套项目</t>
        </is>
      </c>
      <c r="C1547" s="147" t="inlineStr">
        <is>
          <t>新建</t>
        </is>
      </c>
      <c r="D1547" s="147" t="inlineStr">
        <is>
          <t>2020.01
-
2020.06</t>
        </is>
      </c>
      <c r="E1547" s="147" t="inlineStr">
        <is>
          <t>毛井镇</t>
        </is>
      </c>
      <c r="F1547" s="148" t="inlineStr">
        <is>
          <t>安装窖水水质净化设施4套，其中：黄寨柯村3套、丁连掌村1套</t>
        </is>
      </c>
      <c r="G1547" s="147">
        <f>4*0.3</f>
        <v/>
      </c>
      <c r="H1547" s="148" t="inlineStr">
        <is>
          <t>解决2个行政村4户18人的窖水水质净化问题</t>
        </is>
      </c>
      <c r="I1547" s="147" t="n">
        <v>2</v>
      </c>
      <c r="J1547" s="147" t="n">
        <v>0.0004</v>
      </c>
      <c r="K1547" s="147" t="n">
        <v>0.0018</v>
      </c>
      <c r="L1547" s="147" t="inlineStr">
        <is>
          <t>县水务局</t>
        </is>
      </c>
      <c r="M1547" s="147" t="inlineStr">
        <is>
          <t>县水务局</t>
        </is>
      </c>
      <c r="N1547" s="147" t="inlineStr">
        <is>
          <t>2019.11</t>
        </is>
      </c>
      <c r="O1547" s="52" t="n"/>
    </row>
    <row r="1548" ht="53" customFormat="1" customHeight="1" s="14">
      <c r="A1548" s="147" t="n">
        <v>11</v>
      </c>
      <c r="B1548" s="147" t="inlineStr">
        <is>
          <t>木钵镇窖水净化设施
配套项目</t>
        </is>
      </c>
      <c r="C1548" s="147" t="inlineStr">
        <is>
          <t>新建</t>
        </is>
      </c>
      <c r="D1548" s="147" t="inlineStr">
        <is>
          <t>2020.01
-
2020.06</t>
        </is>
      </c>
      <c r="E1548" s="147" t="inlineStr">
        <is>
          <t>木钵镇</t>
        </is>
      </c>
      <c r="F1548" s="148" t="inlineStr">
        <is>
          <t>安装水质净化设施747套，其中：殷家桥村50套、高寨村15套、郭西掌村127套、二合塬村132套，井儿岔村112套，水坝滩村54套，周湾村31套，高楼塬村94套、罗家沟20套、坪子塬31套、关营村10套、曹旗64套、木钵街村7套</t>
        </is>
      </c>
      <c r="G1548" s="147">
        <f>747*0.3</f>
        <v/>
      </c>
      <c r="H1548" s="148" t="inlineStr">
        <is>
          <t>解决13行政村584户2526人的窖水水质净化问题</t>
        </is>
      </c>
      <c r="I1548" s="147" t="n">
        <v>13</v>
      </c>
      <c r="J1548" s="147" t="n">
        <v>0.0747</v>
      </c>
      <c r="K1548" s="147" t="n">
        <v>0.3334</v>
      </c>
      <c r="L1548" s="147" t="inlineStr">
        <is>
          <t>县水务局</t>
        </is>
      </c>
      <c r="M1548" s="147" t="inlineStr">
        <is>
          <t>县水务局</t>
        </is>
      </c>
      <c r="N1548" s="147" t="n">
        <v>2019.11</v>
      </c>
      <c r="O1548" s="52" t="n"/>
    </row>
    <row r="1549" ht="36" customFormat="1" customHeight="1" s="14">
      <c r="A1549" s="147" t="n">
        <v>12</v>
      </c>
      <c r="B1549" s="147" t="inlineStr">
        <is>
          <t>南湫窖水净化设施
配套项目</t>
        </is>
      </c>
      <c r="C1549" s="147" t="inlineStr">
        <is>
          <t>新建</t>
        </is>
      </c>
      <c r="D1549" s="147" t="inlineStr">
        <is>
          <t>2020.01
-
2020.06</t>
        </is>
      </c>
      <c r="E1549" s="147" t="inlineStr">
        <is>
          <t>南湫乡</t>
        </is>
      </c>
      <c r="F1549" s="148" t="inlineStr">
        <is>
          <t>安装水质净化设施285套，其中代家洼175套，党家洼30套，洪涝池80套</t>
        </is>
      </c>
      <c r="G1549" s="147">
        <f>285*0.3</f>
        <v/>
      </c>
      <c r="H1549" s="148" t="inlineStr">
        <is>
          <t>解决3行政村285户1129人的窖水水质净化问题</t>
        </is>
      </c>
      <c r="I1549" s="147" t="n">
        <v>3</v>
      </c>
      <c r="J1549" s="147" t="n">
        <v>0.0285</v>
      </c>
      <c r="K1549" s="147" t="n">
        <v>0.1129</v>
      </c>
      <c r="L1549" s="147" t="inlineStr">
        <is>
          <t>县水务局</t>
        </is>
      </c>
      <c r="M1549" s="147" t="inlineStr">
        <is>
          <t>县水务局</t>
        </is>
      </c>
      <c r="N1549" s="147" t="inlineStr">
        <is>
          <t>2019.11</t>
        </is>
      </c>
      <c r="O1549" s="52" t="n"/>
    </row>
    <row r="1550" ht="61" customFormat="1" customHeight="1" s="14">
      <c r="A1550" s="147" t="n">
        <v>13</v>
      </c>
      <c r="B1550" s="147" t="inlineStr">
        <is>
          <t>曲子镇窖水净化设施
配套项目</t>
        </is>
      </c>
      <c r="C1550" s="147" t="inlineStr">
        <is>
          <t>新建</t>
        </is>
      </c>
      <c r="D1550" s="147" t="inlineStr">
        <is>
          <t>2020.01
-
2020.06</t>
        </is>
      </c>
      <c r="E1550" s="147" t="inlineStr">
        <is>
          <t>曲子镇</t>
        </is>
      </c>
      <c r="F1550" s="148" t="inlineStr">
        <is>
          <t>安装水质净化设施1711套，其中：董家塬村35套、高李湾村59套、金村寺村112套、金盆掌村78套、刘旗42套、楼房子村159套、马家河10套、孟家寨村117套、双城60套、宋家塬166套、五里桥村111套、西沟347套、小庄子村266套、油坊塬村149套</t>
        </is>
      </c>
      <c r="G1550" s="147">
        <f>1711*0.3</f>
        <v/>
      </c>
      <c r="H1550" s="148" t="inlineStr">
        <is>
          <t>解决14个行政村1711户7197人的窖水水质净化问题</t>
        </is>
      </c>
      <c r="I1550" s="147" t="n">
        <v>0</v>
      </c>
      <c r="J1550" s="147" t="n">
        <v>0.0224</v>
      </c>
      <c r="K1550" s="147" t="n">
        <v>0.0873</v>
      </c>
      <c r="L1550" s="147" t="inlineStr">
        <is>
          <t>县水务局</t>
        </is>
      </c>
      <c r="M1550" s="147" t="inlineStr">
        <is>
          <t>县水务局</t>
        </is>
      </c>
      <c r="N1550" s="147" t="n">
        <v>2019.11</v>
      </c>
      <c r="O1550" s="52" t="n"/>
    </row>
    <row r="1551" ht="36" customFormat="1" customHeight="1" s="14">
      <c r="A1551" s="147" t="n">
        <v>14</v>
      </c>
      <c r="B1551" s="147" t="inlineStr">
        <is>
          <t>山城乡窖水净化设施
配套项目</t>
        </is>
      </c>
      <c r="C1551" s="147" t="inlineStr">
        <is>
          <t>新建</t>
        </is>
      </c>
      <c r="D1551" s="147" t="inlineStr">
        <is>
          <t>2020.01
-
2020.06</t>
        </is>
      </c>
      <c r="E1551" s="147" t="inlineStr">
        <is>
          <t>山城乡</t>
        </is>
      </c>
      <c r="F1551" s="148" t="inlineStr">
        <is>
          <t>安装水质净化设施172套，其中山城堡村49套、薛塬5套、八里铺村40套、冯家沟村26套、郝掌村31套、谢庄村11套、寨柯村10套</t>
        </is>
      </c>
      <c r="G1551" s="147">
        <f>172*0.3</f>
        <v/>
      </c>
      <c r="H1551" s="148" t="inlineStr">
        <is>
          <t>解决7个行政村172户621人的窖水水质净化问题</t>
        </is>
      </c>
      <c r="I1551" s="147" t="n">
        <v>7</v>
      </c>
      <c r="J1551" s="147" t="n">
        <v>0.0172</v>
      </c>
      <c r="K1551" s="147" t="n">
        <v>0.0621</v>
      </c>
      <c r="L1551" s="147" t="inlineStr">
        <is>
          <t>县水务局</t>
        </is>
      </c>
      <c r="M1551" s="147" t="inlineStr">
        <is>
          <t>县水务局</t>
        </is>
      </c>
      <c r="N1551" s="147" t="inlineStr">
        <is>
          <t>2019.11</t>
        </is>
      </c>
      <c r="O1551" s="52" t="n"/>
    </row>
    <row r="1552" ht="57" customFormat="1" customHeight="1" s="14">
      <c r="A1552" s="147" t="n">
        <v>15</v>
      </c>
      <c r="B1552" s="147" t="inlineStr">
        <is>
          <t>天池乡窖水净化设施
配套项目</t>
        </is>
      </c>
      <c r="C1552" s="147" t="inlineStr">
        <is>
          <t>新建</t>
        </is>
      </c>
      <c r="D1552" s="147" t="inlineStr">
        <is>
          <t>2020.01
-
2020.06</t>
        </is>
      </c>
      <c r="E1552" s="147" t="inlineStr">
        <is>
          <t>天池乡</t>
        </is>
      </c>
      <c r="F1552" s="148" t="inlineStr">
        <is>
          <t>安装水质净化设施506套，其中天池38套，张邓塬112套，梁河39套，殷屈河35套，苏北岔29套，潘老庄21套，大庄台21套，四合掌37套，井渠淌43套，碾盘岭11套，大方山14套，喜家坪36套，曹李川17套，吴城子53套</t>
        </is>
      </c>
      <c r="G1552" s="147">
        <f>506*0.3</f>
        <v/>
      </c>
      <c r="H1552" s="148" t="inlineStr">
        <is>
          <t>解决14个行政村506户人的窖水水质净化问题</t>
        </is>
      </c>
      <c r="I1552" s="147" t="n">
        <v>4</v>
      </c>
      <c r="J1552" s="147" t="n">
        <v>0.0133</v>
      </c>
      <c r="K1552" s="147" t="n">
        <v>0.0552</v>
      </c>
      <c r="L1552" s="147" t="inlineStr">
        <is>
          <t>县水务局</t>
        </is>
      </c>
      <c r="M1552" s="147" t="inlineStr">
        <is>
          <t>县水务局</t>
        </is>
      </c>
      <c r="N1552" s="147" t="n">
        <v>2019.11</v>
      </c>
      <c r="O1552" s="52" t="n"/>
    </row>
    <row r="1553" ht="36" customFormat="1" customHeight="1" s="14">
      <c r="A1553" s="147" t="n">
        <v>16</v>
      </c>
      <c r="B1553" s="147" t="inlineStr">
        <is>
          <t>甜水镇窖水净化设施配套项目</t>
        </is>
      </c>
      <c r="C1553" s="147" t="inlineStr">
        <is>
          <t>新建</t>
        </is>
      </c>
      <c r="D1553" s="147" t="inlineStr">
        <is>
          <t>2020.01
-
2020.06</t>
        </is>
      </c>
      <c r="E1553" s="147" t="inlineStr">
        <is>
          <t>甜水镇</t>
        </is>
      </c>
      <c r="F1553" s="148" t="inlineStr">
        <is>
          <t>安装水质净化设施96套，其中：张铁村10套、邱滩村30套、赵掌村30套、狼儿滩村6套、大良洼村20套</t>
        </is>
      </c>
      <c r="G1553" s="147">
        <f>96*0.3</f>
        <v/>
      </c>
      <c r="H1553" s="148" t="inlineStr">
        <is>
          <t>解决4个行政村96户431人的窖水水质净化问题</t>
        </is>
      </c>
      <c r="I1553" s="147" t="n">
        <v>5</v>
      </c>
      <c r="J1553" s="147" t="n">
        <v>0.009599999999999999</v>
      </c>
      <c r="K1553" s="147" t="n">
        <v>0.431</v>
      </c>
      <c r="L1553" s="147" t="inlineStr">
        <is>
          <t>县水务局</t>
        </is>
      </c>
      <c r="M1553" s="147" t="inlineStr">
        <is>
          <t>县水务局</t>
        </is>
      </c>
      <c r="N1553" s="147" t="inlineStr">
        <is>
          <t>2019.11</t>
        </is>
      </c>
      <c r="O1553" s="52" t="n"/>
    </row>
    <row r="1554" ht="44" customFormat="1" customHeight="1" s="14">
      <c r="A1554" s="147" t="n">
        <v>17</v>
      </c>
      <c r="B1554" s="147" t="inlineStr">
        <is>
          <t>小南沟乡窖水净化设施配套项目</t>
        </is>
      </c>
      <c r="C1554" s="147" t="inlineStr">
        <is>
          <t>新建</t>
        </is>
      </c>
      <c r="D1554" s="147" t="inlineStr">
        <is>
          <t>2020.01
-
2020.06</t>
        </is>
      </c>
      <c r="E1554" s="147" t="inlineStr">
        <is>
          <t>小南沟乡</t>
        </is>
      </c>
      <c r="F1554" s="148" t="inlineStr">
        <is>
          <t>安装水质净化设131施套，其中：许掌村22套、陈掌村2村、粉子山村6套、李塬村5套、连川村1套、汪天子村2套、杨胡套子村3套、丁寨柯村90套</t>
        </is>
      </c>
      <c r="G1554" s="147">
        <f>131*0.3</f>
        <v/>
      </c>
      <c r="H1554" s="148" t="inlineStr">
        <is>
          <t>解决8个行政村131户556人的窖水水质净化问题</t>
        </is>
      </c>
      <c r="I1554" s="147" t="n">
        <v>8</v>
      </c>
      <c r="J1554" s="147" t="n">
        <v>0.0131</v>
      </c>
      <c r="K1554" s="147" t="n">
        <v>0.0556</v>
      </c>
      <c r="L1554" s="147" t="inlineStr">
        <is>
          <t>县水务局</t>
        </is>
      </c>
      <c r="M1554" s="147" t="inlineStr">
        <is>
          <t>县水务局</t>
        </is>
      </c>
      <c r="N1554" s="147" t="n">
        <v>2019.11</v>
      </c>
      <c r="O1554" s="52" t="n"/>
    </row>
    <row r="1555" ht="36" customFormat="1" customHeight="1" s="14">
      <c r="A1555" s="147" t="n">
        <v>18</v>
      </c>
      <c r="B1555" s="147" t="inlineStr">
        <is>
          <t>演武乡窖水净化设施配套项目</t>
        </is>
      </c>
      <c r="C1555" s="147" t="inlineStr">
        <is>
          <t>新建</t>
        </is>
      </c>
      <c r="D1555" s="147" t="inlineStr">
        <is>
          <t>2020.01
-
2020.06</t>
        </is>
      </c>
      <c r="E1555" s="147" t="inlineStr">
        <is>
          <t>演武乡</t>
        </is>
      </c>
      <c r="F1555" s="148" t="inlineStr">
        <is>
          <t>安装水质净化设50施套，其中：路家塬9个，佛岔12个，黑泉河9个，吴家塬1个，杨家洼13个，走马硷4个，曳郭咀2个</t>
        </is>
      </c>
      <c r="G1555" s="147">
        <f>50*0.3</f>
        <v/>
      </c>
      <c r="H1555" s="148" t="inlineStr">
        <is>
          <t>解决7个行政村131户557人的窖水水质净化问题</t>
        </is>
      </c>
      <c r="I1555" s="147" t="n">
        <v>7</v>
      </c>
      <c r="J1555" s="147" t="n">
        <v>0.005</v>
      </c>
      <c r="K1555" s="147" t="n">
        <v>0.0212</v>
      </c>
      <c r="L1555" s="147" t="inlineStr">
        <is>
          <t>县水务局</t>
        </is>
      </c>
      <c r="M1555" s="147" t="inlineStr">
        <is>
          <t>县水务局</t>
        </is>
      </c>
      <c r="N1555" s="147" t="inlineStr">
        <is>
          <t>2019.11</t>
        </is>
      </c>
      <c r="O1555" s="52" t="n"/>
    </row>
    <row r="1556" ht="44" customFormat="1" customHeight="1" s="14">
      <c r="A1556" s="147" t="n">
        <v>19</v>
      </c>
      <c r="B1556" s="147" t="inlineStr">
        <is>
          <t>樊家川乡窖水净化设施配套项目</t>
        </is>
      </c>
      <c r="C1556" s="147" t="inlineStr">
        <is>
          <t>新建</t>
        </is>
      </c>
      <c r="D1556" s="147" t="inlineStr">
        <is>
          <t>2020.01
-
2020.06</t>
        </is>
      </c>
      <c r="E1556" s="147" t="inlineStr">
        <is>
          <t>樊家川乡</t>
        </is>
      </c>
      <c r="F1556" s="148" t="inlineStr">
        <is>
          <t>安装水质净化设施73套，其中：李崾岘15套，闫塬58套</t>
        </is>
      </c>
      <c r="G1556" s="147">
        <f>73*0.3</f>
        <v/>
      </c>
      <c r="H1556" s="148" t="inlineStr">
        <is>
          <t>解决2个行政村73户348人的窖水水质净化问题</t>
        </is>
      </c>
      <c r="I1556" s="147" t="n">
        <v>7</v>
      </c>
      <c r="J1556" s="147" t="n">
        <v>0.0073</v>
      </c>
      <c r="K1556" s="147" t="n">
        <v>0.0348</v>
      </c>
      <c r="L1556" s="147" t="inlineStr">
        <is>
          <t>县水务局</t>
        </is>
      </c>
      <c r="M1556" s="147" t="inlineStr">
        <is>
          <t>县水务局</t>
        </is>
      </c>
      <c r="N1556" s="147" t="n">
        <v>2019.11</v>
      </c>
      <c r="O1556" s="52" t="n"/>
    </row>
    <row r="1557" ht="53" customFormat="1" customHeight="1" s="14">
      <c r="A1557" s="147" t="n">
        <v>20</v>
      </c>
      <c r="B1557" s="147" t="inlineStr">
        <is>
          <t>环城镇窖水净化设施
配套项目</t>
        </is>
      </c>
      <c r="C1557" s="147" t="inlineStr">
        <is>
          <t>新建</t>
        </is>
      </c>
      <c r="D1557" s="147" t="inlineStr">
        <is>
          <t>2020.01
-
2020.06</t>
        </is>
      </c>
      <c r="E1557" s="147" t="inlineStr">
        <is>
          <t>环城镇</t>
        </is>
      </c>
      <c r="F1557" s="148" t="inlineStr">
        <is>
          <t>安装水质净化设施1700套，其中：耿家沟村49套、漫塬126套、十五沟47套、杨庙掌97套、高龚塬198套、北国塬221套、白草塬59套、冉旗寨10套、十八里92套、唐塬40套、肖川248套、鸳鸯沟134套、张淌24套、张滩滩31套、西川288套、红星3套、城东塬33套</t>
        </is>
      </c>
      <c r="G1557" s="147">
        <f>1700*0.3</f>
        <v/>
      </c>
      <c r="H1557" s="148" t="inlineStr">
        <is>
          <t>解决17个行政村1700户7267人的水质净化问题</t>
        </is>
      </c>
      <c r="I1557" s="147" t="n">
        <v>1</v>
      </c>
      <c r="J1557" s="147" t="n">
        <v>0.0299</v>
      </c>
      <c r="K1557" s="147" t="n">
        <v>0.1702</v>
      </c>
      <c r="L1557" s="147" t="inlineStr">
        <is>
          <t>县水务局</t>
        </is>
      </c>
      <c r="M1557" s="147" t="inlineStr">
        <is>
          <t>县水务局</t>
        </is>
      </c>
      <c r="N1557" s="147" t="inlineStr">
        <is>
          <t>2019.11</t>
        </is>
      </c>
      <c r="O1557" s="52" t="n"/>
    </row>
    <row r="1558" ht="41" customFormat="1" customHeight="1" s="14">
      <c r="A1558" s="198" t="inlineStr">
        <is>
          <t>（十八）</t>
        </is>
      </c>
      <c r="B1558" s="198" t="inlineStr">
        <is>
          <t>环县农村水厂化验室购置水质化验设备项目</t>
        </is>
      </c>
      <c r="C1558" s="198" t="inlineStr">
        <is>
          <t>新建</t>
        </is>
      </c>
      <c r="D1558" s="198" t="inlineStr">
        <is>
          <t>2020.06-2020.07</t>
        </is>
      </c>
      <c r="E1558" s="198" t="inlineStr">
        <is>
          <t>环县</t>
        </is>
      </c>
      <c r="F1558" s="199" t="inlineStr">
        <is>
          <t>自来水公司化验室及8乡镇供水站购置化验设备</t>
        </is>
      </c>
      <c r="G1558" s="198" t="n">
        <v>120</v>
      </c>
      <c r="H1558" s="199" t="inlineStr">
        <is>
          <t>化验全县自来水的水质</t>
        </is>
      </c>
      <c r="I1558" s="198" t="n">
        <v>59</v>
      </c>
      <c r="J1558" s="198" t="n">
        <v>0.396</v>
      </c>
      <c r="K1558" s="198" t="n">
        <v>1.782</v>
      </c>
      <c r="L1558" s="198" t="inlineStr">
        <is>
          <t>县水务局</t>
        </is>
      </c>
      <c r="M1558" s="198" t="inlineStr">
        <is>
          <t>县水务局</t>
        </is>
      </c>
      <c r="N1558" s="198" t="n">
        <v>2019.11</v>
      </c>
      <c r="O1558" s="52" t="n"/>
    </row>
    <row r="1559" ht="53" customFormat="1" customHeight="1" s="14">
      <c r="A1559" s="198" t="inlineStr">
        <is>
          <t>（十九）</t>
        </is>
      </c>
      <c r="B1559" s="198" t="inlineStr">
        <is>
          <t>环县机井及河道供水工程提升改造项目</t>
        </is>
      </c>
      <c r="C1559" s="198" t="inlineStr">
        <is>
          <t>新建</t>
        </is>
      </c>
      <c r="D1559" s="198" t="inlineStr">
        <is>
          <t>2020.06-2020.08</t>
        </is>
      </c>
      <c r="E1559" s="198" t="inlineStr">
        <is>
          <t>演武等15个乡镇</t>
        </is>
      </c>
      <c r="F1559" s="199" t="inlineStr">
        <is>
          <t>天池、演武、合道、八珠、曲子、木钵、车道、毛井、芦家湾、罗山、山城、小南沟、环城、樊家川、南湫15个乡镇机井及沟道水的配套自动化及设备改造且提升供水点</t>
        </is>
      </c>
      <c r="G1559" s="198" t="n">
        <v>944.0700000000001</v>
      </c>
      <c r="H1559" s="199" t="inlineStr">
        <is>
          <t>解决15个乡镇112个行政村126个自然村在干早年份的饮水水源困难问题</t>
        </is>
      </c>
      <c r="I1559" s="198" t="n">
        <v>112</v>
      </c>
      <c r="J1559" s="198" t="n">
        <v>0.5041</v>
      </c>
      <c r="K1559" s="198" t="n">
        <v>2.1</v>
      </c>
      <c r="L1559" s="198" t="inlineStr">
        <is>
          <t>县水务局</t>
        </is>
      </c>
      <c r="M1559" s="198" t="inlineStr">
        <is>
          <t>县水务局</t>
        </is>
      </c>
      <c r="N1559" s="198" t="n">
        <v>2019.11</v>
      </c>
      <c r="O1559" s="52" t="n"/>
    </row>
    <row r="1560" ht="46" customFormat="1" customHeight="1" s="14">
      <c r="A1560" s="198" t="inlineStr">
        <is>
          <t>（二十）</t>
        </is>
      </c>
      <c r="B1560" s="198" t="inlineStr">
        <is>
          <t>环县农村饮水工程高位蓄水池液位仪安装项目</t>
        </is>
      </c>
      <c r="C1560" s="198" t="inlineStr">
        <is>
          <t>新建</t>
        </is>
      </c>
      <c r="D1560" s="198" t="inlineStr">
        <is>
          <t>2019.11-2020.5</t>
        </is>
      </c>
      <c r="E1560" s="198" t="inlineStr">
        <is>
          <t>全县20个乡镇</t>
        </is>
      </c>
      <c r="F1560" s="199" t="inlineStr">
        <is>
          <t>增加220个高位蓄水池液位观测设施</t>
        </is>
      </c>
      <c r="G1560" s="198" t="n">
        <v>50</v>
      </c>
      <c r="H1560" s="199" t="inlineStr">
        <is>
          <t>提升自动化水平，保证数据实时在线传输，确保不间断正常供水</t>
        </is>
      </c>
      <c r="I1560" s="198" t="n">
        <v>63</v>
      </c>
      <c r="J1560" s="198" t="n">
        <v>0.603</v>
      </c>
      <c r="K1560" s="198" t="n">
        <v>2.4</v>
      </c>
      <c r="L1560" s="198" t="inlineStr">
        <is>
          <t>县水务局</t>
        </is>
      </c>
      <c r="M1560" s="198" t="inlineStr">
        <is>
          <t>县水务局</t>
        </is>
      </c>
      <c r="N1560" s="198" t="n">
        <v>2019.11</v>
      </c>
      <c r="O1560" s="52" t="n"/>
    </row>
    <row r="1561" ht="59" customFormat="1" customHeight="1" s="14">
      <c r="A1561" s="198" t="inlineStr">
        <is>
          <t>（二十一）</t>
        </is>
      </c>
      <c r="B1561" s="198" t="inlineStr">
        <is>
          <t>环县农村饮水自动化调度中心项目</t>
        </is>
      </c>
      <c r="C1561" s="198" t="inlineStr">
        <is>
          <t>新建</t>
        </is>
      </c>
      <c r="D1561" s="198" t="inlineStr">
        <is>
          <t>2020.05-2020.07</t>
        </is>
      </c>
      <c r="E1561" s="198" t="inlineStr">
        <is>
          <t>自来水公司</t>
        </is>
      </c>
      <c r="F1561" s="199" t="inlineStr">
        <is>
          <t>建设城市水源供水、排污、节水设施建设、管理平台系统及基础建设六大块内容，采取以工代赈的方式实施项目，吸纳贫困家庭劳动力参与工程建设，并及时足额发放劳务报酬，增加贫困群众工资性收入</t>
        </is>
      </c>
      <c r="G1561" s="198" t="n">
        <v>1012.18</v>
      </c>
      <c r="H1561" s="199" t="inlineStr">
        <is>
          <t>随着供水区域的不断扩大和供水管网的延伸，采用全自动化采集信息、分析决策、指挥运行，保证安全、优质、经济、可靠供水</t>
        </is>
      </c>
      <c r="I1561" s="198" t="n">
        <v>63</v>
      </c>
      <c r="J1561" s="198" t="n">
        <v>0.603</v>
      </c>
      <c r="K1561" s="198" t="n">
        <v>2.4</v>
      </c>
      <c r="L1561" s="198" t="inlineStr">
        <is>
          <t>县水务局</t>
        </is>
      </c>
      <c r="M1561" s="198" t="inlineStr">
        <is>
          <t>县水务局</t>
        </is>
      </c>
      <c r="N1561" s="198" t="n">
        <v>2019.11</v>
      </c>
      <c r="O1561" s="52" t="n"/>
    </row>
    <row r="1562" ht="125" customFormat="1" customHeight="1" s="14">
      <c r="A1562" s="198" t="inlineStr">
        <is>
          <t>（二十二）</t>
        </is>
      </c>
      <c r="B1562" s="198" t="inlineStr">
        <is>
          <t>环县农村饮水整改维修项目</t>
        </is>
      </c>
      <c r="C1562" s="198" t="inlineStr">
        <is>
          <t>新建</t>
        </is>
      </c>
      <c r="D1562" s="198" t="inlineStr">
        <is>
          <t>2019.5-2020.5</t>
        </is>
      </c>
      <c r="E1562" s="198" t="inlineStr">
        <is>
          <t>演武等17个乡镇</t>
        </is>
      </c>
      <c r="F1562" s="199" t="inlineStr">
        <is>
          <t>为演武供水站铺设管道90m,天池供水站铺设管道92m,甜水供水站铺设管道3168m,合道供水站清除淤泥507m³,八珠供水站铺设管道408m, 樊家川供水站铺设管道421m,四合塬供水站铺设管道1163m,曲子供水站铺设管道1196m,山城供水站铺设管道5929m,环城供水站铺设管道7839m,耿湾供水站铺设管道2299m, 罗山供水站铺设管道3235m,秦团庄供水站铺设管道1409m,虎洞供水站铺设管道10556m,木钵供水站铺设管道5692m,毛井供水站铺设管道4013m，洪德供水站铺设管道5672m。新建闸阀井共112座，安装C20砼预制井盖共55座，潜水泵9台，自吸泵4台并配套相关设施</t>
        </is>
      </c>
      <c r="G1562" s="198" t="n">
        <v>766.53</v>
      </c>
      <c r="H1562" s="199" t="inlineStr">
        <is>
          <t>解决17个供水站供水范围内的管线、闸阀井、水塔、农户配套设施存在的问题和隐患</t>
        </is>
      </c>
      <c r="I1562" s="198" t="n">
        <v>38</v>
      </c>
      <c r="J1562" s="198" t="n">
        <v>0.3033</v>
      </c>
      <c r="K1562" s="198" t="n">
        <v>1.2648</v>
      </c>
      <c r="L1562" s="198" t="inlineStr">
        <is>
          <t>县水务局</t>
        </is>
      </c>
      <c r="M1562" s="198" t="inlineStr">
        <is>
          <t>县水务局</t>
        </is>
      </c>
      <c r="N1562" s="198" t="n">
        <v>2019.11</v>
      </c>
      <c r="O1562" s="52" t="n"/>
    </row>
    <row r="1563" ht="58" customFormat="1" customHeight="1" s="14">
      <c r="A1563" s="198" t="inlineStr">
        <is>
          <t>（二十三）</t>
        </is>
      </c>
      <c r="B1563" s="198" t="inlineStr">
        <is>
          <t>环县农村饮水木钵等四乡镇集中材料储备库工程</t>
        </is>
      </c>
      <c r="C1563" s="198" t="inlineStr">
        <is>
          <t>新建</t>
        </is>
      </c>
      <c r="D1563" s="198" t="inlineStr">
        <is>
          <t>2019.11-2020.7</t>
        </is>
      </c>
      <c r="E1563" s="198" t="inlineStr">
        <is>
          <t>环城等4个乡镇</t>
        </is>
      </c>
      <c r="F1563" s="199" t="inlineStr">
        <is>
          <t>在环城镇修建15X30X6.8m钢结构I级储备库;在木钵、洪德、虎洞修建15X20X 6.8m钢结构II级储备库，采取以工代赈的方式实施项目，吸纳贫困家庭劳动力参与工程建设，并及时足额发放劳务报酬，增加贫困群众工资性收入</t>
        </is>
      </c>
      <c r="G1563" s="198" t="n">
        <v>500</v>
      </c>
      <c r="H1563" s="199" t="inlineStr">
        <is>
          <t>解决4乡镇材料储备问题</t>
        </is>
      </c>
      <c r="I1563" s="198" t="n">
        <v>12</v>
      </c>
      <c r="J1563" s="198" t="n">
        <v>0.2864</v>
      </c>
      <c r="K1563" s="198" t="n">
        <v>1.19</v>
      </c>
      <c r="L1563" s="198" t="inlineStr">
        <is>
          <t>县水务局</t>
        </is>
      </c>
      <c r="M1563" s="198" t="inlineStr">
        <is>
          <t>县水务局</t>
        </is>
      </c>
      <c r="N1563" s="198" t="n">
        <v>2019.11</v>
      </c>
      <c r="O1563" s="52" t="n"/>
    </row>
    <row r="1564" ht="56" customFormat="1" customHeight="1" s="14">
      <c r="A1564" s="198" t="inlineStr">
        <is>
          <t>（二十四）</t>
        </is>
      </c>
      <c r="B1564" s="198" t="inlineStr">
        <is>
          <t>环县毛井万只羊场供水工程</t>
        </is>
      </c>
      <c r="C1564" s="198" t="inlineStr">
        <is>
          <t>新建</t>
        </is>
      </c>
      <c r="D1564" s="198" t="inlineStr">
        <is>
          <t>2019.11-2020.7</t>
        </is>
      </c>
      <c r="E1564" s="198" t="inlineStr">
        <is>
          <t>毛井镇</t>
        </is>
      </c>
      <c r="F1564" s="199" t="inlineStr">
        <is>
          <t>1.铺设上水管线2600m；2.修建50m³进水前池1座；3.修建200m³蓄水池1座；4.修建5000m³蓄水池1座，采取以工代赈的方式实施项目，吸纳贫困家庭劳动力参与工程建设，并及时足额发放劳务报酬，增加贫困群众工资性收入</t>
        </is>
      </c>
      <c r="G1564" s="198" t="n">
        <v>579.9</v>
      </c>
      <c r="H1564" s="199" t="inlineStr">
        <is>
          <t>解决了1乡镇饮水问题</t>
        </is>
      </c>
      <c r="I1564" s="198" t="n">
        <v>2</v>
      </c>
      <c r="J1564" s="198" t="n">
        <v>0.1214</v>
      </c>
      <c r="K1564" s="198" t="n">
        <v>0.5062</v>
      </c>
      <c r="L1564" s="198" t="inlineStr">
        <is>
          <t>县水务局</t>
        </is>
      </c>
      <c r="M1564" s="198" t="inlineStr">
        <is>
          <t>县水务局</t>
        </is>
      </c>
      <c r="N1564" s="198" t="n">
        <v>2019.11</v>
      </c>
      <c r="O1564" s="52" t="n"/>
    </row>
    <row r="1565" ht="63" customFormat="1" customHeight="1" s="14">
      <c r="A1565" s="198" t="inlineStr">
        <is>
          <t>（二十五）</t>
        </is>
      </c>
      <c r="B1565" s="198" t="inlineStr">
        <is>
          <t>环县川区四乡镇农村饮水安全工程提升改造项目</t>
        </is>
      </c>
      <c r="C1565" s="198" t="inlineStr">
        <is>
          <t>新建</t>
        </is>
      </c>
      <c r="D1565" s="198" t="inlineStr">
        <is>
          <t>2020.03-2020.12</t>
        </is>
      </c>
      <c r="E1565" s="198" t="inlineStr">
        <is>
          <t>洪德等4乡镇</t>
        </is>
      </c>
      <c r="F1565" s="199" t="inlineStr">
        <is>
          <t>为洪德、环城、木钵、曲子更换供水管道28.3km，更换智能水表1465块，配套自动化系统2套，采取以工代赈的方式实施项目，吸纳贫困家庭劳动力参与工程建设，并及时足额发放劳务报酬，增加贫困群众工资性收入</t>
        </is>
      </c>
      <c r="G1565" s="198" t="n">
        <v>1822.55</v>
      </c>
      <c r="H1565" s="199" t="inlineStr">
        <is>
          <t>解决洪德、环城、木钵、曲子4个乡镇18个行政村90个自然村5880户28689人的供水保证率不高的问题，提高自动化管理水平</t>
        </is>
      </c>
      <c r="I1565" s="198" t="n">
        <v>9</v>
      </c>
      <c r="J1565" s="198" t="n">
        <v>0.2058</v>
      </c>
      <c r="K1565" s="198" t="n">
        <v>0.9261</v>
      </c>
      <c r="L1565" s="198" t="inlineStr">
        <is>
          <t>县水务局</t>
        </is>
      </c>
      <c r="M1565" s="198" t="inlineStr">
        <is>
          <t>县水务局</t>
        </is>
      </c>
      <c r="N1565" s="198" t="n">
        <v>2019.11</v>
      </c>
      <c r="O1565" s="52" t="n"/>
    </row>
    <row r="1566" ht="43" customFormat="1" customHeight="1" s="14">
      <c r="A1566" s="198" t="inlineStr">
        <is>
          <t>（二十六）</t>
        </is>
      </c>
      <c r="B1566" s="198" t="inlineStr">
        <is>
          <t>环县农村饮水管网压力监测布控项目</t>
        </is>
      </c>
      <c r="C1566" s="198" t="inlineStr">
        <is>
          <t>新建</t>
        </is>
      </c>
      <c r="D1566" s="198" t="inlineStr">
        <is>
          <t>2019.11-2020.06</t>
        </is>
      </c>
      <c r="E1566" s="198" t="inlineStr">
        <is>
          <t>全县20个乡镇</t>
        </is>
      </c>
      <c r="F1566" s="199" t="inlineStr">
        <is>
          <t>安装管网压力监测点360个，采取以工代赈的方式实施项目，吸纳贫困家庭劳动力参与工程建设，并及时足额发放劳务报酬，增加贫困群众工资性收入</t>
        </is>
      </c>
      <c r="G1566" s="198" t="n">
        <v>1500</v>
      </c>
      <c r="H1566" s="199" t="inlineStr">
        <is>
          <t>解决20个乡镇管网压力问题</t>
        </is>
      </c>
      <c r="I1566" s="198" t="n">
        <v>63</v>
      </c>
      <c r="J1566" s="198" t="n">
        <v>0.603</v>
      </c>
      <c r="K1566" s="198" t="n">
        <v>2.4</v>
      </c>
      <c r="L1566" s="198" t="inlineStr">
        <is>
          <t>县水务局</t>
        </is>
      </c>
      <c r="M1566" s="198" t="inlineStr">
        <is>
          <t>县水务局</t>
        </is>
      </c>
      <c r="N1566" s="198" t="n">
        <v>2019.11</v>
      </c>
      <c r="O1566" s="52" t="n"/>
    </row>
    <row r="1567" ht="48" customFormat="1" customHeight="1" s="14">
      <c r="A1567" s="198" t="inlineStr">
        <is>
          <t>（二十七）</t>
        </is>
      </c>
      <c r="B1567" s="198" t="inlineStr">
        <is>
          <t>环县农村净水厂更换加氯设备项目</t>
        </is>
      </c>
      <c r="C1567" s="198" t="inlineStr">
        <is>
          <t>新建</t>
        </is>
      </c>
      <c r="D1567" s="198" t="inlineStr">
        <is>
          <t>2020.04-2020.06</t>
        </is>
      </c>
      <c r="E1567" s="198" t="inlineStr">
        <is>
          <t>洪德等9个水厂</t>
        </is>
      </c>
      <c r="F1567" s="199" t="inlineStr">
        <is>
          <t>更换9个水厂18套加氯设备，采取以工代赈的方式实施项目，吸纳贫困家庭劳动力参与工程建设，并及时足额发放劳务报酬，增加贫困群众工资性收入</t>
        </is>
      </c>
      <c r="G1567" s="198" t="n">
        <v>158.55</v>
      </c>
      <c r="H1567" s="199" t="inlineStr">
        <is>
          <t>提升16个乡镇的水质问题</t>
        </is>
      </c>
      <c r="I1567" s="198" t="n">
        <v>38</v>
      </c>
      <c r="J1567" s="198" t="n">
        <v>0.225</v>
      </c>
      <c r="K1567" s="198" t="n">
        <v>1.013</v>
      </c>
      <c r="L1567" s="198" t="inlineStr">
        <is>
          <t>县水务局</t>
        </is>
      </c>
      <c r="M1567" s="198" t="inlineStr">
        <is>
          <t>县水务局</t>
        </is>
      </c>
      <c r="N1567" s="198" t="n">
        <v>2019.11</v>
      </c>
      <c r="O1567" s="52" t="n"/>
    </row>
    <row r="1568" ht="71" customFormat="1" customHeight="1" s="14">
      <c r="A1568" s="198" t="inlineStr">
        <is>
          <t>（二十八）</t>
        </is>
      </c>
      <c r="B1568" s="198" t="inlineStr">
        <is>
          <t>环县木钵镇刘家塬、韩塬泵站工程</t>
        </is>
      </c>
      <c r="C1568" s="198" t="inlineStr">
        <is>
          <t>新建</t>
        </is>
      </c>
      <c r="D1568" s="198" t="inlineStr">
        <is>
          <t>2020.03-2020.06</t>
        </is>
      </c>
      <c r="E1568" s="198" t="inlineStr">
        <is>
          <t>木钵镇刘家塬、韩塬</t>
        </is>
      </c>
      <c r="F1568" s="199" t="inlineStr">
        <is>
          <t>在刘家塬和韩塬蓄水池旁新建泵房2座，并配套安装自动化控制系统，其中刘家塬泵站安装离心泵4台，安装50KVA变压器1台；韩塬安装离心泵6台，安装63KVA变压器1台，采取以工代赈的方式实施项目，吸纳贫困家庭劳动力参与工程建设，并及时足额发放劳务报酬，增加贫困群众工资性收入</t>
        </is>
      </c>
      <c r="G1568" s="198" t="n">
        <v>221.99</v>
      </c>
      <c r="H1568" s="199" t="inlineStr">
        <is>
          <t>解决1个乡镇2个行政村4个自然村的饮水问题</t>
        </is>
      </c>
      <c r="I1568" s="198" t="n">
        <v>2</v>
      </c>
      <c r="J1568" s="198" t="n">
        <v>0.0134</v>
      </c>
      <c r="K1568" s="198" t="n">
        <v>0.0524</v>
      </c>
      <c r="L1568" s="198" t="inlineStr">
        <is>
          <t>县水务局</t>
        </is>
      </c>
      <c r="M1568" s="198" t="inlineStr">
        <is>
          <t>县水务局</t>
        </is>
      </c>
      <c r="N1568" s="198" t="n">
        <v>2019.11</v>
      </c>
      <c r="O1568" s="52" t="n"/>
    </row>
    <row r="1569" ht="56" customFormat="1" customHeight="1" s="14">
      <c r="A1569" s="198" t="inlineStr">
        <is>
          <t>（二十九）</t>
        </is>
      </c>
      <c r="B1569" s="198" t="inlineStr">
        <is>
          <t>罗山乡等6处冻管改造项目</t>
        </is>
      </c>
      <c r="C1569" s="198" t="inlineStr">
        <is>
          <t>新建</t>
        </is>
      </c>
      <c r="D1569" s="198" t="inlineStr">
        <is>
          <t>2020.04-2020.06</t>
        </is>
      </c>
      <c r="E1569" s="198" t="inlineStr">
        <is>
          <t>罗山等6个乡镇</t>
        </is>
      </c>
      <c r="F1569" s="199" t="inlineStr">
        <is>
          <t>罗山、小南沟、甜水、环城、耿湾、秦团庄冻管改造管线长度5.56km，配套修建检查井、闸阀井等设施，采取以工代赈的方式实施项目，吸纳贫困家庭劳动力参与工程建设，并及时足额发放劳务报酬，增加贫困群众工资性收入</t>
        </is>
      </c>
      <c r="G1569" s="198" t="n">
        <v>183.48</v>
      </c>
      <c r="H1569" s="199" t="inlineStr">
        <is>
          <t>解决6个乡镇6个行政村5.56km输水管线冬季供水冻管的问题</t>
        </is>
      </c>
      <c r="I1569" s="198" t="n">
        <v>6</v>
      </c>
      <c r="J1569" s="198" t="n">
        <v>0.2521</v>
      </c>
      <c r="K1569" s="198" t="n">
        <v>1.0512</v>
      </c>
      <c r="L1569" s="198" t="inlineStr">
        <is>
          <t>县水务局</t>
        </is>
      </c>
      <c r="M1569" s="198" t="inlineStr">
        <is>
          <t>县水务局</t>
        </is>
      </c>
      <c r="N1569" s="198" t="n">
        <v>2019.11</v>
      </c>
      <c r="O1569" s="52" t="n"/>
    </row>
    <row r="1570" ht="69" customFormat="1" customHeight="1" s="14">
      <c r="A1570" s="198" t="inlineStr">
        <is>
          <t>（三十）</t>
        </is>
      </c>
      <c r="B1570" s="198" t="inlineStr">
        <is>
          <t>环县南湫乡农村饮水调蓄水池工程</t>
        </is>
      </c>
      <c r="C1570" s="198" t="inlineStr">
        <is>
          <t>新建</t>
        </is>
      </c>
      <c r="D1570" s="198" t="inlineStr">
        <is>
          <t>2020.03
-
2020.06</t>
        </is>
      </c>
      <c r="E1570" s="198" t="inlineStr">
        <is>
          <t>南湫乡</t>
        </is>
      </c>
      <c r="F1570" s="124" t="inlineStr">
        <is>
          <t>新建4000m³蓄水池1座，闸阀井，泄水井各1座，铺设HDPE100级160PE输水管道30m，HDPE100级200PE泄水管20m，修建水池安全防护围栏140m，采取以工代赈的方式实施项目，吸纳贫困家庭劳动力参与工程建设，并及时足额发放劳务报酬，增加贫困群众工资性收入</t>
        </is>
      </c>
      <c r="G1570" s="198" t="n">
        <v>246.33</v>
      </c>
      <c r="H1570" s="199" t="inlineStr">
        <is>
          <t>解决432户贫困户1871人用水量不足问题</t>
        </is>
      </c>
      <c r="I1570" s="198" t="n">
        <v>1</v>
      </c>
      <c r="J1570" s="198" t="n">
        <v>0.0432</v>
      </c>
      <c r="K1570" s="198" t="n">
        <v>0.1871</v>
      </c>
      <c r="L1570" s="198" t="inlineStr">
        <is>
          <t>县水务局</t>
        </is>
      </c>
      <c r="M1570" s="198" t="inlineStr">
        <is>
          <t>县水务局</t>
        </is>
      </c>
      <c r="N1570" s="198" t="n">
        <v>2019.11</v>
      </c>
      <c r="O1570" s="52" t="n"/>
    </row>
    <row r="1571" ht="80" customFormat="1" customHeight="1" s="14">
      <c r="A1571" s="198" t="inlineStr">
        <is>
          <t>（三十一）</t>
        </is>
      </c>
      <c r="B1571" s="198" t="inlineStr">
        <is>
          <t>环县洪德镇农村饮水调蓄水池工程</t>
        </is>
      </c>
      <c r="C1571" s="198" t="inlineStr">
        <is>
          <t>新建</t>
        </is>
      </c>
      <c r="D1571" s="198" t="inlineStr">
        <is>
          <t>2020.03
-
2020.06</t>
        </is>
      </c>
      <c r="E1571" s="198" t="inlineStr">
        <is>
          <t>洪德镇</t>
        </is>
      </c>
      <c r="F1571" s="124" t="inlineStr">
        <is>
          <t>新建10000m³矩形调蓄水池1座，安装安全防护围栏210m，水池观测设施1处，铁艺大门1副，太阳能路灯8个，自动化控制1套，建C25排水渠230m，M7.5砂浆砌砖围墙180m，闸阀井3座，镇墩3座，采取以工代赈的方式实施项目，吸纳贫困家庭劳动力参与工程建设，并及时足额发放劳务报酬，增加贫困群众工资性收入</t>
        </is>
      </c>
      <c r="G1571" s="198" t="n">
        <v>678.8099999999999</v>
      </c>
      <c r="H1571" s="199" t="inlineStr">
        <is>
          <t>解决1617户贫困户7225人用水量不足问题</t>
        </is>
      </c>
      <c r="I1571" s="198" t="n">
        <v>1</v>
      </c>
      <c r="J1571" s="198" t="n">
        <v>0.1617</v>
      </c>
      <c r="K1571" s="198" t="n">
        <v>0.7225</v>
      </c>
      <c r="L1571" s="198" t="inlineStr">
        <is>
          <t>县水务局</t>
        </is>
      </c>
      <c r="M1571" s="198" t="inlineStr">
        <is>
          <t>县水务局</t>
        </is>
      </c>
      <c r="N1571" s="198" t="n">
        <v>2019.11</v>
      </c>
      <c r="O1571" s="52" t="n"/>
    </row>
    <row r="1572" ht="66" customFormat="1" customHeight="1" s="14">
      <c r="A1572" s="198" t="inlineStr">
        <is>
          <t>（三十二）</t>
        </is>
      </c>
      <c r="B1572" s="198" t="inlineStr">
        <is>
          <t>环县毛井镇农村饮水调蓄水池工程</t>
        </is>
      </c>
      <c r="C1572" s="198" t="inlineStr">
        <is>
          <t>新建</t>
        </is>
      </c>
      <c r="D1572" s="198" t="inlineStr">
        <is>
          <t>2020.03
-
2020.06</t>
        </is>
      </c>
      <c r="E1572" s="198" t="inlineStr">
        <is>
          <t>毛井镇</t>
        </is>
      </c>
      <c r="F1572" s="124" t="inlineStr">
        <is>
          <t>新建5000m³矩形蓄水池1座，闸阀井，泄水井各1座，铺设HDPE100级160PE输水管道50m，HDPE100级200PE泄水管40m，安装水池安全防护围栏160m，采取以工代赈的方式实施项目，吸纳贫困家庭劳动力参与工程建设，并及时足额发放劳务报酬，增加贫困群众工资性收入</t>
        </is>
      </c>
      <c r="G1572" s="198" t="n">
        <v>350.08</v>
      </c>
      <c r="H1572" s="199" t="inlineStr">
        <is>
          <t>解决411户贫困户1815人用水量不足问题</t>
        </is>
      </c>
      <c r="I1572" s="198" t="n">
        <v>1</v>
      </c>
      <c r="J1572" s="198" t="n">
        <v>0.0411</v>
      </c>
      <c r="K1572" s="198" t="n">
        <v>0.1815</v>
      </c>
      <c r="L1572" s="198" t="inlineStr">
        <is>
          <t>县水务局</t>
        </is>
      </c>
      <c r="M1572" s="198" t="inlineStr">
        <is>
          <t>县水务局</t>
        </is>
      </c>
      <c r="N1572" s="198" t="n">
        <v>2019.11</v>
      </c>
      <c r="O1572" s="52" t="n"/>
    </row>
    <row r="1573" ht="54" customFormat="1" customHeight="1" s="14">
      <c r="A1573" s="198" t="inlineStr">
        <is>
          <t>（三十三）</t>
        </is>
      </c>
      <c r="B1573" s="198" t="inlineStr">
        <is>
          <t>环县农村人饮泵站调蓄能力改造提升工程</t>
        </is>
      </c>
      <c r="C1573" s="198" t="inlineStr">
        <is>
          <t>新建</t>
        </is>
      </c>
      <c r="D1573" s="198" t="inlineStr">
        <is>
          <t>2020.04-2020.06</t>
        </is>
      </c>
      <c r="E1573" s="198" t="inlineStr">
        <is>
          <t>虎洞等5个乡镇</t>
        </is>
      </c>
      <c r="F1573" s="199" t="inlineStr">
        <is>
          <t>虎洞、毛井、车道、甜水、南湫修建200m³蓄水池2座，400m³蓄水池1座，500m³蓄水池2座，附属设施工程，采取以工代赈的方式实施项目，吸纳贫困家庭劳动力参与工程建设，并及时足额发放劳务报酬，增加贫困群众工资性收入</t>
        </is>
      </c>
      <c r="G1573" s="198" t="n">
        <v>309.73</v>
      </c>
      <c r="H1573" s="199" t="inlineStr">
        <is>
          <t>解决了5乡镇水量不足问题</t>
        </is>
      </c>
      <c r="I1573" s="198" t="n">
        <v>30</v>
      </c>
      <c r="J1573" s="198" t="n">
        <v>0.2023</v>
      </c>
      <c r="K1573" s="198" t="n">
        <v>0.8435</v>
      </c>
      <c r="L1573" s="198" t="inlineStr">
        <is>
          <t>县水务局</t>
        </is>
      </c>
      <c r="M1573" s="198" t="inlineStr">
        <is>
          <t>县水务局</t>
        </is>
      </c>
      <c r="N1573" s="198" t="n">
        <v>2019.11</v>
      </c>
      <c r="O1573" s="52" t="n"/>
    </row>
    <row r="1574" ht="90" customFormat="1" customHeight="1" s="14">
      <c r="A1574" s="198" t="inlineStr">
        <is>
          <t>（三十四）</t>
        </is>
      </c>
      <c r="B1574" s="198" t="inlineStr">
        <is>
          <t>甘肃庆环肉羊制种有限公司供水工程</t>
        </is>
      </c>
      <c r="C1574" s="198" t="inlineStr">
        <is>
          <t>新建</t>
        </is>
      </c>
      <c r="D1574" s="198" t="inlineStr">
        <is>
          <t>2019.11-2020.7</t>
        </is>
      </c>
      <c r="E1574" s="198" t="inlineStr">
        <is>
          <t>山城乡</t>
        </is>
      </c>
      <c r="F1574" s="199" t="inlineStr">
        <is>
          <t>修建500m³调蓄水池1座，配套D25- 30-15/238型离心泵2台(一备一用)，100KVA变压器一台，新建150m³调蓄水池1座，增配DFW50-14/40型离心泵2台(一备一用)，50KVA变压器1台，铺设1.6MpaDN90PE扬水管2800m, 新建5000m³开敞式蓄水池及200m³地下封闭式蓄水池各1座，采取以工代赈的方式实施项目，吸纳贫困家庭劳动力参与工程建设，并及时足额发放劳务报酬，增加贫困群众工资性收入</t>
        </is>
      </c>
      <c r="G1574" s="198" t="n">
        <v>297.37</v>
      </c>
      <c r="H1574" s="199" t="inlineStr">
        <is>
          <t>解决了1乡镇饮水问题</t>
        </is>
      </c>
      <c r="I1574" s="198" t="n">
        <v>2</v>
      </c>
      <c r="J1574" s="198" t="n">
        <v>0.0548</v>
      </c>
      <c r="K1574" s="198" t="n">
        <v>0.2285</v>
      </c>
      <c r="L1574" s="198" t="inlineStr">
        <is>
          <t>县水务局</t>
        </is>
      </c>
      <c r="M1574" s="198" t="inlineStr">
        <is>
          <t>县水务局</t>
        </is>
      </c>
      <c r="N1574" s="198" t="n">
        <v>2019.11</v>
      </c>
      <c r="O1574" s="52" t="n"/>
    </row>
    <row r="1575" ht="43" customFormat="1" customHeight="1" s="14">
      <c r="A1575" s="198" t="inlineStr">
        <is>
          <t>（三十五）</t>
        </is>
      </c>
      <c r="B1575" s="198" t="inlineStr">
        <is>
          <t>环县北部7乡镇农村安全饮水应急水源工程</t>
        </is>
      </c>
      <c r="C1575" s="198" t="inlineStr">
        <is>
          <t>新建</t>
        </is>
      </c>
      <c r="D1575" s="198" t="inlineStr">
        <is>
          <t>2020.05-2020.09</t>
        </is>
      </c>
      <c r="E1575" s="198" t="inlineStr">
        <is>
          <t>甜水镇</t>
        </is>
      </c>
      <c r="F1575" s="199" t="inlineStr">
        <is>
          <t>新建30万m³蓄水池1座，配套提升泵房及附属设施，采取以工代赈的方式实施项目，吸纳贫困家庭劳动力参与工程建设，并及时足额发放劳务报酬，增加贫困群众工资性收入</t>
        </is>
      </c>
      <c r="G1575" s="198" t="n">
        <v>1330.6</v>
      </c>
      <c r="H1575" s="199" t="inlineStr">
        <is>
          <t>解决县北7乡镇水量不足问题</t>
        </is>
      </c>
      <c r="I1575" s="198" t="n">
        <v>31</v>
      </c>
      <c r="J1575" s="198" t="n">
        <v>0.2047</v>
      </c>
      <c r="K1575" s="198" t="n">
        <v>0.8535</v>
      </c>
      <c r="L1575" s="198" t="inlineStr">
        <is>
          <t>县水务局</t>
        </is>
      </c>
      <c r="M1575" s="198" t="inlineStr">
        <is>
          <t>县水务局</t>
        </is>
      </c>
      <c r="N1575" s="198" t="n">
        <v>2019.11</v>
      </c>
      <c r="O1575" s="52" t="n"/>
    </row>
    <row r="1576" ht="52" customFormat="1" customHeight="1" s="14">
      <c r="A1576" s="198" t="inlineStr">
        <is>
          <t>（三十六）</t>
        </is>
      </c>
      <c r="B1576" s="198" t="inlineStr">
        <is>
          <t>环县环城镇等9乡镇农村人饮应急水源工程</t>
        </is>
      </c>
      <c r="C1576" s="198" t="inlineStr">
        <is>
          <t>新建</t>
        </is>
      </c>
      <c r="D1576" s="198" t="inlineStr">
        <is>
          <t>2020.05-2020.10</t>
        </is>
      </c>
      <c r="E1576" s="198" t="inlineStr">
        <is>
          <t>环城镇</t>
        </is>
      </c>
      <c r="F1576" s="199" t="inlineStr">
        <is>
          <t>新建108万m³调蓄水池1座，配套加压泵站1座，采取以工代赈的方式实施项目，吸纳贫困家庭劳动力参与工程建设，并及时足额发放劳务报酬，增加贫困群众工资性收入</t>
        </is>
      </c>
      <c r="G1576" s="198" t="n">
        <v>9928.700000000001</v>
      </c>
      <c r="H1576" s="199" t="inlineStr">
        <is>
          <t>解决县城和环城、洪德、曲子、木钵、虎洞、车道、毛井、芦家湾、小南沟9乡镇及其农村冬季供水能力不足问题</t>
        </is>
      </c>
      <c r="I1576" s="198" t="n">
        <v>21</v>
      </c>
      <c r="J1576" s="198" t="n">
        <v>0.5309</v>
      </c>
      <c r="K1576" s="198">
        <f>J1576*4.5</f>
        <v/>
      </c>
      <c r="L1576" s="198" t="inlineStr">
        <is>
          <t>县水务局</t>
        </is>
      </c>
      <c r="M1576" s="198" t="inlineStr">
        <is>
          <t>县水务局</t>
        </is>
      </c>
      <c r="N1576" s="198" t="n">
        <v>2019.11</v>
      </c>
      <c r="O1576" s="52" t="n"/>
    </row>
    <row r="1577" ht="93" customFormat="1" customHeight="1" s="14">
      <c r="A1577" s="198" t="inlineStr">
        <is>
          <t>（三十七）</t>
        </is>
      </c>
      <c r="B1577" s="198" t="inlineStr">
        <is>
          <t>机井淡化设备及维修工程</t>
        </is>
      </c>
      <c r="C1577" s="198" t="inlineStr">
        <is>
          <t>续建</t>
        </is>
      </c>
      <c r="D1577" s="198" t="inlineStr">
        <is>
          <t>2019.07
-
2020.06</t>
        </is>
      </c>
      <c r="E1577" s="198" t="inlineStr">
        <is>
          <t>八珠等4个乡镇</t>
        </is>
      </c>
      <c r="F1577" s="199" t="inlineStr">
        <is>
          <t>八珠苟塬村安装净化直饮水系统两套，新建50m³地下清水池 2座，维修院坪，屋顶；天池乡吴城子更换 DN25PE管道20m，井渠淌更换DN40PE管道75m，张邓塬更换配电柜1面、更换水泵2台、维修检查井8座；合道镇更换 DN50PE管道500m；环城镇新修管道1105m，采取以工代赈的方式实施项目，吸纳贫困家庭劳动力参与工程建设，并及时足额发放劳务报酬，增加贫困群众工资性收入</t>
        </is>
      </c>
      <c r="G1577" s="198" t="n">
        <v>120</v>
      </c>
      <c r="H1577" s="199" t="inlineStr">
        <is>
          <t>解决100户贫困户330人饮水问题</t>
        </is>
      </c>
      <c r="I1577" s="198" t="n">
        <v>4</v>
      </c>
      <c r="J1577" s="198" t="n">
        <v>0.0074</v>
      </c>
      <c r="K1577" s="198" t="n">
        <v>0.0332</v>
      </c>
      <c r="L1577" s="198" t="inlineStr">
        <is>
          <t>县水务局</t>
        </is>
      </c>
      <c r="M1577" s="198" t="inlineStr">
        <is>
          <t>县水务局</t>
        </is>
      </c>
      <c r="N1577" s="198" t="n">
        <v>2019.11</v>
      </c>
      <c r="O1577" s="52" t="n"/>
    </row>
    <row r="1578" ht="55" customFormat="1" customHeight="1" s="14">
      <c r="A1578" s="198" t="inlineStr">
        <is>
          <t>（三十八）</t>
        </is>
      </c>
      <c r="B1578" s="198" t="inlineStr">
        <is>
          <t>环县农村饮水工程合道镇等6处冻管改造项目</t>
        </is>
      </c>
      <c r="C1578" s="198" t="inlineStr">
        <is>
          <t>新建</t>
        </is>
      </c>
      <c r="D1578" s="198" t="inlineStr">
        <is>
          <t>2020.03-2020.12</t>
        </is>
      </c>
      <c r="E1578" s="198" t="inlineStr">
        <is>
          <t>合道镇等6个乡镇</t>
        </is>
      </c>
      <c r="F1578" s="199" t="inlineStr">
        <is>
          <t>合道镇、八珠乡、虎洞乡、芦湾乡、耿湾乡、小南沟乡冻管改造管线长度21.185km，采取以工代赈的方式实施项目，吸纳贫困家庭劳动力参与工程建设，并及时足额发放劳务报酬，增加贫困群众工资性收入</t>
        </is>
      </c>
      <c r="G1578" s="198" t="n">
        <v>215.5</v>
      </c>
      <c r="H1578" s="199" t="inlineStr">
        <is>
          <t>解决了6个乡镇8个行政村2034户8142人的冬季饮水问题</t>
        </is>
      </c>
      <c r="I1578" s="198" t="n">
        <v>8</v>
      </c>
      <c r="J1578" s="198" t="n">
        <v>0.11</v>
      </c>
      <c r="K1578" s="198" t="n">
        <v>0.47</v>
      </c>
      <c r="L1578" s="198" t="inlineStr">
        <is>
          <t>县水务局</t>
        </is>
      </c>
      <c r="M1578" s="198" t="inlineStr">
        <is>
          <t>县水务局</t>
        </is>
      </c>
      <c r="N1578" s="198" t="n">
        <v>2020.05</v>
      </c>
      <c r="O1578" s="52" t="n"/>
    </row>
    <row r="1579" ht="59" customFormat="1" customHeight="1" s="14">
      <c r="A1579" s="198" t="inlineStr">
        <is>
          <t>（三十九）</t>
        </is>
      </c>
      <c r="B1579" s="198" t="inlineStr">
        <is>
          <t>环县农村饮水安全水源监测工程</t>
        </is>
      </c>
      <c r="C1579" s="198" t="inlineStr">
        <is>
          <t>新建</t>
        </is>
      </c>
      <c r="D1579" s="198" t="inlineStr">
        <is>
          <t>2020.03-2020.12</t>
        </is>
      </c>
      <c r="E1579" s="198" t="inlineStr">
        <is>
          <t>环城镇等20个乡镇</t>
        </is>
      </c>
      <c r="F1579" s="199" t="inlineStr">
        <is>
          <t>建设覆盖环县城区及20个乡镇，涉及2座水库、52座机井及16座高位水池自控仪表信号数据收集分析系统，采取以工代赈的方式实施项目，吸纳贫困家庭劳动力参与工程建设，并及时足额发放劳务报酬，增加贫困群众工资性收入</t>
        </is>
      </c>
      <c r="G1579" s="198" t="n">
        <v>1593.6</v>
      </c>
      <c r="H1579" s="199" t="inlineStr">
        <is>
          <t>解决了20个乡镇140个行政村30503户130574人饮水问题</t>
        </is>
      </c>
      <c r="I1579" s="198" t="n">
        <v>118</v>
      </c>
      <c r="J1579" s="198" t="n">
        <v>1.34</v>
      </c>
      <c r="K1579" s="198" t="n">
        <v>5.41</v>
      </c>
      <c r="L1579" s="198" t="inlineStr">
        <is>
          <t>县水务局</t>
        </is>
      </c>
      <c r="M1579" s="198" t="inlineStr">
        <is>
          <t>县水务局</t>
        </is>
      </c>
      <c r="N1579" s="198" t="n">
        <v>2020.05</v>
      </c>
      <c r="O1579" s="52" t="n"/>
    </row>
    <row r="1580" ht="66" customFormat="1" customHeight="1" s="14">
      <c r="A1580" s="198" t="inlineStr">
        <is>
          <t>（四十）</t>
        </is>
      </c>
      <c r="B1580" s="198" t="inlineStr">
        <is>
          <t>环县小南沟乡农村供水应急水源调蓄工程</t>
        </is>
      </c>
      <c r="C1580" s="198" t="inlineStr">
        <is>
          <t>新建</t>
        </is>
      </c>
      <c r="D1580" s="198" t="inlineStr">
        <is>
          <t>2020.03-2020.12</t>
        </is>
      </c>
      <c r="E1580" s="198" t="inlineStr">
        <is>
          <t>小南沟乡</t>
        </is>
      </c>
      <c r="F1580" s="199" t="inlineStr">
        <is>
          <t>修建2000m³调蓄水池2座，铺设DN140PE上水管线600m，铺设DN140PE供水管线300m。修建闸阀井5座。修建管理站 1座，建筑面积129.87m2，采取以工代赈的方式实施项目，吸纳贫困家庭劳动力参与工程建设，并及时足额发放劳务报酬，增加贫困群众工资性收入</t>
        </is>
      </c>
      <c r="G1580" s="198" t="n">
        <v>397</v>
      </c>
      <c r="H1580" s="199" t="inlineStr">
        <is>
          <t>解决了1个乡镇4个行政村12个自然组465户2077人饮水水量不足问题</t>
        </is>
      </c>
      <c r="I1580" s="198" t="n">
        <v>4</v>
      </c>
      <c r="J1580" s="198" t="n">
        <v>0.0196</v>
      </c>
      <c r="K1580" s="198" t="n">
        <v>0.0864</v>
      </c>
      <c r="L1580" s="198" t="inlineStr">
        <is>
          <t>县水务局</t>
        </is>
      </c>
      <c r="M1580" s="198" t="inlineStr">
        <is>
          <t>县水务局</t>
        </is>
      </c>
      <c r="N1580" s="198" t="n">
        <v>2020.05</v>
      </c>
      <c r="O1580" s="52" t="n"/>
    </row>
    <row r="1581" ht="93" customFormat="1" customHeight="1" s="14">
      <c r="A1581" s="198" t="inlineStr">
        <is>
          <t>（四十一）</t>
        </is>
      </c>
      <c r="B1581" s="198" t="inlineStr">
        <is>
          <t>环县车道镇双庙、苦水掌村应急水源调蓄工程</t>
        </is>
      </c>
      <c r="C1581" s="198" t="inlineStr">
        <is>
          <t>新建</t>
        </is>
      </c>
      <c r="D1581" s="198" t="inlineStr">
        <is>
          <t>2020.03-2020.12</t>
        </is>
      </c>
      <c r="E1581" s="198" t="inlineStr">
        <is>
          <t>车道镇</t>
        </is>
      </c>
      <c r="F1581" s="199" t="inlineStr">
        <is>
          <t>修建2座1万m3开敞式混凝土预制块衬砌水池；2座2000m3钢筋混凝土水池；杨咀子泵站（六泵站）增加变频泵组2套；安装250KVA变压器1套；从杨咀子泵站（六泵站）铺设上水管线供水9.9km，其中：Dg159钢管（壁厚8mm）4.3km，DN140PE管5.6km；修建闸阀井6座，采取以工代赈的方式实施项目，吸纳贫困家庭劳动力参与工程建设，并及时足额发放劳务报酬，增加贫困群众工资性收入</t>
        </is>
      </c>
      <c r="G1581" s="198" t="n">
        <v>850</v>
      </c>
      <c r="H1581" s="199" t="inlineStr">
        <is>
          <t>解决了1个乡镇2个行政村7个自然组1309户5897人饮水水量不足问题</t>
        </is>
      </c>
      <c r="I1581" s="198" t="n">
        <v>2</v>
      </c>
      <c r="J1581" s="198" t="n">
        <v>0.0284</v>
      </c>
      <c r="K1581" s="198" t="n">
        <v>0.1214</v>
      </c>
      <c r="L1581" s="198" t="inlineStr">
        <is>
          <t>县水务局</t>
        </is>
      </c>
      <c r="M1581" s="198" t="inlineStr">
        <is>
          <t>县水务局</t>
        </is>
      </c>
      <c r="N1581" s="198" t="n">
        <v>2020.05</v>
      </c>
      <c r="O1581" s="52" t="n"/>
    </row>
    <row r="1582" ht="58" customFormat="1" customHeight="1" s="14">
      <c r="A1582" s="198" t="inlineStr">
        <is>
          <t>（四十二）</t>
        </is>
      </c>
      <c r="B1582" s="198" t="inlineStr">
        <is>
          <t>环县农村供水2020年管网改造提升项目</t>
        </is>
      </c>
      <c r="C1582" s="198" t="inlineStr">
        <is>
          <t>新建</t>
        </is>
      </c>
      <c r="D1582" s="198" t="inlineStr">
        <is>
          <t>2020.03-2020.12</t>
        </is>
      </c>
      <c r="E1582" s="198" t="inlineStr">
        <is>
          <t>环城镇等20个乡镇</t>
        </is>
      </c>
      <c r="F1582" s="199" t="inlineStr">
        <is>
          <t>更换水表1458块、龙头1328个、立杆438；改造管线63.68km，采取以工代赈的方式实施项目，吸纳贫困家庭劳动力参与工程建设，并及时足额发放劳务报酬，增加贫困群众工资性收入</t>
        </is>
      </c>
      <c r="G1582" s="198" t="n">
        <v>810</v>
      </c>
      <c r="H1582" s="199" t="inlineStr">
        <is>
          <t>解决了20个乡镇141个行政村348个自然村4567户18828人的冬季供水问题</t>
        </is>
      </c>
      <c r="I1582" s="198" t="n">
        <v>121</v>
      </c>
      <c r="J1582" s="198" t="n">
        <v>0.2212</v>
      </c>
      <c r="K1582" s="198" t="n">
        <v>0.9811</v>
      </c>
      <c r="L1582" s="198" t="inlineStr">
        <is>
          <t>县水务局</t>
        </is>
      </c>
      <c r="M1582" s="198" t="inlineStr">
        <is>
          <t>县水务局</t>
        </is>
      </c>
      <c r="N1582" s="198" t="n">
        <v>2020.05</v>
      </c>
      <c r="O1582" s="52" t="n"/>
    </row>
    <row r="1583" ht="203" customFormat="1" customHeight="1" s="14">
      <c r="A1583" s="198" t="inlineStr">
        <is>
          <t>（四十三）</t>
        </is>
      </c>
      <c r="B1583" s="198" t="inlineStr">
        <is>
          <t>“苦咸水”水质改造</t>
        </is>
      </c>
      <c r="C1583" s="198" t="inlineStr">
        <is>
          <t>新建</t>
        </is>
      </c>
      <c r="D1583" s="198" t="inlineStr">
        <is>
          <t>2020.05-2020.12</t>
        </is>
      </c>
      <c r="E1583" s="198" t="inlineStr">
        <is>
          <t>毛井等16个乡镇</t>
        </is>
      </c>
      <c r="F1583" s="226" t="inlineStr">
        <is>
          <t>建设苦咸水改水小型集中供水工程16处，其中小型集中供水水源水质改造工程10处，小型集中供水水源提升工程6处。10处工程主要建设内容为：新建75m2水处理车间1座，改造利用原有处理车间9座，新建100m³原水池1座，利用原有水池9座，新建50m³清水池9座，10m³尾水池10座；配套安装6m³/h纳滤设备4套，10m³/h纳滤设备5套，20m³/h纳滤设备1套；配套安装水泵等机电、计量设施。小型集中供水水源提升工程主要在单纯饮用窖水的村组，6处工程主要建设内容为：6处水源提升工程，主要新打机井6眼，配套75m2水处理车间6座，配套新建100m³地下原水池4座，50m³淡水池6座，10m³尾水池6座，配备6m³/h纳滤淡化设备1套，10m³/h反渗透淡化设备5套,次氯酸钠发生器6套；修建100m³高位蓄水池2座，200m³高位蓄水池1座，埋设各类供水管线69.07km；配套安装水泵等机电、计量设施</t>
        </is>
      </c>
      <c r="G1583" s="227" t="n">
        <v>2003</v>
      </c>
      <c r="H1583" s="199" t="inlineStr">
        <is>
          <t>对全县已排查出的10处供水工程中水源溶解性总固体、硫酸盐、氯化物等指标超标的“苦咸水”，通过利用原有净化车间和调蓄设施，增配纳滤水质净化设备予以解决，确保供水安全。通过已新打机井为水源，新建净水车间，安装反渗透净化设备，通过集中供水站或供水入户方式，解决饮用水水源单一，供水不稳定等问题。采取以工代赈的方式实施项目，吸纳贫困家庭劳动力参与工程建设，并及时足额发放劳务报酬，增加贫困群众工资性收入</t>
        </is>
      </c>
      <c r="I1583" s="198" t="n">
        <v>17</v>
      </c>
      <c r="J1583" s="198" t="n">
        <v>0.181</v>
      </c>
      <c r="K1583" s="198" t="n">
        <v>0.8144</v>
      </c>
      <c r="L1583" s="198" t="inlineStr">
        <is>
          <t>县水务局</t>
        </is>
      </c>
      <c r="M1583" s="198" t="inlineStr">
        <is>
          <t>县水务局</t>
        </is>
      </c>
      <c r="N1583" s="198" t="n">
        <v>2020.05</v>
      </c>
      <c r="O1583" s="52" t="n"/>
    </row>
    <row r="1584" ht="50" customFormat="1" customHeight="1" s="14">
      <c r="A1584" s="198" t="inlineStr">
        <is>
          <t>（四十四）</t>
        </is>
      </c>
      <c r="B1584" s="198" t="inlineStr">
        <is>
          <t>环县农村供水入户软管改造项目</t>
        </is>
      </c>
      <c r="C1584" s="198" t="inlineStr">
        <is>
          <t>新建</t>
        </is>
      </c>
      <c r="D1584" s="198" t="inlineStr">
        <is>
          <t>2020.03-2020.12</t>
        </is>
      </c>
      <c r="E1584" s="198" t="inlineStr">
        <is>
          <t>环城镇等20个乡镇</t>
        </is>
      </c>
      <c r="F1584" s="228" t="inlineStr">
        <is>
          <t>安装入户软管19293套</t>
        </is>
      </c>
      <c r="G1584" s="303" t="n">
        <v>297.37</v>
      </c>
      <c r="H1584" s="199" t="inlineStr">
        <is>
          <t>解决了20个乡镇133个行政村16585户71410人的冬季供水问题</t>
        </is>
      </c>
      <c r="I1584" s="198">
        <f>SUM(I1585:I1604)</f>
        <v/>
      </c>
      <c r="J1584" s="198">
        <f>SUM(J1585:J1604)</f>
        <v/>
      </c>
      <c r="K1584" s="198">
        <f>SUM(K1585:K1604)</f>
        <v/>
      </c>
      <c r="L1584" s="198" t="inlineStr">
        <is>
          <t>县水务局</t>
        </is>
      </c>
      <c r="M1584" s="198" t="inlineStr">
        <is>
          <t>县水务局</t>
        </is>
      </c>
      <c r="N1584" s="198" t="n">
        <v>2020.05</v>
      </c>
      <c r="O1584" s="52" t="n"/>
    </row>
    <row r="1585" ht="45" customFormat="1" customHeight="1" s="14">
      <c r="A1585" s="147" t="n">
        <v>1</v>
      </c>
      <c r="B1585" s="147" t="inlineStr">
        <is>
          <t>八珠乡供水入户软管改造项目</t>
        </is>
      </c>
      <c r="C1585" s="147" t="inlineStr">
        <is>
          <t>新建</t>
        </is>
      </c>
      <c r="D1585" s="147" t="inlineStr">
        <is>
          <t>2020.03-2020.12</t>
        </is>
      </c>
      <c r="E1585" s="152" t="inlineStr">
        <is>
          <t>八珠乡</t>
        </is>
      </c>
      <c r="F1585" s="151" t="inlineStr">
        <is>
          <t>安装软管927套：八珠塬村419套、曹塬134套、苟塬村295套、湫坝沟村40套、瓦崾岘村39套</t>
        </is>
      </c>
      <c r="G1585" s="292">
        <f>927*0.0145</f>
        <v/>
      </c>
      <c r="H1585" s="151" t="inlineStr">
        <is>
          <t>解决了1个乡镇5个行政村927户4106人的冬季供水问题</t>
        </is>
      </c>
      <c r="I1585" s="147" t="n">
        <v>5</v>
      </c>
      <c r="J1585" s="147" t="n">
        <v>0.0446</v>
      </c>
      <c r="K1585" s="147" t="n">
        <v>0.2046</v>
      </c>
      <c r="L1585" s="147" t="inlineStr">
        <is>
          <t>县水务局</t>
        </is>
      </c>
      <c r="M1585" s="147" t="inlineStr">
        <is>
          <t>县水务局</t>
        </is>
      </c>
      <c r="N1585" s="147" t="n">
        <v>2020.05</v>
      </c>
      <c r="O1585" s="52" t="n"/>
    </row>
    <row r="1586" ht="39" customFormat="1" customHeight="1" s="14">
      <c r="A1586" s="147" t="n">
        <v>2</v>
      </c>
      <c r="B1586" s="147" t="inlineStr">
        <is>
          <t>樊家川镇供水入户软管改造项目</t>
        </is>
      </c>
      <c r="C1586" s="147" t="inlineStr">
        <is>
          <t>新建</t>
        </is>
      </c>
      <c r="D1586" s="147" t="inlineStr">
        <is>
          <t>2020.03-2020.12</t>
        </is>
      </c>
      <c r="E1586" s="152" t="inlineStr">
        <is>
          <t>樊家镇</t>
        </is>
      </c>
      <c r="F1586" s="151" t="inlineStr">
        <is>
          <t>安装软管234套：郝集村15套、闫塬村121套、长城村98套</t>
        </is>
      </c>
      <c r="G1586" s="292">
        <f>234*0.0145</f>
        <v/>
      </c>
      <c r="H1586" s="151" t="inlineStr">
        <is>
          <t>解决了1个乡镇3个行政村234户1031人的冬季供水问题</t>
        </is>
      </c>
      <c r="I1586" s="147" t="n">
        <v>3</v>
      </c>
      <c r="J1586" s="147" t="n">
        <v>0.0119</v>
      </c>
      <c r="K1586" s="147" t="n">
        <v>0.0536</v>
      </c>
      <c r="L1586" s="147" t="inlineStr">
        <is>
          <t>县水务局</t>
        </is>
      </c>
      <c r="M1586" s="147" t="inlineStr">
        <is>
          <t>县水务局</t>
        </is>
      </c>
      <c r="N1586" s="147" t="n">
        <v>2020.05</v>
      </c>
      <c r="O1586" s="52" t="n"/>
    </row>
    <row r="1587" ht="48" customFormat="1" customHeight="1" s="14">
      <c r="A1587" s="147" t="n">
        <v>3</v>
      </c>
      <c r="B1587" s="147" t="inlineStr">
        <is>
          <t>天池乡供水入户软管改造项目</t>
        </is>
      </c>
      <c r="C1587" s="147" t="inlineStr">
        <is>
          <t>新建</t>
        </is>
      </c>
      <c r="D1587" s="147" t="inlineStr">
        <is>
          <t>2020.03-2020.12</t>
        </is>
      </c>
      <c r="E1587" s="152" t="inlineStr">
        <is>
          <t>天池乡</t>
        </is>
      </c>
      <c r="F1587" s="151" t="inlineStr">
        <is>
          <t>安装软管562套：曹李川村111套、井渠淌村33套、碾盘岭村43套、潘老庄村100套、苏北岔村31套、天池村45套、吴城子村107套、鲜岔村39套、殷屈河8套、张邓塬村45套</t>
        </is>
      </c>
      <c r="G1587" s="292">
        <f>562*0.0145</f>
        <v/>
      </c>
      <c r="H1587" s="151" t="inlineStr">
        <is>
          <t>解决了1个乡镇10个行政村562户2617人的冬季供水问题</t>
        </is>
      </c>
      <c r="I1587" s="147" t="n">
        <v>10</v>
      </c>
      <c r="J1587" s="147" t="n">
        <v>0.0313</v>
      </c>
      <c r="K1587" s="147" t="n">
        <v>0.1514</v>
      </c>
      <c r="L1587" s="147" t="inlineStr">
        <is>
          <t>县水务局</t>
        </is>
      </c>
      <c r="M1587" s="147" t="inlineStr">
        <is>
          <t>县水务局</t>
        </is>
      </c>
      <c r="N1587" s="147" t="n">
        <v>2020.05</v>
      </c>
      <c r="O1587" s="52" t="n"/>
    </row>
    <row r="1588" ht="48" customFormat="1" customHeight="1" s="14">
      <c r="A1588" s="147" t="n">
        <v>4</v>
      </c>
      <c r="B1588" s="147" t="inlineStr">
        <is>
          <t>演武乡供水入户软管改造项目</t>
        </is>
      </c>
      <c r="C1588" s="147" t="inlineStr">
        <is>
          <t>新建</t>
        </is>
      </c>
      <c r="D1588" s="147" t="inlineStr">
        <is>
          <t>2020.03-2020.12</t>
        </is>
      </c>
      <c r="E1588" s="152" t="inlineStr">
        <is>
          <t>演武乡</t>
        </is>
      </c>
      <c r="F1588" s="151" t="inlineStr">
        <is>
          <t>安装软管140套：黑泉河村43套、黄家山村20套、刘坪村44套、走马俭村33套</t>
        </is>
      </c>
      <c r="G1588" s="292">
        <f>140*0.0145</f>
        <v/>
      </c>
      <c r="H1588" s="151" t="inlineStr">
        <is>
          <t>解决了1个乡镇4个行政村140户777人的冬季供水问题</t>
        </is>
      </c>
      <c r="I1588" s="147" t="n">
        <v>4</v>
      </c>
      <c r="J1588" s="147" t="n">
        <v>0.0091</v>
      </c>
      <c r="K1588" s="147" t="n">
        <v>0.0442</v>
      </c>
      <c r="L1588" s="147" t="inlineStr">
        <is>
          <t>县水务局</t>
        </is>
      </c>
      <c r="M1588" s="147" t="inlineStr">
        <is>
          <t>县水务局</t>
        </is>
      </c>
      <c r="N1588" s="147" t="n">
        <v>2020.05</v>
      </c>
      <c r="O1588" s="52" t="n"/>
    </row>
    <row r="1589" ht="54" customFormat="1" customHeight="1" s="14">
      <c r="A1589" s="147" t="n">
        <v>5</v>
      </c>
      <c r="B1589" s="147" t="inlineStr">
        <is>
          <t>合道镇供水入户软管改造项目</t>
        </is>
      </c>
      <c r="C1589" s="147" t="inlineStr">
        <is>
          <t>新建</t>
        </is>
      </c>
      <c r="D1589" s="147" t="inlineStr">
        <is>
          <t>2020.03-2020.12</t>
        </is>
      </c>
      <c r="E1589" s="152" t="inlineStr">
        <is>
          <t>合道镇</t>
        </is>
      </c>
      <c r="F1589" s="151" t="inlineStr">
        <is>
          <t>安装软管624套：陈旗塬村73套、大路洼村17套、何坪村84套、梁坪村15套、尚西坪村61套、唐台子村14套、陶洼子村113套、辛坪村34套、杨坪沟村4套、寨子坪村71套、赵塬村130套、红崖洼村8套</t>
        </is>
      </c>
      <c r="G1589" s="292">
        <f>624*0.0145</f>
        <v/>
      </c>
      <c r="H1589" s="151" t="inlineStr">
        <is>
          <t>解决了1个乡镇12个行政村624户2751人的冬季供水问题</t>
        </is>
      </c>
      <c r="I1589" s="147" t="n">
        <v>12</v>
      </c>
      <c r="J1589" s="147" t="n">
        <v>0.0249</v>
      </c>
      <c r="K1589" s="147" t="n">
        <v>0.1121</v>
      </c>
      <c r="L1589" s="147" t="inlineStr">
        <is>
          <t>县水务局</t>
        </is>
      </c>
      <c r="M1589" s="147" t="inlineStr">
        <is>
          <t>县水务局</t>
        </is>
      </c>
      <c r="N1589" s="147" t="n">
        <v>2020.05</v>
      </c>
      <c r="O1589" s="52" t="n"/>
    </row>
    <row r="1590" ht="47" customFormat="1" customHeight="1" s="14">
      <c r="A1590" s="147" t="n">
        <v>6</v>
      </c>
      <c r="B1590" s="147" t="inlineStr">
        <is>
          <t>曲子镇供水入户软管改造项目</t>
        </is>
      </c>
      <c r="C1590" s="147" t="inlineStr">
        <is>
          <t>新建</t>
        </is>
      </c>
      <c r="D1590" s="147" t="inlineStr">
        <is>
          <t>2020.03-2020.12</t>
        </is>
      </c>
      <c r="E1590" s="152" t="inlineStr">
        <is>
          <t>曲子镇</t>
        </is>
      </c>
      <c r="F1590" s="151" t="inlineStr">
        <is>
          <t>安装软管1230套：高李湾村209套、刘旗村72套、楼房子村211套、孟家寨村352套、双城村100套、宋家塬村114套、五里桥村172套</t>
        </is>
      </c>
      <c r="G1590" s="292">
        <f>1230*0.0145</f>
        <v/>
      </c>
      <c r="H1590" s="151" t="inlineStr">
        <is>
          <t>解决了1个乡镇7个行政村1230户5227人的冬季供水问题</t>
        </is>
      </c>
      <c r="I1590" s="147" t="n">
        <v>0</v>
      </c>
      <c r="J1590" s="147" t="n">
        <v>0.075</v>
      </c>
      <c r="K1590" s="147" t="n">
        <v>0.324</v>
      </c>
      <c r="L1590" s="147" t="inlineStr">
        <is>
          <t>县水务局</t>
        </is>
      </c>
      <c r="M1590" s="147" t="inlineStr">
        <is>
          <t>县水务局</t>
        </is>
      </c>
      <c r="N1590" s="147" t="n">
        <v>2020.05</v>
      </c>
      <c r="O1590" s="52" t="n"/>
    </row>
    <row r="1591" ht="50" customFormat="1" customHeight="1" s="14">
      <c r="A1591" s="147" t="n">
        <v>7</v>
      </c>
      <c r="B1591" s="147" t="inlineStr">
        <is>
          <t>木钵镇供水入户软管改造项目</t>
        </is>
      </c>
      <c r="C1591" s="147" t="inlineStr">
        <is>
          <t>新建</t>
        </is>
      </c>
      <c r="D1591" s="147" t="inlineStr">
        <is>
          <t>2020.03-2020.12</t>
        </is>
      </c>
      <c r="E1591" s="152" t="inlineStr">
        <is>
          <t>木钵镇</t>
        </is>
      </c>
      <c r="F1591" s="151" t="inlineStr">
        <is>
          <t>安装软管1530套：刘家塬村231套、曹旗村280套、高楼塬村89套、高寨沟村16套、关营村51套、韩洼子村465套、殷家桥村158套、周湾村127套、木钵街村113套</t>
        </is>
      </c>
      <c r="G1591" s="292">
        <f>1530*0.0145</f>
        <v/>
      </c>
      <c r="H1591" s="151" t="inlineStr">
        <is>
          <t>解决了1个乡镇9个行政村1530户6362人的冬季供水问题</t>
        </is>
      </c>
      <c r="I1591" s="147" t="n">
        <v>9</v>
      </c>
      <c r="J1591" s="147" t="n">
        <v>0.0404</v>
      </c>
      <c r="K1591" s="147" t="n">
        <v>0.1684</v>
      </c>
      <c r="L1591" s="147" t="inlineStr">
        <is>
          <t>县水务局</t>
        </is>
      </c>
      <c r="M1591" s="147" t="inlineStr">
        <is>
          <t>县水务局</t>
        </is>
      </c>
      <c r="N1591" s="147" t="n">
        <v>2020.05</v>
      </c>
      <c r="O1591" s="52" t="n"/>
    </row>
    <row r="1592" ht="48" customFormat="1" customHeight="1" s="14">
      <c r="A1592" s="147" t="n">
        <v>8</v>
      </c>
      <c r="B1592" s="147" t="inlineStr">
        <is>
          <t>甜水镇供水入户软管改造项目</t>
        </is>
      </c>
      <c r="C1592" s="147" t="inlineStr">
        <is>
          <t>新建</t>
        </is>
      </c>
      <c r="D1592" s="147" t="inlineStr">
        <is>
          <t>2020.03-2020.12</t>
        </is>
      </c>
      <c r="E1592" s="152" t="inlineStr">
        <is>
          <t>甜水镇</t>
        </is>
      </c>
      <c r="F1592" s="151" t="inlineStr">
        <is>
          <t>安装软管1364套：鲁掌村154套、大良洼村74套、高崾岘村186套、邱滩村40套、七里墩99套、甜水街村461套、张铁村144套、赵掌村116套、狼儿滩村90套</t>
        </is>
      </c>
      <c r="G1592" s="292">
        <f>1364*0.0145</f>
        <v/>
      </c>
      <c r="H1592" s="151" t="inlineStr">
        <is>
          <t>解决了1个乡镇9个行政村1364户5771人冬季供水问题</t>
        </is>
      </c>
      <c r="I1592" s="147" t="n">
        <v>9</v>
      </c>
      <c r="J1592" s="147" t="n">
        <v>0.0472</v>
      </c>
      <c r="K1592" s="300" t="n">
        <v>0.1876</v>
      </c>
      <c r="L1592" s="147" t="inlineStr">
        <is>
          <t>县水务局</t>
        </is>
      </c>
      <c r="M1592" s="147" t="inlineStr">
        <is>
          <t>县水务局</t>
        </is>
      </c>
      <c r="N1592" s="147" t="n">
        <v>2020.05</v>
      </c>
      <c r="O1592" s="52" t="n"/>
    </row>
    <row r="1593" ht="46" customFormat="1" customHeight="1" s="14">
      <c r="A1593" s="147" t="n">
        <v>9</v>
      </c>
      <c r="B1593" s="147" t="inlineStr">
        <is>
          <t>南湫乡供水入户软管改造项目</t>
        </is>
      </c>
      <c r="C1593" s="147" t="inlineStr">
        <is>
          <t>新建</t>
        </is>
      </c>
      <c r="D1593" s="147" t="inlineStr">
        <is>
          <t>2020.03-2020.12</t>
        </is>
      </c>
      <c r="E1593" s="152" t="inlineStr">
        <is>
          <t>南湫乡</t>
        </is>
      </c>
      <c r="F1593" s="151" t="inlineStr">
        <is>
          <t>洪涝池村安装软管17套</t>
        </is>
      </c>
      <c r="G1593" s="292">
        <f>17*0.0145</f>
        <v/>
      </c>
      <c r="H1593" s="151" t="inlineStr">
        <is>
          <t>解决了1个乡镇1个行政村17户80人的冬季供水问题</t>
        </is>
      </c>
      <c r="I1593" s="147" t="n">
        <v>1</v>
      </c>
      <c r="J1593" s="147" t="n">
        <v>0.0007</v>
      </c>
      <c r="K1593" s="147" t="n">
        <v>0.0031</v>
      </c>
      <c r="L1593" s="147" t="inlineStr">
        <is>
          <t>县水务局</t>
        </is>
      </c>
      <c r="M1593" s="147" t="inlineStr">
        <is>
          <t>县水务局</t>
        </is>
      </c>
      <c r="N1593" s="147" t="n">
        <v>2020.05</v>
      </c>
      <c r="O1593" s="52" t="n"/>
    </row>
    <row r="1594" ht="60" customFormat="1" customHeight="1" s="14">
      <c r="A1594" s="147" t="n">
        <v>10</v>
      </c>
      <c r="B1594" s="147" t="inlineStr">
        <is>
          <t>洪德镇供水入户软管改造项目</t>
        </is>
      </c>
      <c r="C1594" s="147" t="inlineStr">
        <is>
          <t>新建</t>
        </is>
      </c>
      <c r="D1594" s="147" t="inlineStr">
        <is>
          <t>2020.03-2020.12</t>
        </is>
      </c>
      <c r="E1594" s="152" t="inlineStr">
        <is>
          <t>洪德镇</t>
        </is>
      </c>
      <c r="F1594" s="151" t="inlineStr">
        <is>
          <t>安装软管2864套：大户塬村173套、耿塬畔村244套、河连湾村560套、洪德村270套、张塬村328套、李塬村263套、肖关村82套、苗河村61套、许旗村98套、赵洼村303套、张崾现村66套、苏长沟村12套</t>
        </is>
      </c>
      <c r="G1594" s="292">
        <f>2864*0.0145</f>
        <v/>
      </c>
      <c r="H1594" s="151" t="inlineStr">
        <is>
          <t>解决了1个乡镇12个行政村2864户12650人的冬季供水问题</t>
        </is>
      </c>
      <c r="I1594" s="147" t="n">
        <v>12</v>
      </c>
      <c r="J1594" s="300" t="n">
        <v>0.1281</v>
      </c>
      <c r="K1594" s="147" t="n">
        <v>0.6521</v>
      </c>
      <c r="L1594" s="147" t="inlineStr">
        <is>
          <t>县水务局</t>
        </is>
      </c>
      <c r="M1594" s="147" t="inlineStr">
        <is>
          <t>县水务局</t>
        </is>
      </c>
      <c r="N1594" s="147" t="n">
        <v>2020.05</v>
      </c>
      <c r="O1594" s="52" t="n"/>
    </row>
    <row r="1595" ht="48" customFormat="1" customHeight="1" s="14">
      <c r="A1595" s="147" t="n">
        <v>11</v>
      </c>
      <c r="B1595" s="147" t="inlineStr">
        <is>
          <t>山城乡供水入户软管改造项目</t>
        </is>
      </c>
      <c r="C1595" s="147" t="inlineStr">
        <is>
          <t>新建</t>
        </is>
      </c>
      <c r="D1595" s="147" t="inlineStr">
        <is>
          <t>2020.03-2020.12</t>
        </is>
      </c>
      <c r="E1595" s="152" t="inlineStr">
        <is>
          <t>山城乡</t>
        </is>
      </c>
      <c r="F1595" s="151" t="inlineStr">
        <is>
          <t>安装软管813套：八里铺村212套、山城堡村221套、薛塬村168套、赵庄村137套、谢庄村41套、郝掌村8套、冯家沟村26套</t>
        </is>
      </c>
      <c r="G1595" s="292">
        <f>813*0.0145</f>
        <v/>
      </c>
      <c r="H1595" s="151" t="inlineStr">
        <is>
          <t>解决了1个乡镇7个行政村813户3743人的冬季供水问题</t>
        </is>
      </c>
      <c r="I1595" s="147" t="n">
        <v>7</v>
      </c>
      <c r="J1595" s="147" t="n">
        <v>0.0302</v>
      </c>
      <c r="K1595" s="147" t="n">
        <v>0.1333</v>
      </c>
      <c r="L1595" s="147" t="inlineStr">
        <is>
          <t>县水务局</t>
        </is>
      </c>
      <c r="M1595" s="147" t="inlineStr">
        <is>
          <t>县水务局</t>
        </is>
      </c>
      <c r="N1595" s="147" t="n">
        <v>2020.05</v>
      </c>
      <c r="O1595" s="52" t="n"/>
    </row>
    <row r="1596" ht="48" customFormat="1" customHeight="1" s="14">
      <c r="A1596" s="147" t="n">
        <v>12</v>
      </c>
      <c r="B1596" s="147" t="inlineStr">
        <is>
          <t>耿湾乡供水入户软管改造项目</t>
        </is>
      </c>
      <c r="C1596" s="147" t="inlineStr">
        <is>
          <t>新建</t>
        </is>
      </c>
      <c r="D1596" s="147" t="inlineStr">
        <is>
          <t>2020.03-2020.12</t>
        </is>
      </c>
      <c r="E1596" s="152" t="inlineStr">
        <is>
          <t>耿湾乡</t>
        </is>
      </c>
      <c r="F1596" s="151" t="inlineStr">
        <is>
          <t>安装软管1406套：万家湾村428套、郝东掌村240套、黑城岔村63套、许家掌村42套、张台村266套、四合原村315套、郜庄村52套</t>
        </is>
      </c>
      <c r="G1596" s="292">
        <f>1406*0.0145</f>
        <v/>
      </c>
      <c r="H1596" s="151" t="inlineStr">
        <is>
          <t>解决了1个乡镇7个行政村1406户6554人的冬季供水问题</t>
        </is>
      </c>
      <c r="I1596" s="147" t="n">
        <v>7</v>
      </c>
      <c r="J1596" s="147" t="n">
        <v>0.0757</v>
      </c>
      <c r="K1596" s="147" t="n">
        <v>0.3579</v>
      </c>
      <c r="L1596" s="147" t="inlineStr">
        <is>
          <t>县水务局</t>
        </is>
      </c>
      <c r="M1596" s="147" t="inlineStr">
        <is>
          <t>县水务局</t>
        </is>
      </c>
      <c r="N1596" s="147" t="n">
        <v>2020.05</v>
      </c>
      <c r="O1596" s="52" t="n"/>
    </row>
    <row r="1597" ht="51" customFormat="1" customHeight="1" s="14">
      <c r="A1597" s="147" t="n">
        <v>13</v>
      </c>
      <c r="B1597" s="147" t="inlineStr">
        <is>
          <t>秦团庄乡供水入户软管改造项目</t>
        </is>
      </c>
      <c r="C1597" s="147" t="inlineStr">
        <is>
          <t>新建</t>
        </is>
      </c>
      <c r="D1597" s="147" t="inlineStr">
        <is>
          <t>2020.03-2020.12</t>
        </is>
      </c>
      <c r="E1597" s="152" t="inlineStr">
        <is>
          <t>秦团庄乡</t>
        </is>
      </c>
      <c r="F1597" s="151" t="inlineStr">
        <is>
          <t>安装软管934套：新集子村503套、白塬畔村115套、贾塬村106套、秦团庄村122套、王团庄村68套、新茆村20套</t>
        </is>
      </c>
      <c r="G1597" s="292">
        <f>943*0.0145</f>
        <v/>
      </c>
      <c r="H1597" s="151" t="inlineStr">
        <is>
          <t>解决了1个乡镇6个行政村934户3778人的冬季供水问题</t>
        </is>
      </c>
      <c r="I1597" s="147" t="n">
        <v>6</v>
      </c>
      <c r="J1597" s="147" t="n">
        <v>0.0375</v>
      </c>
      <c r="K1597" s="147" t="n">
        <v>0.1613</v>
      </c>
      <c r="L1597" s="147" t="inlineStr">
        <is>
          <t>县水务局</t>
        </is>
      </c>
      <c r="M1597" s="147" t="inlineStr">
        <is>
          <t>县水务局</t>
        </is>
      </c>
      <c r="N1597" s="147" t="n">
        <v>2020.05</v>
      </c>
      <c r="O1597" s="52" t="n"/>
    </row>
    <row r="1598" ht="49" customFormat="1" customHeight="1" s="14">
      <c r="A1598" s="147" t="n">
        <v>14</v>
      </c>
      <c r="B1598" s="147" t="inlineStr">
        <is>
          <t>罗山川乡供水入户软管改造项目</t>
        </is>
      </c>
      <c r="C1598" s="147" t="inlineStr">
        <is>
          <t>新建</t>
        </is>
      </c>
      <c r="D1598" s="147" t="inlineStr">
        <is>
          <t>2020.03-2020.12</t>
        </is>
      </c>
      <c r="E1598" s="152" t="inlineStr">
        <is>
          <t>罗山川乡</t>
        </is>
      </c>
      <c r="F1598" s="151" t="inlineStr">
        <is>
          <t>安装软管850套：陈渠子村111套、大树塬村320套、光明塬村106套、兰家掌村58套、龙柏山村97套、西阳洼村148套、苇芝城村9套、山水湾村1套</t>
        </is>
      </c>
      <c r="G1598" s="292">
        <f>850*0.0145</f>
        <v/>
      </c>
      <c r="H1598" s="151" t="inlineStr">
        <is>
          <t>解决了1个乡镇8个行政村854户3824人冬季供水问题</t>
        </is>
      </c>
      <c r="I1598" s="147" t="n">
        <v>8</v>
      </c>
      <c r="J1598" s="147" t="n">
        <v>0.0531</v>
      </c>
      <c r="K1598" s="147" t="n">
        <v>0.2419</v>
      </c>
      <c r="L1598" s="147" t="inlineStr">
        <is>
          <t>县水务局</t>
        </is>
      </c>
      <c r="M1598" s="147" t="inlineStr">
        <is>
          <t>县水务局</t>
        </is>
      </c>
      <c r="N1598" s="147" t="n">
        <v>2020.05</v>
      </c>
      <c r="O1598" s="52" t="n"/>
    </row>
    <row r="1599" ht="48" customFormat="1" customHeight="1" s="14">
      <c r="A1599" s="147" t="n">
        <v>15</v>
      </c>
      <c r="B1599" s="147" t="inlineStr">
        <is>
          <t>虎洞镇供水入户软管改造项目</t>
        </is>
      </c>
      <c r="C1599" s="147" t="inlineStr">
        <is>
          <t>新建</t>
        </is>
      </c>
      <c r="D1599" s="147" t="inlineStr">
        <is>
          <t>2020.03-2020.12</t>
        </is>
      </c>
      <c r="E1599" s="152" t="inlineStr">
        <is>
          <t>虎洞镇</t>
        </is>
      </c>
      <c r="F1599" s="151" t="inlineStr">
        <is>
          <t>安装软管1086套：高庙湾村244套、贾驿村274套、砂井子村91套、魏家河村211套、、张湾村140套、金庄原村126套</t>
        </is>
      </c>
      <c r="G1599" s="292">
        <f>1086*0.0145</f>
        <v/>
      </c>
      <c r="H1599" s="151" t="inlineStr">
        <is>
          <t>解决了1个乡镇6个行政村1086户4402人冬季供水问题</t>
        </is>
      </c>
      <c r="I1599" s="147" t="n">
        <v>6</v>
      </c>
      <c r="J1599" s="147" t="n">
        <v>0.0256</v>
      </c>
      <c r="K1599" s="147" t="n">
        <v>0.1027</v>
      </c>
      <c r="L1599" s="147" t="inlineStr">
        <is>
          <t>县水务局</t>
        </is>
      </c>
      <c r="M1599" s="147" t="inlineStr">
        <is>
          <t>县水务局</t>
        </is>
      </c>
      <c r="N1599" s="147" t="n">
        <v>2020.05</v>
      </c>
      <c r="O1599" s="52" t="n"/>
    </row>
    <row r="1600" ht="36" customFormat="1" customHeight="1" s="14">
      <c r="A1600" s="147" t="n">
        <v>16</v>
      </c>
      <c r="B1600" s="147" t="inlineStr">
        <is>
          <t>小南沟乡供水入户软管改造项目</t>
        </is>
      </c>
      <c r="C1600" s="147" t="inlineStr">
        <is>
          <t>新建</t>
        </is>
      </c>
      <c r="D1600" s="147" t="inlineStr">
        <is>
          <t>2020.03-2020.12</t>
        </is>
      </c>
      <c r="E1600" s="152" t="inlineStr">
        <is>
          <t>小南沟乡</t>
        </is>
      </c>
      <c r="F1600" s="151" t="inlineStr">
        <is>
          <t>安装软管434套：丁寨柯村160套、天子渠村120套、小南沟村84套、杨胡套子村70套</t>
        </is>
      </c>
      <c r="G1600" s="292">
        <f>434*0.0145</f>
        <v/>
      </c>
      <c r="H1600" s="151" t="inlineStr">
        <is>
          <t>解决了1个乡镇4个行政村434户1923人的冬季供水问题</t>
        </is>
      </c>
      <c r="I1600" s="147" t="n">
        <v>4</v>
      </c>
      <c r="J1600" s="147" t="n">
        <v>0.0136</v>
      </c>
      <c r="K1600" s="147" t="n">
        <v>0.0596</v>
      </c>
      <c r="L1600" s="147" t="inlineStr">
        <is>
          <t>县水务局</t>
        </is>
      </c>
      <c r="M1600" s="147" t="inlineStr">
        <is>
          <t>县水务局</t>
        </is>
      </c>
      <c r="N1600" s="147" t="n">
        <v>2020.05</v>
      </c>
      <c r="O1600" s="52" t="n"/>
    </row>
    <row r="1601" ht="36" customFormat="1" customHeight="1" s="14">
      <c r="A1601" s="147" t="n">
        <v>17</v>
      </c>
      <c r="B1601" s="147" t="inlineStr">
        <is>
          <t>毛井镇供水入户软管改造项目</t>
        </is>
      </c>
      <c r="C1601" s="147" t="inlineStr">
        <is>
          <t>新建</t>
        </is>
      </c>
      <c r="D1601" s="147" t="inlineStr">
        <is>
          <t>2020.03-2020.12</t>
        </is>
      </c>
      <c r="E1601" s="152" t="inlineStr">
        <is>
          <t>毛井镇</t>
        </is>
      </c>
      <c r="F1601" s="151" t="inlineStr">
        <is>
          <t>安装软管699套：二条俭村137套、砖城子村562套</t>
        </is>
      </c>
      <c r="G1601" s="292">
        <f>699*0.0145</f>
        <v/>
      </c>
      <c r="H1601" s="151" t="inlineStr">
        <is>
          <t>解决了1个乡镇2个行政村699户1858人的冬季供水问题</t>
        </is>
      </c>
      <c r="I1601" s="147" t="n">
        <v>2</v>
      </c>
      <c r="J1601" s="147" t="n">
        <v>0.0167</v>
      </c>
      <c r="K1601" s="147" t="n">
        <v>0.0819</v>
      </c>
      <c r="L1601" s="147" t="inlineStr">
        <is>
          <t>县水务局</t>
        </is>
      </c>
      <c r="M1601" s="147" t="inlineStr">
        <is>
          <t>县水务局</t>
        </is>
      </c>
      <c r="N1601" s="147" t="n">
        <v>2020.05</v>
      </c>
      <c r="O1601" s="52" t="n"/>
    </row>
    <row r="1602" ht="38" customFormat="1" customHeight="1" s="14">
      <c r="A1602" s="147" t="n">
        <v>18</v>
      </c>
      <c r="B1602" s="147" t="inlineStr">
        <is>
          <t>车道镇供水入户软管改造项目</t>
        </is>
      </c>
      <c r="C1602" s="147" t="inlineStr">
        <is>
          <t>新建</t>
        </is>
      </c>
      <c r="D1602" s="147" t="inlineStr">
        <is>
          <t>2020.03-2020.12</t>
        </is>
      </c>
      <c r="E1602" s="152" t="inlineStr">
        <is>
          <t>车道镇</t>
        </is>
      </c>
      <c r="F1602" s="151" t="inlineStr">
        <is>
          <t>安装软管1128套：刘园子村87套、苦水掌村594套、双庙村301套、元峁村145套</t>
        </is>
      </c>
      <c r="G1602" s="292">
        <f>1128*0.0145</f>
        <v/>
      </c>
      <c r="H1602" s="151" t="inlineStr">
        <is>
          <t>解决了1个乡镇4个行政村1128户5523人的冬季供水问题</t>
        </is>
      </c>
      <c r="I1602" s="147" t="n">
        <v>4</v>
      </c>
      <c r="J1602" s="147" t="n">
        <v>0.1119</v>
      </c>
      <c r="K1602" s="300" t="n">
        <v>0.544</v>
      </c>
      <c r="L1602" s="147" t="inlineStr">
        <is>
          <t>县水务局</t>
        </is>
      </c>
      <c r="M1602" s="147" t="inlineStr">
        <is>
          <t>县水务局</t>
        </is>
      </c>
      <c r="N1602" s="147" t="n">
        <v>2020.05</v>
      </c>
      <c r="O1602" s="52" t="n"/>
    </row>
    <row r="1603" ht="46" customFormat="1" customHeight="1" s="14">
      <c r="A1603" s="147" t="n">
        <v>19</v>
      </c>
      <c r="B1603" s="147" t="inlineStr">
        <is>
          <t>芦家湾乡供水入户软管改造项目</t>
        </is>
      </c>
      <c r="C1603" s="147" t="inlineStr">
        <is>
          <t>新建</t>
        </is>
      </c>
      <c r="D1603" s="147" t="inlineStr">
        <is>
          <t>2020.03-2020.12</t>
        </is>
      </c>
      <c r="E1603" s="152" t="inlineStr">
        <is>
          <t>芦家湾乡</t>
        </is>
      </c>
      <c r="F1603" s="151" t="inlineStr">
        <is>
          <t>安装软管366套：宋掌村364套、花儿掌村2套</t>
        </is>
      </c>
      <c r="G1603" s="292">
        <f>366*0.0145</f>
        <v/>
      </c>
      <c r="H1603" s="151" t="inlineStr">
        <is>
          <t>解决了1个乡镇2个行政村366户1650人的冬季供水问题</t>
        </is>
      </c>
      <c r="I1603" s="147" t="n">
        <v>2</v>
      </c>
      <c r="J1603" s="147" t="n">
        <v>0.0117</v>
      </c>
      <c r="K1603" s="147" t="n">
        <v>0.0524</v>
      </c>
      <c r="L1603" s="147" t="inlineStr">
        <is>
          <t>县水务局</t>
        </is>
      </c>
      <c r="M1603" s="147" t="inlineStr">
        <is>
          <t>县水务局</t>
        </is>
      </c>
      <c r="N1603" s="147" t="n">
        <v>2020.05</v>
      </c>
      <c r="O1603" s="52" t="n"/>
    </row>
    <row r="1604" ht="55" customFormat="1" customHeight="1" s="14">
      <c r="A1604" s="147" t="n">
        <v>20</v>
      </c>
      <c r="B1604" s="147" t="inlineStr">
        <is>
          <t>环城镇供水入户软管改造项目</t>
        </is>
      </c>
      <c r="C1604" s="147" t="inlineStr">
        <is>
          <t>新建</t>
        </is>
      </c>
      <c r="D1604" s="147" t="inlineStr">
        <is>
          <t>2020.03-2020.12</t>
        </is>
      </c>
      <c r="E1604" s="152" t="inlineStr">
        <is>
          <t>环城镇</t>
        </is>
      </c>
      <c r="F1604" s="151" t="inlineStr">
        <is>
          <t>安装软管2085套：漫原村37套、城东塬村317套、唐塬村153套、张淌村176套、龚家淌村278套、张滩滩村60套、五里屯村21套、周塬村296套、马坊塬村403套、陈汤塬村155套、肖川村28套、耿家沟村69套十五里沟村92套</t>
        </is>
      </c>
      <c r="G1604" s="292">
        <f>2085*0.0145</f>
        <v/>
      </c>
      <c r="H1604" s="151" t="inlineStr">
        <is>
          <t>解决了1个乡镇1个行政村2085户9147人的冬季供水问题</t>
        </is>
      </c>
      <c r="I1604" s="147" t="n">
        <v>1</v>
      </c>
      <c r="J1604" s="300" t="n">
        <v>0.03</v>
      </c>
      <c r="K1604" s="300" t="n">
        <v>0.129</v>
      </c>
      <c r="L1604" s="147" t="inlineStr">
        <is>
          <t>县水务局</t>
        </is>
      </c>
      <c r="M1604" s="147" t="inlineStr">
        <is>
          <t>县水务局</t>
        </is>
      </c>
      <c r="N1604" s="147" t="n">
        <v>2020.05</v>
      </c>
      <c r="O1604" s="52" t="n"/>
    </row>
    <row r="1605" ht="55" customFormat="1" customHeight="1" s="14">
      <c r="A1605" s="198" t="inlineStr">
        <is>
          <t>（四十五）</t>
        </is>
      </c>
      <c r="B1605" s="198" t="inlineStr">
        <is>
          <t>甘肃庆阳环县木钵镇刘家塬村刘家塬1号等18个高损地埋线台区改造工程</t>
        </is>
      </c>
      <c r="C1605" s="198" t="inlineStr">
        <is>
          <t>新建/改造</t>
        </is>
      </c>
      <c r="D1605" s="198" t="inlineStr">
        <is>
          <t>2020.03-2020.12</t>
        </is>
      </c>
      <c r="E1605" s="233" t="inlineStr">
        <is>
          <t>环县</t>
        </is>
      </c>
      <c r="F1605" s="124" t="inlineStr">
        <is>
          <t>新建与改造10千伏线路5.57公里，配变13台，容量850千伏安，0.4千伏线路47.86公里，电能表箱306只，采取以工代赈的方式实施项目，吸纳贫困家庭劳动力参与工程建设，并及时足额发放劳务报酬，增加贫困群众工资性收入</t>
        </is>
      </c>
      <c r="G1605" s="291" t="n">
        <v>800.097</v>
      </c>
      <c r="H1605" s="124" t="inlineStr">
        <is>
          <t>三相四线敷设到农户，进一步提升了供电能力，满足了群众生产生活用电现状，提升农户经济效益</t>
        </is>
      </c>
      <c r="I1605" s="198" t="n">
        <v>8</v>
      </c>
      <c r="J1605" s="304" t="n">
        <v>0.0306</v>
      </c>
      <c r="K1605" s="304" t="n">
        <v>0.138</v>
      </c>
      <c r="L1605" s="198" t="inlineStr">
        <is>
          <t>国网庆阳供电公司</t>
        </is>
      </c>
      <c r="M1605" s="198" t="inlineStr">
        <is>
          <t>国网环县供电公司</t>
        </is>
      </c>
      <c r="N1605" s="198" t="n">
        <v>2020.05</v>
      </c>
      <c r="O1605" s="52" t="n"/>
    </row>
    <row r="1606" ht="107" customFormat="1" customHeight="1" s="14">
      <c r="A1606" s="233" t="inlineStr">
        <is>
          <t>（四十六）</t>
        </is>
      </c>
      <c r="B1606" s="233" t="inlineStr">
        <is>
          <t>环县易地扶贫搬迁安置点环境卫生干净整洁项目</t>
        </is>
      </c>
      <c r="C1606" s="233" t="inlineStr">
        <is>
          <t>新建</t>
        </is>
      </c>
      <c r="D1606" s="233" t="inlineStr">
        <is>
          <t>2020.03-2020.10</t>
        </is>
      </c>
      <c r="E1606" s="233" t="inlineStr">
        <is>
          <t>所有乡镇</t>
        </is>
      </c>
      <c r="F1606" s="124" t="inlineStr">
        <is>
          <t>为全县94个易地扶贫搬迁点配备户外大容量垃圾箱255个、每个投资0.75万元，240升垃圾桶40个、每个投资0.04万元，其中：大容量垃圾箱10户以内搬迁点配备1个、10-40户配备2个、41-60户配备3个、61-100户配备4个、101-150户配备6个、151-200户配备8个、201-250户配备10个、251-300户配备12个、301-350户配备14个、350户以上配备16个；富康家园配备240升垃圾桶40个。为5164户安置户配备分类垃圾桶5164套，每户配备1套、投资0.04万元</t>
        </is>
      </c>
      <c r="G1606" s="233">
        <f>SUM(G1607:G1627)</f>
        <v/>
      </c>
      <c r="H1606" s="157" t="inlineStr">
        <is>
          <t>保障全县易地扶贫搬迁点环境卫生干净整洁</t>
        </is>
      </c>
      <c r="I1606" s="233">
        <f>SUM(I1607:I1626)</f>
        <v/>
      </c>
      <c r="J1606" s="233">
        <f>SUM(J1607:J1626)</f>
        <v/>
      </c>
      <c r="K1606" s="233">
        <f>SUM(K1607:K1626)</f>
        <v/>
      </c>
      <c r="L1606" s="233" t="inlineStr">
        <is>
          <t>县住建局</t>
        </is>
      </c>
      <c r="M1606" s="233" t="inlineStr">
        <is>
          <t>所有乡镇</t>
        </is>
      </c>
      <c r="N1606" s="233" t="n">
        <v>2019.11</v>
      </c>
      <c r="O1606" s="52" t="n"/>
    </row>
    <row r="1607" ht="71" customFormat="1" customHeight="1" s="14">
      <c r="A1607" s="152" t="n">
        <v>1</v>
      </c>
      <c r="B1607" s="152" t="inlineStr">
        <is>
          <t>环城镇
易地扶贫搬迁安置点环境卫生干净整洁项目</t>
        </is>
      </c>
      <c r="C1607" s="152" t="inlineStr">
        <is>
          <t>新建</t>
        </is>
      </c>
      <c r="D1607" s="152" t="inlineStr">
        <is>
          <t>2020.03-2020.10</t>
        </is>
      </c>
      <c r="E1607" s="152" t="inlineStr">
        <is>
          <t>环城镇</t>
        </is>
      </c>
      <c r="F1607" s="192" t="inlineStr">
        <is>
          <t>为全镇11个易地扶贫搬迁点配备大容量垃圾箱22个，每个搬迁点2个，为260户安置户配备分类垃圾桶260套，每户配备1套，其中：赵小掌村12户、耿家沟村27户、十八里村18户、马坊塬村37户、城东塬村28户、十五里沟村24户、唐塬村12户、龚家淌村30户、肖川村20户、漫塬村34户、百草塬村18户</t>
        </is>
      </c>
      <c r="G1607" s="160" t="n">
        <v>26.9</v>
      </c>
      <c r="H1607" s="192" t="inlineStr">
        <is>
          <t>保障全镇易地扶贫搬迁点环境卫生干净整洁</t>
        </is>
      </c>
      <c r="I1607" s="152" t="n">
        <v>2</v>
      </c>
      <c r="J1607" s="152" t="n">
        <v>0.1246</v>
      </c>
      <c r="K1607" s="152" t="n">
        <v>0.5007</v>
      </c>
      <c r="L1607" s="152" t="inlineStr">
        <is>
          <t>县住建局</t>
        </is>
      </c>
      <c r="M1607" s="152" t="inlineStr">
        <is>
          <t>环城镇</t>
        </is>
      </c>
      <c r="N1607" s="152" t="n">
        <v>2019.11</v>
      </c>
      <c r="O1607" s="52" t="n"/>
    </row>
    <row r="1608" ht="55" customFormat="1" customHeight="1" s="14">
      <c r="A1608" s="152" t="n">
        <v>2</v>
      </c>
      <c r="B1608" s="152" t="inlineStr">
        <is>
          <t>天池乡
易地扶贫搬迁安置点环境卫生干净整洁项目</t>
        </is>
      </c>
      <c r="C1608" s="152" t="inlineStr">
        <is>
          <t>新建</t>
        </is>
      </c>
      <c r="D1608" s="152" t="inlineStr">
        <is>
          <t>2020.03-2020.10</t>
        </is>
      </c>
      <c r="E1608" s="152" t="inlineStr">
        <is>
          <t>天池乡</t>
        </is>
      </c>
      <c r="F1608" s="192" t="inlineStr">
        <is>
          <t>为全乡6个易地扶贫搬迁点配备大容量垃圾箱17个，218户安置户配备分类垃圾桶218套，每户配备1套，其中：张邓塬村24户、吴城子村72户、鲜岔村32户、井渠淌村41户、四合掌村10户、曹李川村25户、殷渠河村14户</t>
        </is>
      </c>
      <c r="G1608" s="160">
        <f>17*0.75+218*0.04</f>
        <v/>
      </c>
      <c r="H1608" s="192" t="inlineStr">
        <is>
          <t>保障全乡易地扶贫搬迁点环境卫生干净整洁</t>
        </is>
      </c>
      <c r="I1608" s="152" t="n">
        <v>16</v>
      </c>
      <c r="J1608" s="152" t="n">
        <v>0.2237</v>
      </c>
      <c r="K1608" s="152" t="n">
        <v>1.0068</v>
      </c>
      <c r="L1608" s="152" t="inlineStr">
        <is>
          <t>县住建局</t>
        </is>
      </c>
      <c r="M1608" s="152" t="inlineStr">
        <is>
          <t>天池乡</t>
        </is>
      </c>
      <c r="N1608" s="152" t="n">
        <v>2019.11</v>
      </c>
      <c r="O1608" s="52" t="n"/>
    </row>
    <row r="1609" ht="50" customFormat="1" customHeight="1" s="14">
      <c r="A1609" s="152" t="n">
        <v>3</v>
      </c>
      <c r="B1609" s="152" t="inlineStr">
        <is>
          <t>曲子镇
易地扶贫搬迁安置点环境卫生干净整洁项目</t>
        </is>
      </c>
      <c r="C1609" s="152" t="inlineStr">
        <is>
          <t>新建</t>
        </is>
      </c>
      <c r="D1609" s="152" t="inlineStr">
        <is>
          <t>2020.03-2020.10</t>
        </is>
      </c>
      <c r="E1609" s="152" t="inlineStr">
        <is>
          <t>曲子镇</t>
        </is>
      </c>
      <c r="F1609" s="160" t="inlineStr">
        <is>
          <t>为全镇2个易地扶贫搬迁点配备大容量垃圾箱3个，13户安置户配备分类垃圾桶13套，每户配备1套，其中：五里桥村2户、刘旗村11户</t>
        </is>
      </c>
      <c r="G1609" s="160">
        <f>3*0.75+13*0.04</f>
        <v/>
      </c>
      <c r="H1609" s="192" t="inlineStr">
        <is>
          <t>保障全镇易地扶贫搬迁点环境卫生干净整洁</t>
        </is>
      </c>
      <c r="I1609" s="152" t="n">
        <v>1</v>
      </c>
      <c r="J1609" s="152" t="n">
        <v>0.0801</v>
      </c>
      <c r="K1609" s="152" t="n">
        <v>0.3612</v>
      </c>
      <c r="L1609" s="152" t="inlineStr">
        <is>
          <t>县住建局</t>
        </is>
      </c>
      <c r="M1609" s="152" t="inlineStr">
        <is>
          <t>曲子镇</t>
        </is>
      </c>
      <c r="N1609" s="152" t="n">
        <v>2019.11</v>
      </c>
      <c r="O1609" s="52" t="n"/>
    </row>
    <row r="1610" ht="55" customFormat="1" customHeight="1" s="14">
      <c r="A1610" s="152" t="n">
        <v>4</v>
      </c>
      <c r="B1610" s="152" t="inlineStr">
        <is>
          <t>洪德镇
易地扶贫搬迁安置点环境卫生干净整洁项目</t>
        </is>
      </c>
      <c r="C1610" s="152" t="inlineStr">
        <is>
          <t>新建</t>
        </is>
      </c>
      <c r="D1610" s="152" t="inlineStr">
        <is>
          <t>2020.03-2020.10</t>
        </is>
      </c>
      <c r="E1610" s="152" t="inlineStr">
        <is>
          <t>洪德镇</t>
        </is>
      </c>
      <c r="F1610" s="192" t="inlineStr">
        <is>
          <t>为全镇2个易地扶贫搬迁点配备大容量垃圾箱4个，66户安置户配备分类垃圾桶66套，每户配备1套，其中：河连湾村33户、张原村33户</t>
        </is>
      </c>
      <c r="G1610" s="160">
        <f>4*0.75+66*0.04</f>
        <v/>
      </c>
      <c r="H1610" s="192" t="inlineStr">
        <is>
          <t>保障全镇易地扶贫搬迁点环境卫生干净整洁</t>
        </is>
      </c>
      <c r="I1610" s="152" t="n">
        <v>19</v>
      </c>
      <c r="J1610" s="152" t="n">
        <v>0.2837</v>
      </c>
      <c r="K1610" s="152" t="n">
        <v>1.2761</v>
      </c>
      <c r="L1610" s="152" t="inlineStr">
        <is>
          <t>县住建局</t>
        </is>
      </c>
      <c r="M1610" s="152" t="inlineStr">
        <is>
          <t>洪德镇</t>
        </is>
      </c>
      <c r="N1610" s="152" t="n">
        <v>2019.11</v>
      </c>
      <c r="O1610" s="52" t="n"/>
    </row>
    <row r="1611" ht="55" customFormat="1" customHeight="1" s="14">
      <c r="A1611" s="152" t="n">
        <v>5</v>
      </c>
      <c r="B1611" s="152" t="inlineStr">
        <is>
          <t>木钵镇
易地扶贫搬迁安置点环境卫生干净整洁项目</t>
        </is>
      </c>
      <c r="C1611" s="152" t="inlineStr">
        <is>
          <t>新建</t>
        </is>
      </c>
      <c r="D1611" s="152" t="inlineStr">
        <is>
          <t>2020.03-2020.10</t>
        </is>
      </c>
      <c r="E1611" s="152" t="inlineStr">
        <is>
          <t>木钵镇</t>
        </is>
      </c>
      <c r="F1611" s="192" t="inlineStr">
        <is>
          <t>为全镇3个易地扶贫搬迁点配备大容量垃圾箱6个，61户安置户配备分类垃圾桶61套，每户配备1套，其中：殷家桥村5户、曹旗村15户、高寨村41户</t>
        </is>
      </c>
      <c r="G1611" s="160">
        <f>6*0.75+61*0.04</f>
        <v/>
      </c>
      <c r="H1611" s="192" t="inlineStr">
        <is>
          <t>保障全镇易地扶贫搬迁点环境卫生干净整洁</t>
        </is>
      </c>
      <c r="I1611" s="160" t="n">
        <v>17</v>
      </c>
      <c r="J1611" s="160" t="n">
        <v>0.2234</v>
      </c>
      <c r="K1611" s="160" t="n">
        <v>0.9409999999999999</v>
      </c>
      <c r="L1611" s="152" t="inlineStr">
        <is>
          <t>县住建局</t>
        </is>
      </c>
      <c r="M1611" s="152" t="inlineStr">
        <is>
          <t>木钵镇</t>
        </is>
      </c>
      <c r="N1611" s="152" t="n">
        <v>2019.11</v>
      </c>
      <c r="O1611" s="52" t="n"/>
    </row>
    <row r="1612" ht="71" customFormat="1" customHeight="1" s="14">
      <c r="A1612" s="152" t="n">
        <v>6</v>
      </c>
      <c r="B1612" s="152" t="inlineStr">
        <is>
          <t>合道镇
易地扶贫搬迁安置点环境卫生干净整洁项目</t>
        </is>
      </c>
      <c r="C1612" s="152" t="inlineStr">
        <is>
          <t>新建</t>
        </is>
      </c>
      <c r="D1612" s="152" t="inlineStr">
        <is>
          <t>2020.03-2020.10</t>
        </is>
      </c>
      <c r="E1612" s="160" t="inlineStr">
        <is>
          <t>合道镇</t>
        </is>
      </c>
      <c r="F1612" s="192" t="inlineStr">
        <is>
          <t>为全镇13个易地扶贫搬迁点配备大容量垃圾箱29个，384户安置户配备分类垃圾桶384套，每户配备1套，其中：陶洼子村53户、赵家塬村27户、寨子坪村26户、陈旗塬村26户、红崖洼村88户、梁坪村15户、大路洼村10户、赵台村26户、沈家岭村23户、尚西坪村27户、辛坪村10户、杨坪沟村15户、常崾岘村38户</t>
        </is>
      </c>
      <c r="G1612" s="160">
        <f>29*0.75+384*0.04</f>
        <v/>
      </c>
      <c r="H1612" s="192" t="inlineStr">
        <is>
          <t>保障全镇易地扶贫搬迁点环境卫生干净整洁</t>
        </is>
      </c>
      <c r="I1612" s="160" t="n">
        <v>17</v>
      </c>
      <c r="J1612" s="160" t="n">
        <v>0.2633</v>
      </c>
      <c r="K1612" s="160" t="n">
        <v>1.142</v>
      </c>
      <c r="L1612" s="152" t="inlineStr">
        <is>
          <t>县住建局</t>
        </is>
      </c>
      <c r="M1612" s="160" t="inlineStr">
        <is>
          <t>合道镇</t>
        </is>
      </c>
      <c r="N1612" s="152" t="n">
        <v>2019.11</v>
      </c>
      <c r="O1612" s="52" t="n"/>
    </row>
    <row r="1613" ht="55" customFormat="1" customHeight="1" s="14">
      <c r="A1613" s="152" t="n">
        <v>7</v>
      </c>
      <c r="B1613" s="152" t="inlineStr">
        <is>
          <t>樊家川镇
易地扶贫搬迁安置点环境卫生干净整洁项目</t>
        </is>
      </c>
      <c r="C1613" s="152" t="inlineStr">
        <is>
          <t>新建</t>
        </is>
      </c>
      <c r="D1613" s="152" t="inlineStr">
        <is>
          <t>2020.03-2020.10</t>
        </is>
      </c>
      <c r="E1613" s="160" t="inlineStr">
        <is>
          <t>樊家川镇</t>
        </is>
      </c>
      <c r="F1613" s="192" t="inlineStr">
        <is>
          <t>为全镇4个易地扶贫搬迁点配备大容量垃圾箱10个，146户安置户配备分类垃圾桶146套，每户配备1套，其中：慕家河村17户、樊家川村84户、长城村25户、马俊滩村20户</t>
        </is>
      </c>
      <c r="G1613" s="160">
        <f>10*0.75+146*0.04</f>
        <v/>
      </c>
      <c r="H1613" s="192" t="inlineStr">
        <is>
          <t>保障全镇易地扶贫搬迁点环境卫生干净整洁</t>
        </is>
      </c>
      <c r="I1613" s="160" t="n">
        <v>8</v>
      </c>
      <c r="J1613" s="160" t="n">
        <v>0.1397</v>
      </c>
      <c r="K1613" s="160" t="n">
        <v>0.6283</v>
      </c>
      <c r="L1613" s="152" t="inlineStr">
        <is>
          <t>县住建局</t>
        </is>
      </c>
      <c r="M1613" s="160" t="inlineStr">
        <is>
          <t>樊家川镇</t>
        </is>
      </c>
      <c r="N1613" s="152" t="n">
        <v>2019.11</v>
      </c>
      <c r="O1613" s="52" t="n"/>
    </row>
    <row r="1614" ht="55" customFormat="1" customHeight="1" s="14">
      <c r="A1614" s="152" t="n">
        <v>8</v>
      </c>
      <c r="B1614" s="152" t="inlineStr">
        <is>
          <t>耿湾乡
易地扶贫搬迁安置点环境卫生干净整洁项目</t>
        </is>
      </c>
      <c r="C1614" s="152" t="inlineStr">
        <is>
          <t>新建</t>
        </is>
      </c>
      <c r="D1614" s="152" t="inlineStr">
        <is>
          <t>2020.03-2020.10</t>
        </is>
      </c>
      <c r="E1614" s="152" t="inlineStr">
        <is>
          <t>耿湾乡</t>
        </is>
      </c>
      <c r="F1614" s="192" t="inlineStr">
        <is>
          <t>为全乡5个易地扶贫搬迁点配备大容量垃圾箱10个，108户安置户配备分类垃圾桶108套，每户配备1套，其中：早流渠村14户、潘掌村28户、许掌村23户、天桥村16户、耿河村27户</t>
        </is>
      </c>
      <c r="G1614" s="160">
        <f>10*0.75+108*0.04</f>
        <v/>
      </c>
      <c r="H1614" s="192" t="inlineStr">
        <is>
          <t>保障全乡易地扶贫搬迁点环境卫生干净整洁</t>
        </is>
      </c>
      <c r="I1614" s="260" t="n">
        <v>13</v>
      </c>
      <c r="J1614" s="152" t="n">
        <v>0.1755</v>
      </c>
      <c r="K1614" s="152" t="n">
        <v>0.7899</v>
      </c>
      <c r="L1614" s="152" t="inlineStr">
        <is>
          <t>县住建局</t>
        </is>
      </c>
      <c r="M1614" s="152" t="inlineStr">
        <is>
          <t>耿湾乡</t>
        </is>
      </c>
      <c r="N1614" s="152" t="n">
        <v>2019.11</v>
      </c>
      <c r="O1614" s="52" t="n"/>
    </row>
    <row r="1615" ht="55" customFormat="1" customHeight="1" s="14">
      <c r="A1615" s="152" t="n">
        <v>9</v>
      </c>
      <c r="B1615" s="152" t="inlineStr">
        <is>
          <t>车道镇
易地扶贫搬迁安置点环境卫生干净整洁项目</t>
        </is>
      </c>
      <c r="C1615" s="152" t="inlineStr">
        <is>
          <t>新建</t>
        </is>
      </c>
      <c r="D1615" s="152" t="inlineStr">
        <is>
          <t>2020.03-2020.10</t>
        </is>
      </c>
      <c r="E1615" s="152" t="inlineStr">
        <is>
          <t>车道镇</t>
        </is>
      </c>
      <c r="F1615" s="192" t="inlineStr">
        <is>
          <t>为全镇6个易地扶贫搬迁点配备大容量钢制垃圾箱21个，364户安置户配备分类垃圾桶364套，每户配备1套，其中：苦水掌村220户、安掌村35户、元茆村16户、樱桃掌村16户、魏洼村19户、三角城村58户</t>
        </is>
      </c>
      <c r="G1615" s="160">
        <f>21*0.75+364*0.04</f>
        <v/>
      </c>
      <c r="H1615" s="192" t="inlineStr">
        <is>
          <t>保障全镇易地扶贫搬迁点环境卫生干净整洁</t>
        </is>
      </c>
      <c r="I1615" s="152" t="n">
        <v>16</v>
      </c>
      <c r="J1615" s="191" t="n">
        <v>0.2641</v>
      </c>
      <c r="K1615" s="191" t="n">
        <v>1.1892</v>
      </c>
      <c r="L1615" s="152" t="inlineStr">
        <is>
          <t>县住建局</t>
        </is>
      </c>
      <c r="M1615" s="152" t="inlineStr">
        <is>
          <t>车道乡</t>
        </is>
      </c>
      <c r="N1615" s="152" t="n">
        <v>2019.11</v>
      </c>
      <c r="O1615" s="52" t="n"/>
    </row>
    <row r="1616" ht="55" customFormat="1" customHeight="1" s="14">
      <c r="A1616" s="152" t="n">
        <v>10</v>
      </c>
      <c r="B1616" s="152" t="inlineStr">
        <is>
          <t>芦家湾乡
易地扶贫搬迁安置点环境卫生干净整洁项目</t>
        </is>
      </c>
      <c r="C1616" s="152" t="inlineStr">
        <is>
          <t>新建</t>
        </is>
      </c>
      <c r="D1616" s="152" t="inlineStr">
        <is>
          <t>2020.03-2020.10</t>
        </is>
      </c>
      <c r="E1616" s="152" t="inlineStr">
        <is>
          <t>芦家湾乡</t>
        </is>
      </c>
      <c r="F1616" s="192" t="inlineStr">
        <is>
          <t>为全乡6个易地扶贫搬迁点配备大容量钢制垃圾箱12个，165户安置户配备分类垃圾桶165套，每户配备1套，其中：宋家掌村39户、大堡条村15户、花儿掌村29户、庙儿掌村28户、杨新庄村10户、盘龙村44户</t>
        </is>
      </c>
      <c r="G1616" s="160">
        <f>12*0.75+165*0.04</f>
        <v/>
      </c>
      <c r="H1616" s="192" t="inlineStr">
        <is>
          <t>保障全乡易地扶贫搬迁点环境卫生干净整洁</t>
        </is>
      </c>
      <c r="I1616" s="152" t="n">
        <v>10</v>
      </c>
      <c r="J1616" s="152" t="n">
        <v>0.1366</v>
      </c>
      <c r="K1616" s="152" t="n">
        <v>0.5767</v>
      </c>
      <c r="L1616" s="152" t="inlineStr">
        <is>
          <t>县住建局</t>
        </is>
      </c>
      <c r="M1616" s="152" t="inlineStr">
        <is>
          <t>芦家湾乡</t>
        </is>
      </c>
      <c r="N1616" s="152" t="n">
        <v>2019.11</v>
      </c>
      <c r="O1616" s="52" t="n"/>
    </row>
    <row r="1617" ht="55" customFormat="1" customHeight="1" s="14">
      <c r="A1617" s="152" t="n">
        <v>11</v>
      </c>
      <c r="B1617" s="152" t="inlineStr">
        <is>
          <t>演武乡
易地扶贫搬迁安置点环境卫生干净整洁项目</t>
        </is>
      </c>
      <c r="C1617" s="152" t="inlineStr">
        <is>
          <t>新建</t>
        </is>
      </c>
      <c r="D1617" s="152" t="inlineStr">
        <is>
          <t>2020.03-2020.10</t>
        </is>
      </c>
      <c r="E1617" s="152" t="inlineStr">
        <is>
          <t>演武乡</t>
        </is>
      </c>
      <c r="F1617" s="192" t="inlineStr">
        <is>
          <t>为全乡8个易地扶贫搬迁点配备大容量垃圾箱17个，191户安置户配备分类垃圾桶191套，每户配备1套，其中：杨家洼村14户、走马硷村21户、刘坪村59户、吴家塬村20户、曳郭咀村11户、黄山村15户、路家塬村23户、黑泉河村28户</t>
        </is>
      </c>
      <c r="G1617" s="160">
        <f>17*0.75+191*0.04</f>
        <v/>
      </c>
      <c r="H1617" s="192" t="inlineStr">
        <is>
          <t>保障全乡易地扶贫搬迁点环境卫生干净整洁</t>
        </is>
      </c>
      <c r="I1617" s="152" t="n">
        <v>9</v>
      </c>
      <c r="J1617" s="152" t="n">
        <v>0.137</v>
      </c>
      <c r="K1617" s="152" t="n">
        <v>0.6129</v>
      </c>
      <c r="L1617" s="152" t="inlineStr">
        <is>
          <t>县住建局</t>
        </is>
      </c>
      <c r="M1617" s="152" t="inlineStr">
        <is>
          <t>演武乡</t>
        </is>
      </c>
      <c r="N1617" s="152" t="n">
        <v>2019.11</v>
      </c>
      <c r="O1617" s="52" t="n"/>
    </row>
    <row r="1618" ht="55" customFormat="1" customHeight="1" s="14">
      <c r="A1618" s="152" t="n">
        <v>12</v>
      </c>
      <c r="B1618" s="152" t="inlineStr">
        <is>
          <t>小南沟乡
易地扶贫搬迁安置点环境卫生干净整洁项目</t>
        </is>
      </c>
      <c r="C1618" s="152" t="inlineStr">
        <is>
          <t>新建</t>
        </is>
      </c>
      <c r="D1618" s="152" t="inlineStr">
        <is>
          <t>2020.03-2020.10</t>
        </is>
      </c>
      <c r="E1618" s="152" t="inlineStr">
        <is>
          <t>小南沟乡</t>
        </is>
      </c>
      <c r="F1618" s="192" t="inlineStr">
        <is>
          <t>为全乡2个易地扶贫搬迁点配备大容量垃圾箱5个，93户安置户配备分类垃圾桶93套，每户配备1套，其中：小南沟村53户、丁寨柯村40户</t>
        </is>
      </c>
      <c r="G1618" s="160">
        <f>5*0.75+93*0.04</f>
        <v/>
      </c>
      <c r="H1618" s="192" t="inlineStr">
        <is>
          <t>保障全乡易地扶贫搬迁点环境卫生干净整洁</t>
        </is>
      </c>
      <c r="I1618" s="152" t="n">
        <v>12</v>
      </c>
      <c r="J1618" s="191" t="n">
        <v>0.1574</v>
      </c>
      <c r="K1618" s="191" t="n">
        <v>0.7088</v>
      </c>
      <c r="L1618" s="152" t="inlineStr">
        <is>
          <t>县住建局</t>
        </is>
      </c>
      <c r="M1618" s="152" t="inlineStr">
        <is>
          <t>小南沟乡</t>
        </is>
      </c>
      <c r="N1618" s="152" t="n">
        <v>2019.11</v>
      </c>
      <c r="O1618" s="52" t="n"/>
    </row>
    <row r="1619" ht="55" customFormat="1" customHeight="1" s="14">
      <c r="A1619" s="152" t="n">
        <v>13</v>
      </c>
      <c r="B1619" s="152" t="inlineStr">
        <is>
          <t>甜水镇
易地扶贫搬迁安置点环境卫生干净整洁项目</t>
        </is>
      </c>
      <c r="C1619" s="152" t="inlineStr">
        <is>
          <t>新建</t>
        </is>
      </c>
      <c r="D1619" s="152" t="inlineStr">
        <is>
          <t>2020.03-2020.10</t>
        </is>
      </c>
      <c r="E1619" s="152" t="inlineStr">
        <is>
          <t>甜水镇</t>
        </is>
      </c>
      <c r="F1619" s="192" t="inlineStr">
        <is>
          <t>为全镇6个易地扶贫搬迁点配备大容量垃圾箱19个，334户安置户配备分类垃圾桶334套，每户配备1套，其中：甜水街村134户、邱滩村15户、张铁村45户、狼儿滩村26户、高崾岘村92户、赵掌村22户</t>
        </is>
      </c>
      <c r="G1619" s="160">
        <f>19*0.75+334*0.04</f>
        <v/>
      </c>
      <c r="H1619" s="192" t="inlineStr">
        <is>
          <t>保障全镇易地扶贫搬迁点环境卫生干净整洁</t>
        </is>
      </c>
      <c r="I1619" s="152" t="n">
        <v>10</v>
      </c>
      <c r="J1619" s="152" t="n">
        <v>0.1227</v>
      </c>
      <c r="K1619" s="152" t="n">
        <v>0.5011</v>
      </c>
      <c r="L1619" s="152" t="inlineStr">
        <is>
          <t>县住建局</t>
        </is>
      </c>
      <c r="M1619" s="152" t="inlineStr">
        <is>
          <t>甜水镇</t>
        </is>
      </c>
      <c r="N1619" s="152" t="n">
        <v>2019.11</v>
      </c>
      <c r="O1619" s="52" t="n"/>
    </row>
    <row r="1620" ht="55" customFormat="1" customHeight="1" s="14">
      <c r="A1620" s="152" t="n">
        <v>14</v>
      </c>
      <c r="B1620" s="152" t="inlineStr">
        <is>
          <t>虎洞镇
易地扶贫搬迁安置点环境卫生干净整洁项目</t>
        </is>
      </c>
      <c r="C1620" s="152" t="inlineStr">
        <is>
          <t>新建</t>
        </is>
      </c>
      <c r="D1620" s="152" t="inlineStr">
        <is>
          <t>2020.03-2020.10</t>
        </is>
      </c>
      <c r="E1620" s="152" t="inlineStr">
        <is>
          <t>虎洞镇</t>
        </is>
      </c>
      <c r="F1620" s="192" t="inlineStr">
        <is>
          <t>为全镇2个易地扶贫搬迁点配备大容量垃圾箱4个，53户安置户配备分类垃圾桶53套，每户配备1套，其中：半个城村19户、砂井子村34户</t>
        </is>
      </c>
      <c r="G1620" s="160">
        <f>4*0.75+53*0.04</f>
        <v/>
      </c>
      <c r="H1620" s="192" t="inlineStr">
        <is>
          <t>保障全镇易地扶贫搬迁点环境卫生干净整洁</t>
        </is>
      </c>
      <c r="I1620" s="152" t="n">
        <v>10</v>
      </c>
      <c r="J1620" s="191" t="n">
        <v>0.1377</v>
      </c>
      <c r="K1620" s="191" t="n">
        <v>0.6202</v>
      </c>
      <c r="L1620" s="152" t="inlineStr">
        <is>
          <t>县住建局</t>
        </is>
      </c>
      <c r="M1620" s="152" t="inlineStr">
        <is>
          <t>虎洞镇</t>
        </is>
      </c>
      <c r="N1620" s="152" t="n">
        <v>2019.11</v>
      </c>
      <c r="O1620" s="52" t="n"/>
    </row>
    <row r="1621" ht="55" customFormat="1" customHeight="1" s="14">
      <c r="A1621" s="152" t="n">
        <v>15</v>
      </c>
      <c r="B1621" s="152" t="inlineStr">
        <is>
          <t>毛井镇
易地扶贫搬迁安置点环境卫生干净整洁项目</t>
        </is>
      </c>
      <c r="C1621" s="152" t="inlineStr">
        <is>
          <t>新建</t>
        </is>
      </c>
      <c r="D1621" s="152" t="inlineStr">
        <is>
          <t>2020.03-2020.10</t>
        </is>
      </c>
      <c r="E1621" s="152" t="inlineStr">
        <is>
          <t>毛井镇</t>
        </is>
      </c>
      <c r="F1621" s="192" t="inlineStr">
        <is>
          <t>为全镇5个易地扶贫搬迁点配备大容量垃圾箱12个，150户安置户配备分类垃圾桶150套，每户配备1套，其中：二条俭村81户、黄寨柯村16户、高家洼村10户、杨东掌村19户、大户掌村24户</t>
        </is>
      </c>
      <c r="G1621" s="160">
        <f>12*0.75+150*0.04</f>
        <v/>
      </c>
      <c r="H1621" s="192" t="inlineStr">
        <is>
          <t>保障全镇易地扶贫搬迁点环境卫生干净整洁</t>
        </is>
      </c>
      <c r="I1621" s="152" t="n">
        <v>13</v>
      </c>
      <c r="J1621" s="191" t="n">
        <v>0.2066</v>
      </c>
      <c r="K1621" s="191" t="n">
        <v>0.9288</v>
      </c>
      <c r="L1621" s="152" t="inlineStr">
        <is>
          <t>县住建局</t>
        </is>
      </c>
      <c r="M1621" s="152" t="inlineStr">
        <is>
          <t>毛井镇</t>
        </is>
      </c>
      <c r="N1621" s="152" t="n">
        <v>2019.11</v>
      </c>
      <c r="O1621" s="52" t="n"/>
    </row>
    <row r="1622" ht="55" customFormat="1" customHeight="1" s="14">
      <c r="A1622" s="152" t="n">
        <v>16</v>
      </c>
      <c r="B1622" s="152" t="inlineStr">
        <is>
          <t>八珠乡
易地扶贫搬迁安置点环境卫生干净整洁项目</t>
        </is>
      </c>
      <c r="C1622" s="152" t="inlineStr">
        <is>
          <t>新建</t>
        </is>
      </c>
      <c r="D1622" s="152" t="inlineStr">
        <is>
          <t>2020.03-2020.10</t>
        </is>
      </c>
      <c r="E1622" s="160" t="inlineStr">
        <is>
          <t>八珠乡</t>
        </is>
      </c>
      <c r="F1622" s="192" t="inlineStr">
        <is>
          <t>为全乡4个易地扶贫搬迁点配备大容量垃圾箱15个，307户安置户配备分类垃圾桶307套，每户配备1套，其中：八珠塬村190户、曹塬村25户、苟塬村53户、白塬村39户</t>
        </is>
      </c>
      <c r="G1622" s="160">
        <f>15*0.75+307*0.04</f>
        <v/>
      </c>
      <c r="H1622" s="192" t="inlineStr">
        <is>
          <t>保障全乡易地扶贫搬迁点环境卫生干净整洁</t>
        </is>
      </c>
      <c r="I1622" s="152" t="n">
        <v>10</v>
      </c>
      <c r="J1622" s="191" t="n">
        <v>0.136</v>
      </c>
      <c r="K1622" s="191" t="n">
        <v>0.6127</v>
      </c>
      <c r="L1622" s="152" t="inlineStr">
        <is>
          <t>县住建局</t>
        </is>
      </c>
      <c r="M1622" s="160" t="inlineStr">
        <is>
          <t>八珠乡</t>
        </is>
      </c>
      <c r="N1622" s="152" t="n">
        <v>2019.11</v>
      </c>
      <c r="O1622" s="52" t="n"/>
    </row>
    <row r="1623" ht="55" customFormat="1" customHeight="1" s="14">
      <c r="A1623" s="152" t="n">
        <v>17</v>
      </c>
      <c r="B1623" s="152" t="inlineStr">
        <is>
          <t>罗山川乡
易地扶贫搬迁安置点环境卫生干净整洁项目</t>
        </is>
      </c>
      <c r="C1623" s="152" t="inlineStr">
        <is>
          <t>新建</t>
        </is>
      </c>
      <c r="D1623" s="152" t="inlineStr">
        <is>
          <t>2020.03-2020.10</t>
        </is>
      </c>
      <c r="E1623" s="160" t="inlineStr">
        <is>
          <t>罗山川乡</t>
        </is>
      </c>
      <c r="F1623" s="192" t="inlineStr">
        <is>
          <t>为全乡3个易地扶贫搬迁点配备大容量垃圾箱12个，218户安置户配备分类垃圾桶218套，每户配备1套，其中：西阳洼村61户、大树塬村132户、光明村25户</t>
        </is>
      </c>
      <c r="G1623" s="160">
        <f>12*0.75+218*0.04</f>
        <v/>
      </c>
      <c r="H1623" s="192" t="inlineStr">
        <is>
          <t>保障全乡易地扶贫搬迁点环境卫生干净整洁</t>
        </is>
      </c>
      <c r="I1623" s="152" t="n">
        <v>8</v>
      </c>
      <c r="J1623" s="191" t="n">
        <v>0.1009</v>
      </c>
      <c r="K1623" s="191" t="n">
        <v>0.4555</v>
      </c>
      <c r="L1623" s="152" t="inlineStr">
        <is>
          <t>县住建局</t>
        </is>
      </c>
      <c r="M1623" s="160" t="inlineStr">
        <is>
          <t>罗山川乡</t>
        </is>
      </c>
      <c r="N1623" s="152" t="n">
        <v>2019.11</v>
      </c>
      <c r="O1623" s="52" t="n"/>
    </row>
    <row r="1624" ht="55" customFormat="1" customHeight="1" s="14">
      <c r="A1624" s="152" t="n">
        <v>18</v>
      </c>
      <c r="B1624" s="152" t="inlineStr">
        <is>
          <t>山城乡
易地扶贫搬迁安置点环境卫生干净整洁项目</t>
        </is>
      </c>
      <c r="C1624" s="152" t="inlineStr">
        <is>
          <t>新建</t>
        </is>
      </c>
      <c r="D1624" s="152" t="inlineStr">
        <is>
          <t>2020.03-2020.10</t>
        </is>
      </c>
      <c r="E1624" s="160" t="inlineStr">
        <is>
          <t>山城乡</t>
        </is>
      </c>
      <c r="F1624" s="192" t="inlineStr">
        <is>
          <t>为全乡3个易地扶贫搬迁点配备大容量垃圾箱11个，159户安置户配备分类垃圾桶159套，每户配备1套，其中：八里铺村29户、寨柯村20户、冯家沟村9户、城南新区101户</t>
        </is>
      </c>
      <c r="G1624" s="160">
        <f>11*0.75+159*0.04</f>
        <v/>
      </c>
      <c r="H1624" s="192" t="inlineStr">
        <is>
          <t>保障全乡易地扶贫搬迁点环境卫生干净整洁</t>
        </is>
      </c>
      <c r="I1624" s="152" t="n">
        <v>9</v>
      </c>
      <c r="J1624" s="191" t="n">
        <v>0.1235</v>
      </c>
      <c r="K1624" s="191" t="n">
        <v>0.5527</v>
      </c>
      <c r="L1624" s="152" t="inlineStr">
        <is>
          <t>县住建局</t>
        </is>
      </c>
      <c r="M1624" s="160" t="inlineStr">
        <is>
          <t>山城乡</t>
        </is>
      </c>
      <c r="N1624" s="152" t="n">
        <v>2019.11</v>
      </c>
      <c r="O1624" s="52" t="n"/>
    </row>
    <row r="1625" ht="55" customFormat="1" customHeight="1" s="14">
      <c r="A1625" s="152" t="n">
        <v>19</v>
      </c>
      <c r="B1625" s="152" t="inlineStr">
        <is>
          <t>南湫乡
易地扶贫搬迁安置点环境卫生干净整洁项目</t>
        </is>
      </c>
      <c r="C1625" s="152" t="inlineStr">
        <is>
          <t>新建</t>
        </is>
      </c>
      <c r="D1625" s="152" t="inlineStr">
        <is>
          <t>2020.03-2020.10</t>
        </is>
      </c>
      <c r="E1625" s="160" t="inlineStr">
        <is>
          <t>南湫乡</t>
        </is>
      </c>
      <c r="F1625" s="192" t="inlineStr">
        <is>
          <t>为洪涝池村易地扶贫搬迁点配备大容量垃圾箱16个，393户安置户配备分类垃圾桶393套，每户配备1套</t>
        </is>
      </c>
      <c r="G1625" s="160">
        <f>16*0.75+393*0.04</f>
        <v/>
      </c>
      <c r="H1625" s="192" t="inlineStr">
        <is>
          <t>保障全乡易地扶贫搬迁点环境卫生干净整洁</t>
        </is>
      </c>
      <c r="I1625" s="152" t="n">
        <v>7</v>
      </c>
      <c r="J1625" s="191" t="n">
        <v>0.0795</v>
      </c>
      <c r="K1625" s="191" t="n">
        <v>0.3607</v>
      </c>
      <c r="L1625" s="152" t="inlineStr">
        <is>
          <t>县住建局</t>
        </is>
      </c>
      <c r="M1625" s="160" t="inlineStr">
        <is>
          <t>南湫乡</t>
        </is>
      </c>
      <c r="N1625" s="152" t="n">
        <v>2019.11</v>
      </c>
      <c r="O1625" s="52" t="n"/>
    </row>
    <row r="1626" ht="56" customFormat="1" customHeight="1" s="14">
      <c r="A1626" s="152" t="n">
        <v>20</v>
      </c>
      <c r="B1626" s="152" t="inlineStr">
        <is>
          <t>秦团庄乡
易地扶贫搬迁安置点环境卫生干净整洁项目</t>
        </is>
      </c>
      <c r="C1626" s="152" t="inlineStr">
        <is>
          <t>新建</t>
        </is>
      </c>
      <c r="D1626" s="152" t="inlineStr">
        <is>
          <t>2020.03-2020.10</t>
        </is>
      </c>
      <c r="E1626" s="160" t="inlineStr">
        <is>
          <t>秦团庄乡</t>
        </is>
      </c>
      <c r="F1626" s="192" t="inlineStr">
        <is>
          <t>为新集子村易地扶贫搬迁点配备大容量垃圾箱10个，235户安置户配备分类垃圾桶235套，每户配备1套</t>
        </is>
      </c>
      <c r="G1626" s="160">
        <f>10*0.75+235*0.04</f>
        <v/>
      </c>
      <c r="H1626" s="192" t="inlineStr">
        <is>
          <t>保障全乡易地扶贫搬迁点环境卫生干净整洁</t>
        </is>
      </c>
      <c r="I1626" s="152" t="n">
        <v>8</v>
      </c>
      <c r="J1626" s="191" t="n">
        <v>0.1003</v>
      </c>
      <c r="K1626" s="191" t="n">
        <v>0.4524</v>
      </c>
      <c r="L1626" s="152" t="inlineStr">
        <is>
          <t>县住建局</t>
        </is>
      </c>
      <c r="M1626" s="160" t="inlineStr">
        <is>
          <t>秦团庄</t>
        </is>
      </c>
      <c r="N1626" s="152" t="n">
        <v>2019.11</v>
      </c>
      <c r="O1626" s="52" t="n"/>
    </row>
    <row r="1627" ht="96" customFormat="1" customHeight="1" s="14">
      <c r="A1627" s="152" t="n">
        <v>21</v>
      </c>
      <c r="B1627" s="152" t="inlineStr">
        <is>
          <t>富润小康嘉园
安置点环境卫生干净整洁项目</t>
        </is>
      </c>
      <c r="C1627" s="152" t="inlineStr">
        <is>
          <t>新建</t>
        </is>
      </c>
      <c r="D1627" s="152" t="inlineStr">
        <is>
          <t>2020.03-2020.10</t>
        </is>
      </c>
      <c r="E1627" s="160" t="inlineStr">
        <is>
          <t>八珠乡等20个乡镇</t>
        </is>
      </c>
      <c r="F1627" s="192" t="inlineStr">
        <is>
          <t>为富润小康嘉园易地扶贫搬迁点配备240升垃圾箱40个，1246户安置户配备分类垃圾桶1246套，每户配备1套，其中：八珠乡48户、车道镇77户、樊家川镇63户、耿湾乡93户、合道镇111户、洪德镇105户、虎洞镇84户、环城镇150户、芦家湾乡24户、罗山川乡25户、毛井镇53户、木钵镇35户、南湫乡43户、秦团庄乡37户、曲子镇42户、山城乡75户、天池乡57户、甜水镇11户、小南沟乡62户、演武乡51户</t>
        </is>
      </c>
      <c r="G1627" s="160">
        <f>40*0.04+1246*0.04</f>
        <v/>
      </c>
      <c r="H1627" s="192" t="inlineStr">
        <is>
          <t>确保富润小康嘉园安置点点环境卫生干净整洁</t>
        </is>
      </c>
      <c r="I1627" s="152" t="n"/>
      <c r="J1627" s="191" t="n">
        <v>0.0907</v>
      </c>
      <c r="K1627" s="191" t="n">
        <v>0.3374</v>
      </c>
      <c r="L1627" s="152" t="inlineStr">
        <is>
          <t>县住建局</t>
        </is>
      </c>
      <c r="M1627" s="160" t="inlineStr">
        <is>
          <t>20个乡镇</t>
        </is>
      </c>
      <c r="N1627" s="152" t="n">
        <v>2019.11</v>
      </c>
      <c r="O1627" s="52" t="n"/>
    </row>
    <row r="1628" ht="73" customFormat="1" customHeight="1" s="14">
      <c r="A1628" s="233" t="inlineStr">
        <is>
          <t>（四十七）</t>
        </is>
      </c>
      <c r="B1628" s="233" t="inlineStr">
        <is>
          <t>环县贫困村人居环境综合整治项目</t>
        </is>
      </c>
      <c r="C1628" s="233" t="inlineStr">
        <is>
          <t>新建</t>
        </is>
      </c>
      <c r="D1628" s="233" t="inlineStr">
        <is>
          <t>2020.03-2020.10</t>
        </is>
      </c>
      <c r="E1628" s="233" t="inlineStr">
        <is>
          <t>车道镇等10个乡镇</t>
        </is>
      </c>
      <c r="F1628" s="157" t="inlineStr">
        <is>
          <t>购置14方压缩摆臂垃圾清运车25辆，每辆30.5万元；购置18方压缩摆臂垃圾清运车2辆，每辆50万元；购置勾臂式垃圾清运车22辆，每辆13.2万元；购置小型垃圾清运车23辆，每辆5万元；购置压缩车配套垃圾斗296个，每个0.75万元；购置勾臂清运车配套垃圾斗145个，每个0.9万元</t>
        </is>
      </c>
      <c r="G1628" s="232">
        <f>SUM(G1629:G1639)</f>
        <v/>
      </c>
      <c r="H1628" s="157" t="inlineStr">
        <is>
          <t>全镇易地扶贫搬迁点环境卫生干净整洁</t>
        </is>
      </c>
      <c r="I1628" s="233">
        <f>SUM(I1629:I1638)</f>
        <v/>
      </c>
      <c r="J1628" s="233">
        <f>SUM(J1629:J1638)</f>
        <v/>
      </c>
      <c r="K1628" s="233">
        <f>SUM(K1629:K1638)</f>
        <v/>
      </c>
      <c r="L1628" s="233" t="inlineStr">
        <is>
          <t>县住建局</t>
        </is>
      </c>
      <c r="M1628" s="233" t="inlineStr">
        <is>
          <t>10个乡镇</t>
        </is>
      </c>
      <c r="N1628" s="233" t="n">
        <v>2019.11</v>
      </c>
      <c r="O1628" s="52" t="n"/>
    </row>
    <row r="1629" ht="75" customFormat="1" customHeight="1" s="14">
      <c r="A1629" s="152" t="n">
        <v>1</v>
      </c>
      <c r="B1629" s="152" t="inlineStr">
        <is>
          <t>车道镇
贫困村人居环境综合整治项目</t>
        </is>
      </c>
      <c r="C1629" s="152" t="inlineStr">
        <is>
          <t>新建</t>
        </is>
      </c>
      <c r="D1629" s="152" t="inlineStr">
        <is>
          <t>2020.03-2020.10</t>
        </is>
      </c>
      <c r="E1629" s="160" t="inlineStr">
        <is>
          <t>车道镇</t>
        </is>
      </c>
      <c r="F1629" s="192" t="inlineStr">
        <is>
          <t>16个村购置垃圾清运车辆，其中：苦水掌购置14方压缩摆臂垃圾车1辆配套6个垃圾斗35万元；元峁村、刘园子村购置勾臂式垃圾清运车2辆配套4个钢制垃圾箱，每辆15万元；双庙村、王西掌村、吊渠村、三角城村、杨掌村、万安村、魏洼村、陈掌村、红台村、樱桃掌村、安掌村、代掌村、刘渠村购置小型垃圾车13辆每辆5万元</t>
        </is>
      </c>
      <c r="G1629" s="160" t="n">
        <v>130</v>
      </c>
      <c r="H1629" s="192" t="inlineStr">
        <is>
          <t>保障全镇易地扶贫搬迁点环境卫生干净整洁</t>
        </is>
      </c>
      <c r="I1629" s="160" t="n">
        <v>16</v>
      </c>
      <c r="J1629" s="160" t="n">
        <v>0.2641</v>
      </c>
      <c r="K1629" s="160" t="n">
        <v>1.124</v>
      </c>
      <c r="L1629" s="160" t="inlineStr">
        <is>
          <t>县住建局</t>
        </is>
      </c>
      <c r="M1629" s="160" t="inlineStr">
        <is>
          <t>车道镇</t>
        </is>
      </c>
      <c r="N1629" s="152" t="n">
        <v>2019.11</v>
      </c>
      <c r="O1629" s="52" t="n"/>
    </row>
    <row r="1630" ht="67" customFormat="1" customHeight="1" s="14">
      <c r="A1630" s="152" t="n">
        <v>2</v>
      </c>
      <c r="B1630" s="152" t="inlineStr">
        <is>
          <t>芦家湾乡
贫困村人居环境综合整治项目</t>
        </is>
      </c>
      <c r="C1630" s="152" t="inlineStr">
        <is>
          <t>新建</t>
        </is>
      </c>
      <c r="D1630" s="152" t="inlineStr">
        <is>
          <t>2020.03-2020.10</t>
        </is>
      </c>
      <c r="E1630" s="152" t="inlineStr">
        <is>
          <t>芦家湾乡</t>
        </is>
      </c>
      <c r="F1630" s="192" t="inlineStr">
        <is>
          <t>计划购置14方压缩垃圾清运车1辆配套垃圾斗20个，其中：花儿掌村2个、杨新庄村2个、桃李湾村2个， 王庄村2个、小堡条村2个、大堡条村2个，盘龙村2个、庙儿掌村2个，井川村2个，宋掌村2个。购置18方压缩垃圾清运车1辆配套垃圾箱8个</t>
        </is>
      </c>
      <c r="G1630" s="160" t="n">
        <v>101.5</v>
      </c>
      <c r="H1630" s="192" t="inlineStr">
        <is>
          <t>保障全乡易地扶贫搬迁点环境卫生干净整洁</t>
        </is>
      </c>
      <c r="I1630" s="152" t="n">
        <v>9</v>
      </c>
      <c r="J1630" s="152" t="n">
        <v>0.0813</v>
      </c>
      <c r="K1630" s="152" t="n">
        <v>0.3252</v>
      </c>
      <c r="L1630" s="160" t="inlineStr">
        <is>
          <t>县住建局</t>
        </is>
      </c>
      <c r="M1630" s="152" t="inlineStr">
        <is>
          <t>芦家湾乡</t>
        </is>
      </c>
      <c r="N1630" s="152" t="n">
        <v>2019.11</v>
      </c>
      <c r="O1630" s="52" t="n"/>
    </row>
    <row r="1631" ht="43" customFormat="1" customHeight="1" s="14">
      <c r="A1631" s="152" t="n">
        <v>3</v>
      </c>
      <c r="B1631" s="152" t="inlineStr">
        <is>
          <t>耿湾乡
贫困村人居环境综合整治项目</t>
        </is>
      </c>
      <c r="C1631" s="152" t="inlineStr">
        <is>
          <t>新建</t>
        </is>
      </c>
      <c r="D1631" s="152" t="inlineStr">
        <is>
          <t>2020.03-2020.10</t>
        </is>
      </c>
      <c r="E1631" s="152" t="inlineStr">
        <is>
          <t>耿湾乡</t>
        </is>
      </c>
      <c r="F1631" s="192" t="inlineStr">
        <is>
          <t>14方压缩摆臂垃圾清运车3辆配套垃圾斗20个，耿四公路沿线四合原段垃圾斗25个</t>
        </is>
      </c>
      <c r="G1631" s="160" t="n">
        <v>125.25</v>
      </c>
      <c r="H1631" s="192" t="inlineStr">
        <is>
          <t>保障全乡易地扶贫搬迁点环境卫生干净整洁</t>
        </is>
      </c>
      <c r="I1631" s="260" t="n">
        <v>13</v>
      </c>
      <c r="J1631" s="152">
        <f>SUM(J1637:J1638)</f>
        <v/>
      </c>
      <c r="K1631" s="152">
        <f>SUM(K1637:K1638)</f>
        <v/>
      </c>
      <c r="L1631" s="160" t="inlineStr">
        <is>
          <t>县住建局</t>
        </is>
      </c>
      <c r="M1631" s="152" t="inlineStr">
        <is>
          <t>耿湾乡</t>
        </is>
      </c>
      <c r="N1631" s="152" t="n">
        <v>2019.11</v>
      </c>
      <c r="O1631" s="52" t="n"/>
    </row>
    <row r="1632" ht="55" customFormat="1" customHeight="1" s="14">
      <c r="A1632" s="152" t="n">
        <v>4</v>
      </c>
      <c r="B1632" s="152" t="inlineStr">
        <is>
          <t>曲子镇
贫困村人居环境综合整治项目</t>
        </is>
      </c>
      <c r="C1632" s="152" t="inlineStr">
        <is>
          <t>新建</t>
        </is>
      </c>
      <c r="D1632" s="152" t="inlineStr">
        <is>
          <t>2020.03-2020.10</t>
        </is>
      </c>
      <c r="E1632" s="152" t="inlineStr">
        <is>
          <t>曲子镇</t>
        </is>
      </c>
      <c r="F1632" s="151" t="inlineStr">
        <is>
          <t>计划购置18方压缩摆臂垃圾清运车一辆，在双城村、五里桥村、楼房子村、高李湾村、刘旗村、孟家寨村安放清运车配套钢制垃圾斗25个</t>
        </is>
      </c>
      <c r="G1632" s="152" t="n">
        <v>68.75</v>
      </c>
      <c r="H1632" s="151" t="inlineStr">
        <is>
          <t>保障全镇易地扶贫搬迁点环境卫生干净整洁</t>
        </is>
      </c>
      <c r="I1632" s="152" t="n">
        <v>0</v>
      </c>
      <c r="J1632" s="152" t="n">
        <v>0.0801</v>
      </c>
      <c r="K1632" s="152" t="n">
        <v>0.3612</v>
      </c>
      <c r="L1632" s="160" t="inlineStr">
        <is>
          <t>县住建局</t>
        </is>
      </c>
      <c r="M1632" s="152" t="inlineStr">
        <is>
          <t>曲子镇</t>
        </is>
      </c>
      <c r="N1632" s="152" t="n">
        <v>2019.11</v>
      </c>
      <c r="O1632" s="52" t="n"/>
    </row>
    <row r="1633" ht="55" customFormat="1" customHeight="1" s="14">
      <c r="A1633" s="152" t="n">
        <v>5</v>
      </c>
      <c r="B1633" s="152" t="inlineStr">
        <is>
          <t>甜水镇
贫困村人居环境综合整治项目</t>
        </is>
      </c>
      <c r="C1633" s="152" t="inlineStr">
        <is>
          <t>新建</t>
        </is>
      </c>
      <c r="D1633" s="152" t="inlineStr">
        <is>
          <t>2020.03-2020.10</t>
        </is>
      </c>
      <c r="E1633" s="152" t="inlineStr">
        <is>
          <t>甜水镇</t>
        </is>
      </c>
      <c r="F1633" s="151" t="inlineStr">
        <is>
          <t>计划购置10辆14方压缩摆臂垃圾清运车配套40个垃圾斗，其中：甜水街村、张铁村、鲁掌村， 何塬村、邱滩村、赵掌村，高崾岘村、狼儿滩村，大良洼村、七里墩村每村各1辆带垃圾斗4个</t>
        </is>
      </c>
      <c r="G1633" s="152" t="n">
        <v>335</v>
      </c>
      <c r="H1633" s="151" t="inlineStr">
        <is>
          <t>保障全镇易地扶贫搬迁点环境卫生干净整洁</t>
        </is>
      </c>
      <c r="I1633" s="152" t="n">
        <v>10</v>
      </c>
      <c r="J1633" s="152" t="n">
        <v>0.5867</v>
      </c>
      <c r="K1633" s="152" t="n">
        <v>1.1495</v>
      </c>
      <c r="L1633" s="160" t="inlineStr">
        <is>
          <t>县住建局</t>
        </is>
      </c>
      <c r="M1633" s="152" t="inlineStr">
        <is>
          <t>甜水镇</t>
        </is>
      </c>
      <c r="N1633" s="152" t="n">
        <v>2019.11</v>
      </c>
      <c r="O1633" s="52" t="n"/>
    </row>
    <row r="1634" ht="55" customFormat="1" customHeight="1" s="14">
      <c r="A1634" s="152" t="n">
        <v>6</v>
      </c>
      <c r="B1634" s="152" t="inlineStr">
        <is>
          <t>天池乡
贫困村人居环境综合整治项目</t>
        </is>
      </c>
      <c r="C1634" s="152" t="inlineStr">
        <is>
          <t>新建</t>
        </is>
      </c>
      <c r="D1634" s="152" t="inlineStr">
        <is>
          <t>2020.03-2020.10</t>
        </is>
      </c>
      <c r="E1634" s="160" t="inlineStr">
        <is>
          <t>天池乡</t>
        </is>
      </c>
      <c r="F1634" s="192" t="inlineStr">
        <is>
          <t>计划购买14方压缩垃圾清运车3辆，配套垃圾斗12个，其中：潘老庄村1辆清运车、垃圾斗4个，大庄台村1辆清运车、垃圾斗4个；喜家坪垃圾斗4个、清运车1辆</t>
        </is>
      </c>
      <c r="G1634" s="160" t="n">
        <v>100.5</v>
      </c>
      <c r="H1634" s="151" t="inlineStr">
        <is>
          <t>保障全乡易地扶贫搬迁点环境卫生干净整洁</t>
        </is>
      </c>
      <c r="I1634" s="160" t="n">
        <v>4</v>
      </c>
      <c r="J1634" s="160" t="n">
        <v>0.0473</v>
      </c>
      <c r="K1634" s="160" t="n">
        <v>0.2004</v>
      </c>
      <c r="L1634" s="160" t="inlineStr">
        <is>
          <t>县住建局</t>
        </is>
      </c>
      <c r="M1634" s="160" t="inlineStr">
        <is>
          <t>天池乡</t>
        </is>
      </c>
      <c r="N1634" s="152" t="n">
        <v>2019.11</v>
      </c>
      <c r="O1634" s="52" t="n"/>
    </row>
    <row r="1635" ht="61" customFormat="1" customHeight="1" s="14">
      <c r="A1635" s="152" t="n">
        <v>7</v>
      </c>
      <c r="B1635" s="152" t="inlineStr">
        <is>
          <t>八珠乡
贫困村人居环境综合整治项目</t>
        </is>
      </c>
      <c r="C1635" s="152" t="inlineStr">
        <is>
          <t>新建</t>
        </is>
      </c>
      <c r="D1635" s="152" t="inlineStr">
        <is>
          <t>2020.03-2020.10</t>
        </is>
      </c>
      <c r="E1635" s="160" t="inlineStr">
        <is>
          <t>八珠乡</t>
        </is>
      </c>
      <c r="F1635" s="192" t="inlineStr">
        <is>
          <t>购置勾臂式垃圾清运车1辆，配套钢制垃圾箱20个，小型垃圾清运车辆10个。八珠塬村，曹塬村，杏树沟村，瓦崾岘村，苟塬村，塔儿咀村，湫坝沟村，冯家湾村，马莲掌村，白塬村小型垃圾清运车各1辆、钢制垃圾箱各2个</t>
        </is>
      </c>
      <c r="G1635" s="160" t="n">
        <v>81.2</v>
      </c>
      <c r="H1635" s="151" t="inlineStr">
        <is>
          <t>保障全乡易地扶贫搬迁点环境卫生干净整洁</t>
        </is>
      </c>
      <c r="I1635" s="160" t="n">
        <v>10</v>
      </c>
      <c r="J1635" s="160" t="n">
        <v>0.0121</v>
      </c>
      <c r="K1635" s="160" t="n">
        <v>0.0121</v>
      </c>
      <c r="L1635" s="160" t="inlineStr">
        <is>
          <t>县住建局</t>
        </is>
      </c>
      <c r="M1635" s="160" t="inlineStr">
        <is>
          <t>八珠乡</t>
        </is>
      </c>
      <c r="N1635" s="152" t="n">
        <v>2019.11</v>
      </c>
      <c r="O1635" s="52" t="n"/>
    </row>
    <row r="1636" ht="46" customFormat="1" customHeight="1" s="14">
      <c r="A1636" s="152" t="n">
        <v>8</v>
      </c>
      <c r="B1636" s="152" t="inlineStr">
        <is>
          <t>洪德镇
贫困村人居环境综合整治项目</t>
        </is>
      </c>
      <c r="C1636" s="152" t="inlineStr">
        <is>
          <t>新建</t>
        </is>
      </c>
      <c r="D1636" s="152" t="inlineStr">
        <is>
          <t>2020.03-2020.10</t>
        </is>
      </c>
      <c r="E1636" s="152" t="inlineStr">
        <is>
          <t>洪德镇</t>
        </is>
      </c>
      <c r="F1636" s="151" t="inlineStr">
        <is>
          <t>购置7辆14方垃圾清运车配套140个垃圾斗，其中：洪德村、河连湾村、赵洼村、肖关村、张塬村、马塬村、大户塬村各1辆配套20个垃圾斗</t>
        </is>
      </c>
      <c r="G1636" s="152" t="n">
        <v>318.5</v>
      </c>
      <c r="H1636" s="151" t="inlineStr">
        <is>
          <t>保障全镇易地扶贫搬迁点环境卫生干净整洁</t>
        </is>
      </c>
      <c r="I1636" s="152" t="n">
        <v>7</v>
      </c>
      <c r="J1636" s="152" t="n">
        <v>0.2964</v>
      </c>
      <c r="K1636" s="152" t="n">
        <v>0.9567</v>
      </c>
      <c r="L1636" s="160" t="inlineStr">
        <is>
          <t>县住建局</t>
        </is>
      </c>
      <c r="M1636" s="152" t="inlineStr">
        <is>
          <t>洪德镇</t>
        </is>
      </c>
      <c r="N1636" s="152" t="n">
        <v>2019.11</v>
      </c>
      <c r="O1636" s="52" t="n"/>
    </row>
    <row r="1637" ht="75" customFormat="1" customHeight="1" s="14">
      <c r="A1637" s="152" t="n">
        <v>9</v>
      </c>
      <c r="B1637" s="152" t="inlineStr">
        <is>
          <t>合道镇
贫困村人居环境综合整治项目</t>
        </is>
      </c>
      <c r="C1637" s="152" t="inlineStr">
        <is>
          <t>新建</t>
        </is>
      </c>
      <c r="D1637" s="152" t="inlineStr">
        <is>
          <t>2020.03-2020.10</t>
        </is>
      </c>
      <c r="E1637" s="152" t="inlineStr">
        <is>
          <t>合道镇</t>
        </is>
      </c>
      <c r="F1637" s="192" t="inlineStr">
        <is>
          <t>计划购置勾臂式垃圾清运车17辆，配套钢制垃圾箱115个，其中：陶洼子村、朱塬村、赵家塬村、何坪村、寨子坪村、唐台子村、陈旗塬村、红崖洼村、梁坪村、大路洼村、赵台村、沈家岭村、瓦天沟村、尚西坪村、辛坪村、杨坪沟村、常崾岘村各1辆清运车；在每个组及易地搬迁点分别配备钢制垃圾箱1个</t>
        </is>
      </c>
      <c r="G1637" s="152" t="n">
        <v>327.9</v>
      </c>
      <c r="H1637" s="151" t="inlineStr">
        <is>
          <t>保障全镇易地扶贫搬迁点环境卫生干净整洁</t>
        </is>
      </c>
      <c r="I1637" s="160" t="n">
        <v>17</v>
      </c>
      <c r="J1637" s="160" t="n">
        <v>0.2633</v>
      </c>
      <c r="K1637" s="160" t="n">
        <v>1.142</v>
      </c>
      <c r="L1637" s="160" t="inlineStr">
        <is>
          <t>县住建局</t>
        </is>
      </c>
      <c r="M1637" s="152" t="inlineStr">
        <is>
          <t>合道镇</t>
        </is>
      </c>
      <c r="N1637" s="152" t="n">
        <v>2019.11</v>
      </c>
      <c r="O1637" s="52" t="n"/>
    </row>
    <row r="1638" ht="55" customFormat="1" customHeight="1" s="14">
      <c r="A1638" s="152" t="n">
        <v>10</v>
      </c>
      <c r="B1638" s="152" t="inlineStr">
        <is>
          <t>小南沟乡
贫困村人居环境综合整治项目</t>
        </is>
      </c>
      <c r="C1638" s="152" t="inlineStr">
        <is>
          <t>新建</t>
        </is>
      </c>
      <c r="D1638" s="152" t="inlineStr">
        <is>
          <t>2020.03-2020.10</t>
        </is>
      </c>
      <c r="E1638" s="152" t="inlineStr">
        <is>
          <t>小南沟乡</t>
        </is>
      </c>
      <c r="F1638" s="151" t="inlineStr">
        <is>
          <t>购买勾臂式垃圾清运车2辆，配套钢制垃圾箱6个，其中：垃圾清运车天子渠村、小南沟村各1辆。垃圾箱天子渠村、粉子山村、小南沟村各2个</t>
        </is>
      </c>
      <c r="G1638" s="152" t="n">
        <v>31.8</v>
      </c>
      <c r="H1638" s="151" t="inlineStr">
        <is>
          <t>保障全乡易地扶贫搬迁点环境卫生干净整洁</t>
        </is>
      </c>
      <c r="I1638" s="152" t="n">
        <v>3</v>
      </c>
      <c r="J1638" s="152" t="n">
        <v>0.0622</v>
      </c>
      <c r="K1638" s="152" t="n">
        <v>0.2564</v>
      </c>
      <c r="L1638" s="160" t="inlineStr">
        <is>
          <t>县住建局</t>
        </is>
      </c>
      <c r="M1638" s="152" t="inlineStr">
        <is>
          <t>小南沟乡</t>
        </is>
      </c>
      <c r="N1638" s="152" t="n">
        <v>2019.11</v>
      </c>
      <c r="O1638" s="52" t="n"/>
    </row>
    <row r="1639" ht="55" customFormat="1" customHeight="1" s="14">
      <c r="A1639" s="152" t="n">
        <v>11</v>
      </c>
      <c r="B1639" s="152" t="inlineStr">
        <is>
          <t>八珠乡白塬村垃圾填埋场续建工程</t>
        </is>
      </c>
      <c r="C1639" s="152" t="inlineStr">
        <is>
          <t>续建</t>
        </is>
      </c>
      <c r="D1639" s="152" t="inlineStr">
        <is>
          <t>2018.06
-
2020.06</t>
        </is>
      </c>
      <c r="E1639" s="152" t="inlineStr">
        <is>
          <t>八珠乡白塬村</t>
        </is>
      </c>
      <c r="F1639" s="151" t="inlineStr">
        <is>
          <t>八珠乡白塬村垃圾填埋场续建工程</t>
        </is>
      </c>
      <c r="G1639" s="152" t="n">
        <v>7.7</v>
      </c>
      <c r="H1639" s="151" t="inlineStr">
        <is>
          <t>解决白塬村垃圾处理问题，改善贫困群众生活环境</t>
        </is>
      </c>
      <c r="I1639" s="152" t="n">
        <v>1</v>
      </c>
      <c r="J1639" s="152" t="n">
        <v>0.124</v>
      </c>
      <c r="K1639" s="152" t="n">
        <v>0.0531</v>
      </c>
      <c r="L1639" s="160" t="inlineStr">
        <is>
          <t>县扶贫办</t>
        </is>
      </c>
      <c r="M1639" s="152" t="inlineStr">
        <is>
          <t>八珠乡</t>
        </is>
      </c>
      <c r="N1639" s="152" t="n">
        <v>2019.11</v>
      </c>
      <c r="O1639" s="52" t="n"/>
    </row>
    <row r="1640" ht="65" customFormat="1" customHeight="1" s="14">
      <c r="A1640" s="233" t="inlineStr">
        <is>
          <t>（四十八）</t>
        </is>
      </c>
      <c r="B1640" s="233" t="inlineStr">
        <is>
          <t>农村电网改造项目小计</t>
        </is>
      </c>
      <c r="C1640" s="233" t="inlineStr">
        <is>
          <t>新建</t>
        </is>
      </c>
      <c r="D1640" s="233" t="inlineStr">
        <is>
          <t>2019.10
-
2020.12</t>
        </is>
      </c>
      <c r="E1640" s="233" t="inlineStr">
        <is>
          <t>小南沟等9个乡镇</t>
        </is>
      </c>
      <c r="F1640" s="98" t="inlineStr">
        <is>
          <t>新建10千伏线路17.83千米，新建0.4千伏线路107.76千米，新建配变31台，容量3200千伏安，改造配变10台，容量330千伏安</t>
        </is>
      </c>
      <c r="G1640" s="233" t="n">
        <v>2197</v>
      </c>
      <c r="H1640" s="124" t="inlineStr">
        <is>
          <t>有效解决新增三相动力电的用电接入困难问题，提高供电可靠性和安全性，极大程度提高农民生活质量，促进贫困村经济发展</t>
        </is>
      </c>
      <c r="I1640" s="233" t="n">
        <v>17</v>
      </c>
      <c r="J1640" s="233" t="n">
        <v>0.108</v>
      </c>
      <c r="K1640" s="233" t="n">
        <v>0.4129</v>
      </c>
      <c r="L1640" s="233" t="inlineStr">
        <is>
          <t>国网庆阳供电公司</t>
        </is>
      </c>
      <c r="M1640" s="233" t="inlineStr">
        <is>
          <t>庆阳光明电力工程有限公司</t>
        </is>
      </c>
      <c r="N1640" s="233" t="n">
        <v>2019.11</v>
      </c>
      <c r="O1640" s="231" t="n"/>
    </row>
    <row r="1641" ht="65" customFormat="1" customHeight="1" s="14">
      <c r="A1641" s="152" t="n">
        <v>1</v>
      </c>
      <c r="B1641" s="152" t="inlineStr">
        <is>
          <t>甘肃庆阳环县小南沟乡许掌村许掌1号台区等19个分项10kV及以下工程</t>
        </is>
      </c>
      <c r="C1641" s="152" t="inlineStr">
        <is>
          <t>新建</t>
        </is>
      </c>
      <c r="D1641" s="152" t="inlineStr">
        <is>
          <t>2019.10
-
2020.12</t>
        </is>
      </c>
      <c r="E1641" s="152" t="inlineStr">
        <is>
          <t>小南沟等7个乡镇</t>
        </is>
      </c>
      <c r="F1641" s="102" t="inlineStr">
        <is>
          <t>新建10千伏线路6.35千米，新建0.4千伏线路56.80千米，新建配变16台，容量1600千伏安，改造配变3台，容量110千伏安</t>
        </is>
      </c>
      <c r="G1641" s="152" t="n">
        <v>1107</v>
      </c>
      <c r="H1641" s="151" t="inlineStr">
        <is>
          <t>该工程涉及环县小南沟乡许掌村许掌组等11个村组，实施后将有效解决新增三相动力电的用电接入困难问题，提高供电可靠性和安全性，极大程度提高农民生活质量，促进贫困村经济发展</t>
        </is>
      </c>
      <c r="I1641" s="152" t="n">
        <v>9</v>
      </c>
      <c r="J1641" s="152" t="n">
        <v>0.0535</v>
      </c>
      <c r="K1641" s="152" t="n">
        <v>0.2117</v>
      </c>
      <c r="L1641" s="152" t="inlineStr">
        <is>
          <t>国网庆阳供电公司</t>
        </is>
      </c>
      <c r="M1641" s="152" t="inlineStr">
        <is>
          <t>庆阳光明电力工程有限公司</t>
        </is>
      </c>
      <c r="N1641" s="152" t="n">
        <v>2019.11</v>
      </c>
      <c r="O1641" s="231" t="n"/>
    </row>
    <row r="1642" ht="65" customFormat="1" customHeight="1" s="14">
      <c r="A1642" s="152" t="n">
        <v>2</v>
      </c>
      <c r="B1642" s="152" t="inlineStr">
        <is>
          <t>甘肃庆阳环县虎洞乡魏家河村楼塬1号台区等22个分项10kV及以下工程</t>
        </is>
      </c>
      <c r="C1642" s="152" t="inlineStr">
        <is>
          <t>新建</t>
        </is>
      </c>
      <c r="D1642" s="152" t="inlineStr">
        <is>
          <t>2019.10
-
2020.12</t>
        </is>
      </c>
      <c r="E1642" s="152" t="inlineStr">
        <is>
          <t>虎洞等7个乡镇</t>
        </is>
      </c>
      <c r="F1642" s="102" t="inlineStr">
        <is>
          <t>新建10千伏线路11.48千米，新建0.4千伏线路50.96千米，新建配变15台，容量1600千伏安，改造配变7台，容量220千伏安</t>
        </is>
      </c>
      <c r="G1642" s="152" t="n">
        <v>1090</v>
      </c>
      <c r="H1642" s="151" t="inlineStr">
        <is>
          <t>该工程涉及环县虎洞乡魏家河村楼塬组等11个村组，实施后将有效解决新增三相动力电的用电接入困难问题，提高供电可靠性和安全性，极大程度提高农民生活质量，促进贫困村经济发展</t>
        </is>
      </c>
      <c r="I1642" s="152" t="n">
        <v>8</v>
      </c>
      <c r="J1642" s="152" t="n">
        <v>0.0545</v>
      </c>
      <c r="K1642" s="152" t="n">
        <v>0.2012</v>
      </c>
      <c r="L1642" s="152" t="inlineStr">
        <is>
          <t>国网庆阳供电公司</t>
        </is>
      </c>
      <c r="M1642" s="152" t="inlineStr">
        <is>
          <t>庆阳光明电力工程有限公司</t>
        </is>
      </c>
      <c r="N1642" s="152" t="n">
        <v>2019.11</v>
      </c>
      <c r="O1642" s="231" t="n"/>
    </row>
    <row r="1643" ht="47" customFormat="1" customHeight="1" s="14">
      <c r="A1643" s="233" t="inlineStr">
        <is>
          <t>（四十九）</t>
        </is>
      </c>
      <c r="B1643" s="233" t="inlineStr">
        <is>
          <t>乡村旅游扶贫</t>
        </is>
      </c>
      <c r="C1643" s="233" t="inlineStr">
        <is>
          <t>续建</t>
        </is>
      </c>
      <c r="D1643" s="233" t="inlineStr">
        <is>
          <t>2018.06
-
2020.06</t>
        </is>
      </c>
      <c r="E1643" s="233" t="inlineStr">
        <is>
          <t>八珠乡
八珠塬村</t>
        </is>
      </c>
      <c r="F1643" s="124" t="inlineStr">
        <is>
          <t>八珠乡八珠塬村乡村旅游停车场续建工程</t>
        </is>
      </c>
      <c r="G1643" s="233" t="n">
        <v>10.5</v>
      </c>
      <c r="H1643" s="124" t="inlineStr">
        <is>
          <t>发展乡村旅游，增加贫困村和贫困户收入</t>
        </is>
      </c>
      <c r="I1643" s="233" t="n">
        <v>1</v>
      </c>
      <c r="J1643" s="233" t="n">
        <v>0.022</v>
      </c>
      <c r="K1643" s="233" t="n">
        <v>0.0915</v>
      </c>
      <c r="L1643" s="232" t="inlineStr">
        <is>
          <t>县扶贫办</t>
        </is>
      </c>
      <c r="M1643" s="233" t="inlineStr">
        <is>
          <t>八珠乡</t>
        </is>
      </c>
      <c r="N1643" s="233" t="n">
        <v>2019.11</v>
      </c>
      <c r="O1643" s="52" t="n"/>
    </row>
    <row r="1644" ht="47" customFormat="1" customHeight="1" s="14">
      <c r="A1644" s="233" t="inlineStr">
        <is>
          <t>（五十）</t>
        </is>
      </c>
      <c r="B1644" s="233" t="inlineStr">
        <is>
          <t>蓄水池建设</t>
        </is>
      </c>
      <c r="C1644" s="233" t="inlineStr">
        <is>
          <t>新建</t>
        </is>
      </c>
      <c r="D1644" s="233" t="inlineStr">
        <is>
          <t>2020.01
-
2020.12</t>
        </is>
      </c>
      <c r="E1644" s="233" t="inlineStr">
        <is>
          <t>毛井镇</t>
        </is>
      </c>
      <c r="F1644" s="233" t="inlineStr">
        <is>
          <t>在二条俭刘渠组新建300方蓄水池1座</t>
        </is>
      </c>
      <c r="G1644" s="233" t="n">
        <v>20</v>
      </c>
      <c r="H1644" s="233" t="inlineStr">
        <is>
          <t>解决刘渠组易地扶贫搬迁点群众饮水困难问题</t>
        </is>
      </c>
      <c r="I1644" s="233" t="n">
        <v>1</v>
      </c>
      <c r="J1644" s="233" t="n">
        <v>0.0034</v>
      </c>
      <c r="K1644" s="233" t="n">
        <v>0.017</v>
      </c>
      <c r="L1644" s="233" t="inlineStr">
        <is>
          <t>水务局</t>
        </is>
      </c>
      <c r="M1644" s="233" t="inlineStr">
        <is>
          <t>镇、村</t>
        </is>
      </c>
      <c r="N1644" s="233" t="n">
        <v>2020.11</v>
      </c>
      <c r="O1644" s="231" t="n"/>
    </row>
    <row r="1645" ht="57" customFormat="1" customHeight="1" s="14">
      <c r="A1645" s="233" t="inlineStr">
        <is>
          <t>（五十一）</t>
        </is>
      </c>
      <c r="B1645" s="233" t="inlineStr">
        <is>
          <t>机井供水工程（樊家川闫塬机井）</t>
        </is>
      </c>
      <c r="C1645" s="233" t="inlineStr">
        <is>
          <t>续建</t>
        </is>
      </c>
      <c r="D1645" s="233" t="inlineStr">
        <is>
          <t>2019.07
-
2020.06</t>
        </is>
      </c>
      <c r="E1645" s="233" t="inlineStr">
        <is>
          <t>樊家川镇</t>
        </is>
      </c>
      <c r="F1645" s="233" t="inlineStr">
        <is>
          <t>新打600米机井1眼，配套潜水泵两台；修建200立方米蓄水池1座，配电管理房1间，铺设管道12.418KM；安装50KVA变压器1台，高压线400m，低压线200m,闸阀井29座(总投资177.8万元，已安排127.8万元，本次安排50万元）</t>
        </is>
      </c>
      <c r="G1645" s="233" t="n">
        <v>50</v>
      </c>
      <c r="H1645" s="233" t="inlineStr">
        <is>
          <t>解决321户贫困户1224人的饮水问题</t>
        </is>
      </c>
      <c r="I1645" s="233" t="n">
        <v>1</v>
      </c>
      <c r="J1645" s="233" t="n">
        <v>0.0321</v>
      </c>
      <c r="K1645" s="233" t="n">
        <v>0.1224</v>
      </c>
      <c r="L1645" s="233" t="inlineStr">
        <is>
          <t>水务局</t>
        </is>
      </c>
      <c r="M1645" s="233" t="inlineStr">
        <is>
          <t>农村饮水安全项目建设管理局</t>
        </is>
      </c>
      <c r="N1645" s="233" t="n">
        <v>2021.11</v>
      </c>
      <c r="O1645" s="231" t="n"/>
    </row>
    <row r="1646" ht="47" customFormat="1" customHeight="1" s="14">
      <c r="A1646" s="233" t="inlineStr">
        <is>
          <t>（五十二）</t>
        </is>
      </c>
      <c r="B1646" s="233" t="inlineStr">
        <is>
          <t>深度贫困村
蓄水池工程</t>
        </is>
      </c>
      <c r="C1646" s="233" t="inlineStr">
        <is>
          <t>续建</t>
        </is>
      </c>
      <c r="D1646" s="233" t="inlineStr">
        <is>
          <t>2018.06
-
2020.06</t>
        </is>
      </c>
      <c r="E1646" s="233" t="inlineStr">
        <is>
          <t>木钵、天池2个乡镇</t>
        </is>
      </c>
      <c r="F1646" s="233" t="inlineStr">
        <is>
          <t>新建150m³蓄水池3座，每处配套500㎡集流场1处，其中：木钵镇罗家沟村1座，天池乡曹李川村1座，碾盘岭村1座。</t>
        </is>
      </c>
      <c r="G1646" s="233" t="n">
        <v>29.6</v>
      </c>
      <c r="H1646" s="233" t="inlineStr">
        <is>
          <t>解决54户贫困户243人饮水水量不足、供水保证率不高的问题</t>
        </is>
      </c>
      <c r="I1646" s="233" t="n">
        <v>2</v>
      </c>
      <c r="J1646" s="233" t="n">
        <v>0.0054</v>
      </c>
      <c r="K1646" s="233" t="n">
        <v>0.0243</v>
      </c>
      <c r="L1646" s="233" t="inlineStr">
        <is>
          <t>水务局</t>
        </is>
      </c>
      <c r="M1646" s="233" t="inlineStr">
        <is>
          <t>农村饮水安全项目建设管理局</t>
        </is>
      </c>
      <c r="N1646" s="233" t="n">
        <v>2022.11</v>
      </c>
      <c r="O1646" s="231" t="n"/>
    </row>
    <row r="1647" ht="65" customFormat="1" customHeight="1" s="14">
      <c r="A1647" s="233" t="inlineStr">
        <is>
          <t>（五十三）</t>
        </is>
      </c>
      <c r="B1647" s="233" t="inlineStr">
        <is>
          <t>可能致贫户安全饮水巩固提升工程（场窖、小电井）</t>
        </is>
      </c>
      <c r="C1647" s="233" t="inlineStr">
        <is>
          <t>新建</t>
        </is>
      </c>
      <c r="D1647" s="233" t="inlineStr">
        <is>
          <t>2020.08
-
2021.08</t>
        </is>
      </c>
      <c r="E1647" s="233" t="inlineStr">
        <is>
          <t>20个乡镇</t>
        </is>
      </c>
      <c r="F1647" s="233" t="inlineStr">
        <is>
          <t>新建一场一窖449处，每处补助0.5万元，共补助224.5万元；新建集流场83处，每处补助0.2万元，共补助16.6万元；新建砖砌窖236处，每处补助0.3万元，共补助70.8万元；新打小电井117眼，每眼补助0.4万元，共补助46.8万元</t>
        </is>
      </c>
      <c r="G1647" s="233" t="n">
        <v>32.9</v>
      </c>
      <c r="H1647" s="233" t="inlineStr">
        <is>
          <t>解决54户贫困户243人饮水水量不足、供水保证率不高的问题</t>
        </is>
      </c>
      <c r="I1647" s="233" t="n">
        <v>50</v>
      </c>
      <c r="J1647" s="233" t="n">
        <v>0.0885</v>
      </c>
      <c r="K1647" s="233" t="n">
        <v>0.3761</v>
      </c>
      <c r="L1647" s="233" t="inlineStr">
        <is>
          <t>水务局</t>
        </is>
      </c>
      <c r="M1647" s="233" t="inlineStr">
        <is>
          <t>乡镇、村</t>
        </is>
      </c>
      <c r="N1647" s="233" t="n">
        <v>2023.11</v>
      </c>
      <c r="O1647" s="231" t="n"/>
    </row>
    <row r="1648" ht="65" customFormat="1" customHeight="1" s="14">
      <c r="A1648" s="233" t="inlineStr">
        <is>
          <t>（五十四）</t>
        </is>
      </c>
      <c r="B1648" s="233" t="inlineStr">
        <is>
          <t xml:space="preserve">“厕所革命”        </t>
        </is>
      </c>
      <c r="C1648" s="233" t="inlineStr">
        <is>
          <t>新建</t>
        </is>
      </c>
      <c r="D1648" s="233" t="inlineStr">
        <is>
          <t>2020.03
-
2020.10</t>
        </is>
      </c>
      <c r="E1648" s="233" t="inlineStr">
        <is>
          <t>八珠等20个乡镇</t>
        </is>
      </c>
      <c r="F1648" s="98" t="inlineStr">
        <is>
          <t>2020年投资奖补资金517.51万元，改造农村户用卫生厕所7282座，每户奖补550元，新建卫生公共厕所39座，每座奖补30000元</t>
        </is>
      </c>
      <c r="G1648" s="233" t="n">
        <v>517.51</v>
      </c>
      <c r="H1648" s="124" t="inlineStr">
        <is>
          <t>改善农村人居环境</t>
        </is>
      </c>
      <c r="I1648" s="233" t="n">
        <v>137</v>
      </c>
      <c r="J1648" s="233" t="n">
        <v>0.5675</v>
      </c>
      <c r="K1648" s="233" t="n">
        <v>2.27</v>
      </c>
      <c r="L1648" s="233" t="inlineStr">
        <is>
          <t>县农业
农村局</t>
        </is>
      </c>
      <c r="M1648" s="233" t="inlineStr">
        <is>
          <t>乡镇、村</t>
        </is>
      </c>
      <c r="N1648" s="123" t="n">
        <v>2019.11</v>
      </c>
      <c r="O1648" s="231" t="n"/>
    </row>
    <row r="1649" ht="65" customFormat="1" customHeight="1" s="14">
      <c r="A1649" s="152" t="n">
        <v>1</v>
      </c>
      <c r="B1649" s="152" t="inlineStr">
        <is>
          <t>八珠乡
“厕所革命”</t>
        </is>
      </c>
      <c r="C1649" s="152" t="inlineStr">
        <is>
          <t>新建</t>
        </is>
      </c>
      <c r="D1649" s="152" t="inlineStr">
        <is>
          <t>2020.03
-
2020.10</t>
        </is>
      </c>
      <c r="E1649" s="152" t="inlineStr">
        <is>
          <t>八珠乡</t>
        </is>
      </c>
      <c r="F1649" s="102" t="inlineStr">
        <is>
          <t>投资奖补资金14.165万元，改造农村户用卫生厕所203座，新建卫生公共厕所1座，其中八珠塬村151户、新建卫生公共厕所1座，曹塬村12户，瓦崾岘村16户，苟塬村24户</t>
        </is>
      </c>
      <c r="G1649" s="152" t="n">
        <v>14.165</v>
      </c>
      <c r="H1649" s="151" t="inlineStr">
        <is>
          <t>改善农村人居环境</t>
        </is>
      </c>
      <c r="I1649" s="152" t="n">
        <v>4</v>
      </c>
      <c r="J1649" s="152" t="n">
        <v>0.0183</v>
      </c>
      <c r="K1649" s="152" t="n">
        <v>0.0732</v>
      </c>
      <c r="L1649" s="152" t="inlineStr">
        <is>
          <t>县农业
农村局</t>
        </is>
      </c>
      <c r="M1649" s="152" t="inlineStr">
        <is>
          <t>乡镇、村</t>
        </is>
      </c>
      <c r="N1649" s="155" t="n">
        <v>2019.11</v>
      </c>
      <c r="O1649" s="231" t="n"/>
    </row>
    <row r="1650" ht="65" customFormat="1" customHeight="1" s="14">
      <c r="A1650" s="152" t="n">
        <v>2</v>
      </c>
      <c r="B1650" s="152" t="inlineStr">
        <is>
          <t>樊家川镇
“厕所革命”</t>
        </is>
      </c>
      <c r="C1650" s="152" t="inlineStr">
        <is>
          <t>新建</t>
        </is>
      </c>
      <c r="D1650" s="152" t="inlineStr">
        <is>
          <t>2020.03
-
2020.10</t>
        </is>
      </c>
      <c r="E1650" s="152" t="inlineStr">
        <is>
          <t>樊家川镇</t>
        </is>
      </c>
      <c r="F1650" s="102" t="inlineStr">
        <is>
          <t>投资奖补资金18.675万元，改造农村户用卫生厕所285座，新建卫生公共厕所1座，其中樊家川村1户、新建卫生公共厕所1座，李崾岘村40户、马骏滩村73户，马驿沟村69户、长城村42户、闫塬村60户</t>
        </is>
      </c>
      <c r="G1650" s="152" t="n">
        <v>18.675</v>
      </c>
      <c r="H1650" s="151" t="inlineStr">
        <is>
          <t>改善农村人居环境</t>
        </is>
      </c>
      <c r="I1650" s="152" t="n">
        <v>6</v>
      </c>
      <c r="J1650" s="152" t="n">
        <v>0.0155</v>
      </c>
      <c r="K1650" s="152" t="n">
        <v>0.062</v>
      </c>
      <c r="L1650" s="152" t="inlineStr">
        <is>
          <t>县农业
农村局</t>
        </is>
      </c>
      <c r="M1650" s="152" t="inlineStr">
        <is>
          <t>乡镇、村</t>
        </is>
      </c>
      <c r="N1650" s="155" t="n">
        <v>2019.11</v>
      </c>
      <c r="O1650" s="231" t="n"/>
    </row>
    <row r="1651" ht="90" customFormat="1" customHeight="1" s="14">
      <c r="A1651" s="152" t="n">
        <v>3</v>
      </c>
      <c r="B1651" s="152" t="inlineStr">
        <is>
          <t>合道镇
“厕所革命”</t>
        </is>
      </c>
      <c r="C1651" s="152" t="inlineStr">
        <is>
          <t>新建</t>
        </is>
      </c>
      <c r="D1651" s="152" t="inlineStr">
        <is>
          <t>2020.03
-
2020.10</t>
        </is>
      </c>
      <c r="E1651" s="152" t="inlineStr">
        <is>
          <t>合道镇</t>
        </is>
      </c>
      <c r="F1651" s="102" t="inlineStr">
        <is>
          <t>投资奖补资金88.475万元，改造农村户用卫生厕所1445座,新建卫生公共厕所3座，其中唐台子村92户，瓦天沟村50户，赵台村74户，寨子坪村71户，沈家岭村87户，赵家塬村68户，杨坪沟村70户，辛坪村64户，何家坪村65户，大路洼村65户，朱塬村65户，陶洼子村154户，新建卫生公共厕所1座，梁坪村92户，红崖洼村176户，新建卫生公共厕所2座，常崾岘村91户，尚西坪85户，陈旗塬村76户</t>
        </is>
      </c>
      <c r="G1651" s="152" t="n">
        <v>88.47499999999999</v>
      </c>
      <c r="H1651" s="151" t="inlineStr">
        <is>
          <t>改善农村人居环境</t>
        </is>
      </c>
      <c r="I1651" s="152" t="n">
        <v>17</v>
      </c>
      <c r="J1651" s="152" t="n">
        <v>0.1045</v>
      </c>
      <c r="K1651" s="152" t="n">
        <v>0.418</v>
      </c>
      <c r="L1651" s="152" t="inlineStr">
        <is>
          <t>县农业
农村局</t>
        </is>
      </c>
      <c r="M1651" s="152" t="inlineStr">
        <is>
          <t>乡镇、村</t>
        </is>
      </c>
      <c r="N1651" s="155" t="n">
        <v>2019.11</v>
      </c>
      <c r="O1651" s="231" t="n"/>
    </row>
    <row r="1652" ht="65" customFormat="1" customHeight="1" s="14">
      <c r="A1652" s="152" t="n">
        <v>4</v>
      </c>
      <c r="B1652" s="152" t="inlineStr">
        <is>
          <t>洪德镇
“厕所革命”</t>
        </is>
      </c>
      <c r="C1652" s="152" t="inlineStr">
        <is>
          <t>新建</t>
        </is>
      </c>
      <c r="D1652" s="152" t="inlineStr">
        <is>
          <t>2020.03
-
2020.10</t>
        </is>
      </c>
      <c r="E1652" s="152" t="inlineStr">
        <is>
          <t>洪德镇</t>
        </is>
      </c>
      <c r="F1652" s="102" t="inlineStr">
        <is>
          <t>投资奖补资金30.865万元，改造农村户用卫生厕所343座，新建卫生公共厕所4座，其中洪德街村56户，新建卫生公共厕所1座，苗河村8户，张塬村95户，新建卫生公共厕所1座，河连湾村84户，新建卫生公共厕所1座，赵洼村新建卫生公共厕所1座，李塬50户，耿塬畔50户</t>
        </is>
      </c>
      <c r="G1652" s="152" t="n">
        <v>30.865</v>
      </c>
      <c r="H1652" s="151" t="inlineStr">
        <is>
          <t>改善农村人居环境</t>
        </is>
      </c>
      <c r="I1652" s="152" t="n">
        <v>7</v>
      </c>
      <c r="J1652" s="152" t="n">
        <v>0.0268</v>
      </c>
      <c r="K1652" s="152" t="n">
        <v>0.1072</v>
      </c>
      <c r="L1652" s="152" t="inlineStr">
        <is>
          <t>县农业
农村局</t>
        </is>
      </c>
      <c r="M1652" s="152" t="inlineStr">
        <is>
          <t>乡镇、村</t>
        </is>
      </c>
      <c r="N1652" s="155" t="n">
        <v>2019.11</v>
      </c>
      <c r="O1652" s="231" t="n"/>
    </row>
    <row r="1653" ht="65" customFormat="1" customHeight="1" s="14">
      <c r="A1653" s="152" t="n">
        <v>5</v>
      </c>
      <c r="B1653" s="152" t="inlineStr">
        <is>
          <t>虎洞镇
“厕所革命”</t>
        </is>
      </c>
      <c r="C1653" s="152" t="inlineStr">
        <is>
          <t>新建</t>
        </is>
      </c>
      <c r="D1653" s="152" t="inlineStr">
        <is>
          <t>2020.03
-
2020.10</t>
        </is>
      </c>
      <c r="E1653" s="152" t="inlineStr">
        <is>
          <t>虎洞镇</t>
        </is>
      </c>
      <c r="F1653" s="102" t="inlineStr">
        <is>
          <t>投资奖补资金7.785万元，改造农村户用卫生厕所87座，新建卫生公共厕所1座，其中贾驿村7户、新建卫生公共厕所1座，半个城村20户，魏家河村60户</t>
        </is>
      </c>
      <c r="G1653" s="152" t="n">
        <v>7.785</v>
      </c>
      <c r="H1653" s="151" t="inlineStr">
        <is>
          <t>改善农村人居环境</t>
        </is>
      </c>
      <c r="I1653" s="152" t="n">
        <v>3</v>
      </c>
      <c r="J1653" s="152" t="n">
        <v>0.0057</v>
      </c>
      <c r="K1653" s="152" t="n">
        <v>0.0228</v>
      </c>
      <c r="L1653" s="152" t="inlineStr">
        <is>
          <t>县农业
农村局</t>
        </is>
      </c>
      <c r="M1653" s="152" t="inlineStr">
        <is>
          <t>乡镇、村</t>
        </is>
      </c>
      <c r="N1653" s="155" t="n">
        <v>2019.11</v>
      </c>
      <c r="O1653" s="231" t="n"/>
    </row>
    <row r="1654" ht="65" customFormat="1" customHeight="1" s="14">
      <c r="A1654" s="152" t="n">
        <v>6</v>
      </c>
      <c r="B1654" s="152" t="inlineStr">
        <is>
          <t>环城镇
“厕所革命”</t>
        </is>
      </c>
      <c r="C1654" s="152" t="inlineStr">
        <is>
          <t>新建</t>
        </is>
      </c>
      <c r="D1654" s="152" t="inlineStr">
        <is>
          <t>2020.03
-
2020.10</t>
        </is>
      </c>
      <c r="E1654" s="152" t="inlineStr">
        <is>
          <t>环城镇</t>
        </is>
      </c>
      <c r="F1654" s="102" t="inlineStr">
        <is>
          <t>投资奖补资金48.765万元，改造农村户用卫生厕所723座，新建卫生公共厕所3座，其中白草塬村37户，城东塬村38户，耿家沟村15户，龚淌村15户，马坊塬村23户，漫塬村38户，十八里村80户、新建卫生公共厕所1座，十五里沟村130户、新建卫生公共厕所1座，肖川村33户，杨庙掌村24户，张淌村4户，张滩滩村22户，宁老庄村27户，五里屯村2户，北郭塬村180户，西川村31户，高龚塬村24户，红星村新建卫生公共厕所1座</t>
        </is>
      </c>
      <c r="G1654" s="152" t="n">
        <v>48.765</v>
      </c>
      <c r="H1654" s="151" t="inlineStr">
        <is>
          <t>改善农村人居环境</t>
        </is>
      </c>
      <c r="I1654" s="152" t="n">
        <v>18</v>
      </c>
      <c r="J1654" s="152" t="n">
        <v>0.06619999999999999</v>
      </c>
      <c r="K1654" s="152" t="n">
        <v>0.2648</v>
      </c>
      <c r="L1654" s="152" t="inlineStr">
        <is>
          <t>县农业
农村局</t>
        </is>
      </c>
      <c r="M1654" s="152" t="inlineStr">
        <is>
          <t>乡镇、村</t>
        </is>
      </c>
      <c r="N1654" s="155" t="n">
        <v>2019.11</v>
      </c>
      <c r="O1654" s="231" t="n"/>
    </row>
    <row r="1655" ht="65" customFormat="1" customHeight="1" s="14">
      <c r="A1655" s="152" t="n">
        <v>7</v>
      </c>
      <c r="B1655" s="152" t="inlineStr">
        <is>
          <t>芦家湾乡
“厕所革命”</t>
        </is>
      </c>
      <c r="C1655" s="152" t="inlineStr">
        <is>
          <t>新建</t>
        </is>
      </c>
      <c r="D1655" s="152" t="inlineStr">
        <is>
          <t>2020.03
-
2020.10</t>
        </is>
      </c>
      <c r="E1655" s="152" t="inlineStr">
        <is>
          <t>芦家湾乡</t>
        </is>
      </c>
      <c r="F1655" s="102" t="inlineStr">
        <is>
          <t>投资奖补资金10.48万元，改造农村户用卫生厕所136座，新建卫生公共厕所1座，其中杨新庄村89户，庙儿掌村6户，宋掌村41户、新建卫生公共厕所1座</t>
        </is>
      </c>
      <c r="G1655" s="152" t="n">
        <v>10.48</v>
      </c>
      <c r="H1655" s="151" t="inlineStr">
        <is>
          <t>改善农村人居环境</t>
        </is>
      </c>
      <c r="I1655" s="152" t="n">
        <v>3</v>
      </c>
      <c r="J1655" s="152" t="n">
        <v>0.009599999999999999</v>
      </c>
      <c r="K1655" s="152" t="n">
        <v>0.0384</v>
      </c>
      <c r="L1655" s="152" t="inlineStr">
        <is>
          <t>县农业
农村局</t>
        </is>
      </c>
      <c r="M1655" s="152" t="inlineStr">
        <is>
          <t>乡镇、村</t>
        </is>
      </c>
      <c r="N1655" s="155" t="n">
        <v>2019.11</v>
      </c>
      <c r="O1655" s="231" t="n"/>
    </row>
    <row r="1656" ht="65" customFormat="1" customHeight="1" s="14">
      <c r="A1656" s="152" t="n">
        <v>8</v>
      </c>
      <c r="B1656" s="152" t="inlineStr">
        <is>
          <t>毛井镇
“厕所革命”</t>
        </is>
      </c>
      <c r="C1656" s="152" t="inlineStr">
        <is>
          <t>新建</t>
        </is>
      </c>
      <c r="D1656" s="152" t="inlineStr">
        <is>
          <t>2020.03
-
2020.10</t>
        </is>
      </c>
      <c r="E1656" s="152" t="inlineStr">
        <is>
          <t>毛井镇</t>
        </is>
      </c>
      <c r="F1656" s="102" t="inlineStr">
        <is>
          <t>投资奖补资金16.065万元，改造农村户用卫生厕所183座，新建卫生公共厕所2座，其中二条俭村79户，新建卫生公共厕所1座，大户掌村24户，砖城子村新建卫生公共厕所1座，山西掌村80座.</t>
        </is>
      </c>
      <c r="G1656" s="152" t="n">
        <v>16.065</v>
      </c>
      <c r="H1656" s="151" t="inlineStr">
        <is>
          <t>改善农村人居环境</t>
        </is>
      </c>
      <c r="I1656" s="152" t="n">
        <v>4</v>
      </c>
      <c r="J1656" s="152" t="n">
        <v>0.0143</v>
      </c>
      <c r="K1656" s="152" t="n">
        <v>0.0572</v>
      </c>
      <c r="L1656" s="152" t="inlineStr">
        <is>
          <t>县农业
农村局</t>
        </is>
      </c>
      <c r="M1656" s="152" t="inlineStr">
        <is>
          <t>乡镇、村</t>
        </is>
      </c>
      <c r="N1656" s="155" t="n">
        <v>2019.11</v>
      </c>
      <c r="O1656" s="231" t="n"/>
    </row>
    <row r="1657" ht="65" customFormat="1" customHeight="1" s="14">
      <c r="A1657" s="152" t="n">
        <v>9</v>
      </c>
      <c r="B1657" s="152" t="inlineStr">
        <is>
          <t>南湫乡
“厕所革命”</t>
        </is>
      </c>
      <c r="C1657" s="152" t="inlineStr">
        <is>
          <t>新建</t>
        </is>
      </c>
      <c r="D1657" s="152" t="inlineStr">
        <is>
          <t>2020.03
-
2020.10</t>
        </is>
      </c>
      <c r="E1657" s="152" t="inlineStr">
        <is>
          <t>南湫乡</t>
        </is>
      </c>
      <c r="F1657" s="102" t="inlineStr">
        <is>
          <t>投资奖补资金23.765万元，改造农村户用卫生厕所323座，新建卫生公共厕所2座，其中洪涝池村75户，新建卫生公共厕所2座，代家洼村42户，党家洼村73户，花儿山村25户，岳后渠村38户，双井子村27户，杨兴堡村42户</t>
        </is>
      </c>
      <c r="G1657" s="152" t="n">
        <v>23.765</v>
      </c>
      <c r="H1657" s="151" t="inlineStr">
        <is>
          <t>改善农村人居环境</t>
        </is>
      </c>
      <c r="I1657" s="152" t="n">
        <v>7</v>
      </c>
      <c r="J1657" s="152" t="n">
        <v>0.0323</v>
      </c>
      <c r="K1657" s="152" t="n">
        <v>0.1292</v>
      </c>
      <c r="L1657" s="152" t="inlineStr">
        <is>
          <t>县农业
农村局</t>
        </is>
      </c>
      <c r="M1657" s="152" t="inlineStr">
        <is>
          <t>乡镇、村</t>
        </is>
      </c>
      <c r="N1657" s="155" t="n">
        <v>2019.11</v>
      </c>
      <c r="O1657" s="231" t="n"/>
    </row>
    <row r="1658" ht="65" customFormat="1" customHeight="1" s="14">
      <c r="A1658" s="152" t="n">
        <v>10</v>
      </c>
      <c r="B1658" s="152" t="inlineStr">
        <is>
          <t>秦团庄乡
“厕所革命”</t>
        </is>
      </c>
      <c r="C1658" s="152" t="inlineStr">
        <is>
          <t>新建</t>
        </is>
      </c>
      <c r="D1658" s="152" t="inlineStr">
        <is>
          <t>2020.03
-
2020.10</t>
        </is>
      </c>
      <c r="E1658" s="152" t="inlineStr">
        <is>
          <t>秦团庄乡</t>
        </is>
      </c>
      <c r="F1658" s="102" t="inlineStr">
        <is>
          <t>投资奖补资金12.075万元，改造农村户用卫生厕所165座，新建卫生公共厕所1座，其中王团庄村4户，秦团庄村3户，新峁村56户，大天子村42户，新集子村60户、新建卫生公共厕所1座</t>
        </is>
      </c>
      <c r="G1658" s="152" t="n">
        <v>12.075</v>
      </c>
      <c r="H1658" s="151" t="inlineStr">
        <is>
          <t>改善农村人居环境</t>
        </is>
      </c>
      <c r="I1658" s="152" t="n">
        <v>5</v>
      </c>
      <c r="J1658" s="152" t="n">
        <v>0.0095</v>
      </c>
      <c r="K1658" s="152" t="n">
        <v>0.038</v>
      </c>
      <c r="L1658" s="152" t="inlineStr">
        <is>
          <t>县农业
农村局</t>
        </is>
      </c>
      <c r="M1658" s="152" t="inlineStr">
        <is>
          <t>乡镇、村</t>
        </is>
      </c>
      <c r="N1658" s="155" t="n">
        <v>2019.11</v>
      </c>
      <c r="O1658" s="231" t="n"/>
    </row>
    <row r="1659" ht="65" customFormat="1" customHeight="1" s="14">
      <c r="A1659" s="152" t="n">
        <v>11</v>
      </c>
      <c r="B1659" s="152" t="inlineStr">
        <is>
          <t>山城乡
“厕所革命”</t>
        </is>
      </c>
      <c r="C1659" s="152" t="inlineStr">
        <is>
          <t>新建</t>
        </is>
      </c>
      <c r="D1659" s="152" t="inlineStr">
        <is>
          <t>2020.03
-
2020.10</t>
        </is>
      </c>
      <c r="E1659" s="152" t="inlineStr">
        <is>
          <t>山城乡</t>
        </is>
      </c>
      <c r="F1659" s="102" t="inlineStr">
        <is>
          <t>投资奖补资金32.9万元，改造农村户用卫生厕所380座，新建卫生公共厕所4座，其中八里铺村71户，新建卫生公共厕所1座，山城堡村75户，新建卫生公共厕所2座，薛塬村69户，新建卫生公共厕所1座，王山口子119户，寨珂村7户，冯家沟村17户，郝掌村12户，赵庄村1户，谢庄村9户</t>
        </is>
      </c>
      <c r="G1659" s="152" t="n">
        <v>32.9</v>
      </c>
      <c r="H1659" s="151" t="inlineStr">
        <is>
          <t>改善农村人居环境</t>
        </is>
      </c>
      <c r="I1659" s="152" t="n">
        <v>9</v>
      </c>
      <c r="J1659" s="152" t="n">
        <v>0.033</v>
      </c>
      <c r="K1659" s="152" t="n">
        <v>0.132</v>
      </c>
      <c r="L1659" s="152" t="inlineStr">
        <is>
          <t>县农业
农村局</t>
        </is>
      </c>
      <c r="M1659" s="152" t="inlineStr">
        <is>
          <t>乡镇、村</t>
        </is>
      </c>
      <c r="N1659" s="155" t="n">
        <v>2019.11</v>
      </c>
      <c r="O1659" s="231" t="n"/>
    </row>
    <row r="1660" ht="65" customFormat="1" customHeight="1" s="14">
      <c r="A1660" s="152" t="n">
        <v>12</v>
      </c>
      <c r="B1660" s="152" t="inlineStr">
        <is>
          <t>天池乡
“厕所革命”</t>
        </is>
      </c>
      <c r="C1660" s="152" t="inlineStr">
        <is>
          <t>新建</t>
        </is>
      </c>
      <c r="D1660" s="152" t="inlineStr">
        <is>
          <t>2020.03
-
2020.10</t>
        </is>
      </c>
      <c r="E1660" s="152" t="inlineStr">
        <is>
          <t>天池乡</t>
        </is>
      </c>
      <c r="F1660" s="102" t="inlineStr">
        <is>
          <t>投资奖补资金14.055万元，改造农村户用卫生厕所201座，新建卫生公共厕所1座，其中天池村48户、新建卫生公共厕所1座，张邓塬村2户，曹李川村106户，大方山村45户</t>
        </is>
      </c>
      <c r="G1660" s="152" t="n">
        <v>14.055</v>
      </c>
      <c r="H1660" s="151" t="inlineStr">
        <is>
          <t>改善农村人居环境</t>
        </is>
      </c>
      <c r="I1660" s="152" t="n">
        <v>4</v>
      </c>
      <c r="J1660" s="152" t="n">
        <v>0.0146</v>
      </c>
      <c r="K1660" s="152" t="n">
        <v>0.0584</v>
      </c>
      <c r="L1660" s="152" t="inlineStr">
        <is>
          <t>县农业
农村局</t>
        </is>
      </c>
      <c r="M1660" s="152" t="inlineStr">
        <is>
          <t>乡镇、村</t>
        </is>
      </c>
      <c r="N1660" s="155" t="n">
        <v>2019.11</v>
      </c>
      <c r="O1660" s="231" t="n"/>
    </row>
    <row r="1661" ht="65" customFormat="1" customHeight="1" s="14">
      <c r="A1661" s="152" t="n">
        <v>13</v>
      </c>
      <c r="B1661" s="152" t="inlineStr">
        <is>
          <t>甜水镇
“厕所革命”</t>
        </is>
      </c>
      <c r="C1661" s="152" t="inlineStr">
        <is>
          <t>新建</t>
        </is>
      </c>
      <c r="D1661" s="152" t="inlineStr">
        <is>
          <t>2020.03
-
2020.10</t>
        </is>
      </c>
      <c r="E1661" s="152" t="inlineStr">
        <is>
          <t>甜水镇</t>
        </is>
      </c>
      <c r="F1661" s="102" t="inlineStr">
        <is>
          <t>投资奖补资金25.195万元，改造农村户用卫生厕所349座，新建卫生公共厕所2座，其中张铁村45户，高崾岘村92户新建卫生公共厕所1座，鲁掌村21户，大良洼村30户，赵掌村22户，邱滩村15户，狼儿滩村26户，甜水街村18户新建卫生公共厕所1座，七里墩村80户</t>
        </is>
      </c>
      <c r="G1661" s="152" t="n">
        <v>25.195</v>
      </c>
      <c r="H1661" s="151" t="inlineStr">
        <is>
          <t>改善农村人居环境</t>
        </is>
      </c>
      <c r="I1661" s="152" t="n">
        <v>9</v>
      </c>
      <c r="J1661" s="152" t="n">
        <v>0.0309</v>
      </c>
      <c r="K1661" s="152" t="n">
        <v>0.1236</v>
      </c>
      <c r="L1661" s="152" t="inlineStr">
        <is>
          <t>县农业
农村局</t>
        </is>
      </c>
      <c r="M1661" s="152" t="inlineStr">
        <is>
          <t>乡镇、村</t>
        </is>
      </c>
      <c r="N1661" s="155" t="n">
        <v>2019.11</v>
      </c>
      <c r="O1661" s="231" t="n"/>
    </row>
    <row r="1662" ht="65" customFormat="1" customHeight="1" s="14">
      <c r="A1662" s="152" t="n">
        <v>14</v>
      </c>
      <c r="B1662" s="152" t="inlineStr">
        <is>
          <t>小南沟乡
“厕所革命”</t>
        </is>
      </c>
      <c r="C1662" s="152" t="inlineStr">
        <is>
          <t>新建</t>
        </is>
      </c>
      <c r="D1662" s="152" t="inlineStr">
        <is>
          <t>2020.03
-
2020.10</t>
        </is>
      </c>
      <c r="E1662" s="152" t="inlineStr">
        <is>
          <t>小南沟乡</t>
        </is>
      </c>
      <c r="F1662" s="102" t="inlineStr">
        <is>
          <t>投资奖补资金17.3万元，改造农村户用卫生厕所260座，新建卫生公共厕所1座，其中燕麦掌村14户，陈掌村139户，丁寨柯村3户，粉子山村16户，李上山村4户，天子渠村65户，汪天子村2户，小南沟村13户、新建卫生公共厕所1座，许掌村2户，杨胡套子村2户</t>
        </is>
      </c>
      <c r="G1662" s="152" t="n">
        <v>17.3</v>
      </c>
      <c r="H1662" s="151" t="inlineStr">
        <is>
          <t>改善农村人居环境</t>
        </is>
      </c>
      <c r="I1662" s="152" t="n">
        <v>10</v>
      </c>
      <c r="J1662" s="152" t="n">
        <v>0.0182</v>
      </c>
      <c r="K1662" s="152" t="n">
        <v>0.0728</v>
      </c>
      <c r="L1662" s="152" t="inlineStr">
        <is>
          <t>县农业
农村局</t>
        </is>
      </c>
      <c r="M1662" s="152" t="inlineStr">
        <is>
          <t>乡镇、村</t>
        </is>
      </c>
      <c r="N1662" s="155" t="n">
        <v>2019.11</v>
      </c>
      <c r="O1662" s="231" t="n"/>
    </row>
    <row r="1663" ht="65" customFormat="1" customHeight="1" s="14">
      <c r="A1663" s="152" t="n">
        <v>15</v>
      </c>
      <c r="B1663" s="152" t="inlineStr">
        <is>
          <t>演武乡
“厕所革命”</t>
        </is>
      </c>
      <c r="C1663" s="152" t="inlineStr">
        <is>
          <t>新建</t>
        </is>
      </c>
      <c r="D1663" s="152" t="inlineStr">
        <is>
          <t>2020.03
-
2020.10</t>
        </is>
      </c>
      <c r="E1663" s="152" t="inlineStr">
        <is>
          <t>演武乡</t>
        </is>
      </c>
      <c r="F1663" s="102" t="inlineStr">
        <is>
          <t>投资奖补资金7.895万元，改造农村户用卫生厕所89座，新建卫生公共厕所1座，其中走马硷村2户，曳郭咀村42户、新建卫生公共厕所1座，刘坪村2户，黄山村2户，黑泉河村3户，杨家洼村2户，吴家塬村32户，佛岔村2户，路家塬村2户</t>
        </is>
      </c>
      <c r="G1663" s="152" t="n">
        <v>7.895</v>
      </c>
      <c r="H1663" s="151" t="inlineStr">
        <is>
          <t>改善农村人居环境</t>
        </is>
      </c>
      <c r="I1663" s="152" t="n">
        <v>9</v>
      </c>
      <c r="J1663" s="152" t="n">
        <v>0.0054</v>
      </c>
      <c r="K1663" s="152" t="n">
        <v>0.0216</v>
      </c>
      <c r="L1663" s="152" t="inlineStr">
        <is>
          <t>县农业
农村局</t>
        </is>
      </c>
      <c r="M1663" s="152" t="inlineStr">
        <is>
          <t>乡镇、村</t>
        </is>
      </c>
      <c r="N1663" s="155" t="n">
        <v>2019.11</v>
      </c>
      <c r="O1663" s="231" t="n"/>
    </row>
    <row r="1664" ht="65" customFormat="1" customHeight="1" s="14">
      <c r="A1664" s="152" t="n">
        <v>16</v>
      </c>
      <c r="B1664" s="152" t="inlineStr">
        <is>
          <t>曲子镇
“厕所革命”</t>
        </is>
      </c>
      <c r="C1664" s="152" t="inlineStr">
        <is>
          <t>新建</t>
        </is>
      </c>
      <c r="D1664" s="152" t="inlineStr">
        <is>
          <t>2020.03
-
2020.10</t>
        </is>
      </c>
      <c r="E1664" s="152" t="inlineStr">
        <is>
          <t>曲子镇</t>
        </is>
      </c>
      <c r="F1664" s="102" t="inlineStr">
        <is>
          <t>投资奖补资金31.575万元，改造农村户用卫生厕所465座，新建卫生公共厕所2座，其中双城村265户，新建卫生公共厕所2座，五里桥村200户</t>
        </is>
      </c>
      <c r="G1664" s="152" t="n">
        <v>31.575</v>
      </c>
      <c r="H1664" s="151" t="inlineStr">
        <is>
          <t>改善农村人居环境</t>
        </is>
      </c>
      <c r="I1664" s="152" t="n">
        <v>2</v>
      </c>
      <c r="J1664" s="152" t="n">
        <v>0.0365</v>
      </c>
      <c r="K1664" s="152" t="n">
        <v>0.146</v>
      </c>
      <c r="L1664" s="152" t="inlineStr">
        <is>
          <t>县农业
农村局</t>
        </is>
      </c>
      <c r="M1664" s="152" t="inlineStr">
        <is>
          <t>乡镇、村</t>
        </is>
      </c>
      <c r="N1664" s="155" t="n">
        <v>2019.11</v>
      </c>
      <c r="O1664" s="231" t="n"/>
    </row>
    <row r="1665" ht="65" customFormat="1" customHeight="1" s="14">
      <c r="A1665" s="152" t="n">
        <v>17</v>
      </c>
      <c r="B1665" s="152" t="inlineStr">
        <is>
          <t>木钵镇
“厕所革命”</t>
        </is>
      </c>
      <c r="C1665" s="152" t="inlineStr">
        <is>
          <t>新建</t>
        </is>
      </c>
      <c r="D1665" s="152" t="inlineStr">
        <is>
          <t>2020.03
-
2020.10</t>
        </is>
      </c>
      <c r="E1665" s="152" t="inlineStr">
        <is>
          <t>木钵镇</t>
        </is>
      </c>
      <c r="F1665" s="102" t="inlineStr">
        <is>
          <t>投资奖补资金20.685万元，改造农村户用卫生厕所267座，新建卫生公共厕所2座，其中关营村118户，新建卫生公共厕所1座，曹旗村31户，殷家桥村22户，高寨村16户，木钵街村新建卫生公共厕所1座，周湾村80户</t>
        </is>
      </c>
      <c r="G1665" s="152" t="n">
        <v>20.685</v>
      </c>
      <c r="H1665" s="151" t="inlineStr">
        <is>
          <t>改善农村人居环境</t>
        </is>
      </c>
      <c r="I1665" s="152" t="n">
        <v>6</v>
      </c>
      <c r="J1665" s="152" t="n">
        <v>0.0227</v>
      </c>
      <c r="K1665" s="152" t="n">
        <v>0.09080000000000001</v>
      </c>
      <c r="L1665" s="152" t="inlineStr">
        <is>
          <t>县农业
农村局</t>
        </is>
      </c>
      <c r="M1665" s="152" t="inlineStr">
        <is>
          <t>乡镇、村</t>
        </is>
      </c>
      <c r="N1665" s="155" t="n">
        <v>2019.11</v>
      </c>
      <c r="O1665" s="231" t="n"/>
    </row>
    <row r="1666" ht="65" customFormat="1" customHeight="1" s="14">
      <c r="A1666" s="152" t="n">
        <v>18</v>
      </c>
      <c r="B1666" s="152" t="inlineStr">
        <is>
          <t>罗山乡
“厕所革命”</t>
        </is>
      </c>
      <c r="C1666" s="152" t="inlineStr">
        <is>
          <t>新建</t>
        </is>
      </c>
      <c r="D1666" s="152" t="inlineStr">
        <is>
          <t>2020.03
-
2020.10</t>
        </is>
      </c>
      <c r="E1666" s="152" t="inlineStr">
        <is>
          <t>罗山乡</t>
        </is>
      </c>
      <c r="F1666" s="102" t="inlineStr">
        <is>
          <t>投资奖补资金56.415万元，改造农村户用卫生厕所753座、新建卫生公共厕所5座，其中兰家掌村94户、新建卫生公共厕所1座，西阳洼村53户，陈渠子村96户、新建卫生公共厕所1座，大树塬村200户、新建卫生公共厕所2座，山水湾村71户，光明村70户，龙柏山村99户、新建卫生公共厕所2座，苇志城村70户</t>
        </is>
      </c>
      <c r="G1666" s="152" t="n">
        <v>56.415</v>
      </c>
      <c r="H1666" s="151" t="inlineStr">
        <is>
          <t>改善农村人居环境</t>
        </is>
      </c>
      <c r="I1666" s="152" t="n">
        <v>8</v>
      </c>
      <c r="J1666" s="152" t="n">
        <v>0.0742</v>
      </c>
      <c r="K1666" s="152" t="n">
        <v>0.2968</v>
      </c>
      <c r="L1666" s="152" t="inlineStr">
        <is>
          <t>县农业
农村局</t>
        </is>
      </c>
      <c r="M1666" s="152" t="inlineStr">
        <is>
          <t>乡镇、村</t>
        </is>
      </c>
      <c r="N1666" s="155" t="n">
        <v>2019.11</v>
      </c>
      <c r="O1666" s="231" t="n"/>
    </row>
    <row r="1667" ht="65" customFormat="1" customHeight="1" s="14">
      <c r="A1667" s="152" t="n">
        <v>19</v>
      </c>
      <c r="B1667" s="152" t="inlineStr">
        <is>
          <t>车道乡
“厕所革命”</t>
        </is>
      </c>
      <c r="C1667" s="152" t="inlineStr">
        <is>
          <t>新建</t>
        </is>
      </c>
      <c r="D1667" s="152" t="inlineStr">
        <is>
          <t>2020.03
-
2020.10</t>
        </is>
      </c>
      <c r="E1667" s="152" t="inlineStr">
        <is>
          <t>车道乡</t>
        </is>
      </c>
      <c r="F1667" s="102" t="inlineStr">
        <is>
          <t>投资奖补资金18.7万元，改造农村户用卫生厕所340座、新建卫生公共厕所1座，其中刘园子村170户，苦水掌村170户、新建卫生公共厕所1座</t>
        </is>
      </c>
      <c r="G1667" s="152" t="n">
        <v>21.7</v>
      </c>
      <c r="H1667" s="151" t="inlineStr">
        <is>
          <t>改善农村人居环境</t>
        </is>
      </c>
      <c r="I1667" s="152" t="n">
        <v>2</v>
      </c>
      <c r="J1667" s="152" t="n">
        <v>0.015</v>
      </c>
      <c r="K1667" s="152" t="n">
        <v>0.06</v>
      </c>
      <c r="L1667" s="152" t="inlineStr">
        <is>
          <t>县农业
农村局</t>
        </is>
      </c>
      <c r="M1667" s="152" t="inlineStr">
        <is>
          <t>乡镇、村</t>
        </is>
      </c>
      <c r="N1667" s="155" t="n">
        <v>2019.11</v>
      </c>
      <c r="O1667" s="231" t="n"/>
    </row>
    <row r="1668" ht="65" customFormat="1" customHeight="1" s="14">
      <c r="A1668" s="152" t="n">
        <v>20</v>
      </c>
      <c r="B1668" s="152" t="inlineStr">
        <is>
          <t>耿湾乡
“厕所革命”</t>
        </is>
      </c>
      <c r="C1668" s="152" t="inlineStr">
        <is>
          <t>新建</t>
        </is>
      </c>
      <c r="D1668" s="152" t="inlineStr">
        <is>
          <t>2020.03
-
2020.10</t>
        </is>
      </c>
      <c r="E1668" s="152" t="inlineStr">
        <is>
          <t>耿湾乡</t>
        </is>
      </c>
      <c r="F1668" s="102" t="inlineStr">
        <is>
          <t>投资奖补资金15.675万元，改造农村户用卫生厕所285座、新建卫生公共厕所1座，其中张台村60户、新建卫生公共厕所1座，万湾村85户，四合原村80户，黑城岔村60户</t>
        </is>
      </c>
      <c r="G1668" s="152" t="n">
        <v>18.675</v>
      </c>
      <c r="H1668" s="151" t="inlineStr">
        <is>
          <t>改善农村人居环境</t>
        </is>
      </c>
      <c r="I1668" s="152" t="n">
        <v>4</v>
      </c>
      <c r="J1668" s="152" t="n">
        <v>0.0143</v>
      </c>
      <c r="K1668" s="152" t="n">
        <v>0.0572</v>
      </c>
      <c r="L1668" s="152" t="inlineStr">
        <is>
          <t>县农业
农村局</t>
        </is>
      </c>
      <c r="M1668" s="152" t="inlineStr">
        <is>
          <t>乡镇、村</t>
        </is>
      </c>
      <c r="N1668" s="155" t="n">
        <v>2019.11</v>
      </c>
      <c r="O1668" s="231" t="n"/>
    </row>
    <row r="1669" ht="36" customFormat="1" customHeight="1" s="9">
      <c r="A1669" s="233" t="inlineStr">
        <is>
          <t>八</t>
        </is>
      </c>
      <c r="B1669" s="52" t="inlineStr">
        <is>
          <t>其他脱贫攻坚项目</t>
        </is>
      </c>
      <c r="C1669" s="233" t="n"/>
      <c r="D1669" s="233" t="n"/>
      <c r="E1669" s="233" t="n"/>
      <c r="F1669" s="124" t="n"/>
      <c r="G1669" s="288" t="n">
        <v>1867</v>
      </c>
      <c r="H1669" s="285" t="n"/>
      <c r="I1669" s="233" t="n"/>
      <c r="J1669" s="289" t="n"/>
      <c r="K1669" s="289" t="n"/>
      <c r="L1669" s="233" t="n"/>
      <c r="M1669" s="233" t="n"/>
      <c r="N1669" s="233" t="n"/>
      <c r="O1669" s="52" t="n"/>
    </row>
    <row r="1670" ht="45" customHeight="1" s="13">
      <c r="A1670" s="152" t="n">
        <v>1</v>
      </c>
      <c r="B1670" s="54" t="inlineStr">
        <is>
          <t>中小学骨干教师培训</t>
        </is>
      </c>
      <c r="C1670" s="152" t="inlineStr">
        <is>
          <t>新建</t>
        </is>
      </c>
      <c r="D1670" s="152" t="inlineStr">
        <is>
          <t>2020.06
-
2020.10</t>
        </is>
      </c>
      <c r="E1670" s="152" t="inlineStr">
        <is>
          <t>天津市南开区</t>
        </is>
      </c>
      <c r="F1670" s="151" t="inlineStr">
        <is>
          <t>东西部结对帮扶环县70所学校骨干教师交流培训不少于60人</t>
        </is>
      </c>
      <c r="G1670" s="152" t="n">
        <v>50.4</v>
      </c>
      <c r="H1670" s="287" t="inlineStr">
        <is>
          <t>提高教师业务能力，提高教育教学水平</t>
        </is>
      </c>
      <c r="I1670" s="152" t="n">
        <v>20</v>
      </c>
      <c r="J1670" s="290" t="n">
        <v>0.5600000000000001</v>
      </c>
      <c r="K1670" s="290" t="n">
        <v>2.335</v>
      </c>
      <c r="L1670" s="152" t="inlineStr">
        <is>
          <t>县教育局</t>
        </is>
      </c>
      <c r="M1670" s="152" t="inlineStr">
        <is>
          <t>县教育局</t>
        </is>
      </c>
      <c r="N1670" s="152" t="n">
        <v>2019.11</v>
      </c>
      <c r="O1670" s="54" t="n"/>
    </row>
    <row r="1671" ht="45" customHeight="1" s="13">
      <c r="A1671" s="152" t="n">
        <v>2</v>
      </c>
      <c r="B1671" s="152" t="inlineStr">
        <is>
          <t>专业技术人员培训</t>
        </is>
      </c>
      <c r="C1671" s="152" t="inlineStr">
        <is>
          <t>新建</t>
        </is>
      </c>
      <c r="D1671" s="152" t="inlineStr">
        <is>
          <t>2020.01
-
2020.12</t>
        </is>
      </c>
      <c r="E1671" s="152" t="inlineStr">
        <is>
          <t>全县20个乡镇</t>
        </is>
      </c>
      <c r="F1671" s="151" t="inlineStr">
        <is>
          <t>卫生专业技术人员赴天津培训40人次，180天，每人每天200元</t>
        </is>
      </c>
      <c r="G1671" s="152" t="n">
        <v>160.64</v>
      </c>
      <c r="H1671" s="151" t="inlineStr">
        <is>
          <t>提升医疗卫生人员专业技术服务能力</t>
        </is>
      </c>
      <c r="I1671" s="152" t="n"/>
      <c r="J1671" s="152" t="n"/>
      <c r="K1671" s="152" t="n"/>
      <c r="L1671" s="152" t="inlineStr">
        <is>
          <t>县卫生
健康局</t>
        </is>
      </c>
      <c r="M1671" s="152" t="inlineStr">
        <is>
          <t>县卫生
健康局</t>
        </is>
      </c>
      <c r="N1671" s="152" t="n">
        <v>2018.11</v>
      </c>
      <c r="O1671" s="54" t="n"/>
    </row>
    <row r="1672" ht="75" customHeight="1" s="13">
      <c r="A1672" s="152" t="n">
        <v>3</v>
      </c>
      <c r="B1672" s="152" t="inlineStr">
        <is>
          <t>团青少队干部专业能力建设示范培训</t>
        </is>
      </c>
      <c r="C1672" s="152" t="inlineStr">
        <is>
          <t>新建</t>
        </is>
      </c>
      <c r="D1672" s="152" t="inlineStr">
        <is>
          <t>2020.03
-
2020.12</t>
        </is>
      </c>
      <c r="E1672" s="152" t="inlineStr">
        <is>
          <t>外出</t>
        </is>
      </c>
      <c r="F1672" s="151" t="inlineStr">
        <is>
          <t>组织45名团青少队干部赴天津进行为期一周的专业能力建设示范培训，采用理论学习与观摩教学相结合、领导辅导与专家授课相结合、集中学习与分组讨论相结合等方式，就如何做好共青团工作进行专题培训</t>
        </is>
      </c>
      <c r="G1672" s="152" t="n">
        <v>26</v>
      </c>
      <c r="H1672" s="151" t="inlineStr">
        <is>
          <t>通过培训提高团青少队干部的理论素养、创新工作理念、并探索行之有效的工作方式，更进一步增强他们的责任感和使命感，为努力做好新时代脱贫攻坚工作提供了教育支持</t>
        </is>
      </c>
      <c r="I1672" s="152" t="n"/>
      <c r="J1672" s="152" t="n"/>
      <c r="K1672" s="152" t="n"/>
      <c r="L1672" s="152" t="inlineStr">
        <is>
          <t>共青团
环县委</t>
        </is>
      </c>
      <c r="M1672" s="152" t="inlineStr">
        <is>
          <t>共青团
环县委</t>
        </is>
      </c>
      <c r="N1672" s="152" t="n">
        <v>2019.11</v>
      </c>
      <c r="O1672" s="54" t="n"/>
    </row>
    <row r="1673" ht="57" customHeight="1" s="13">
      <c r="A1673" s="152" t="n">
        <v>4</v>
      </c>
      <c r="B1673" s="152" t="inlineStr">
        <is>
          <t>天津市南开区对口帮扶环县党政干部培训</t>
        </is>
      </c>
      <c r="C1673" s="152" t="inlineStr">
        <is>
          <t>新建</t>
        </is>
      </c>
      <c r="D1673" s="152" t="inlineStr">
        <is>
          <t>2020.03
-
2020.12</t>
        </is>
      </c>
      <c r="E1673" s="152" t="inlineStr">
        <is>
          <t>天津市南开区</t>
        </is>
      </c>
      <c r="F1673" s="287" t="inlineStr">
        <is>
          <t>培训干部50人，学制7天，补助资金27.3万元</t>
        </is>
      </c>
      <c r="G1673" s="152" t="n">
        <v>27.3</v>
      </c>
      <c r="H1673" s="305" t="inlineStr">
        <is>
          <t>选派党政干部赴天津市南开区参加培训，进一步提升干部履职尽责能力，开拓干部的工作思路和眼界</t>
        </is>
      </c>
      <c r="I1673" s="152" t="n"/>
      <c r="J1673" s="290" t="n"/>
      <c r="K1673" s="290" t="n"/>
      <c r="L1673" s="152" t="inlineStr">
        <is>
          <t>组织部</t>
        </is>
      </c>
      <c r="M1673" s="152" t="inlineStr">
        <is>
          <t>组织部</t>
        </is>
      </c>
      <c r="N1673" s="152" t="n">
        <v>2019.11</v>
      </c>
      <c r="O1673" s="54" t="n"/>
    </row>
    <row r="1674" ht="39" customHeight="1" s="13">
      <c r="A1674" s="152" t="n">
        <v>5</v>
      </c>
      <c r="B1674" s="152" t="inlineStr">
        <is>
          <t>电商扶贫从业人员培训</t>
        </is>
      </c>
      <c r="C1674" s="152" t="inlineStr">
        <is>
          <t>新建</t>
        </is>
      </c>
      <c r="D1674" s="152" t="inlineStr">
        <is>
          <t>2020.03
-
2020.12</t>
        </is>
      </c>
      <c r="E1674" s="152" t="inlineStr">
        <is>
          <t>环县</t>
        </is>
      </c>
      <c r="F1674" s="54" t="inlineStr">
        <is>
          <t>电商扶贫从业人员培训30人，补助资金17.58万元</t>
        </is>
      </c>
      <c r="G1674" s="152" t="n">
        <v>17.58</v>
      </c>
      <c r="H1674" s="54" t="inlineStr">
        <is>
          <t>提升电商扶贫从业人员业务能力</t>
        </is>
      </c>
      <c r="I1674" s="152" t="n">
        <v>215</v>
      </c>
      <c r="J1674" s="152" t="n">
        <v>3.2731</v>
      </c>
      <c r="K1674" s="152" t="n">
        <v>14.0036</v>
      </c>
      <c r="L1674" s="152" t="inlineStr">
        <is>
          <t>县电商办</t>
        </is>
      </c>
      <c r="M1674" s="152" t="inlineStr">
        <is>
          <t>县电商办</t>
        </is>
      </c>
      <c r="N1674" s="152" t="n">
        <v>2020.6</v>
      </c>
      <c r="O1674" s="54" t="n"/>
    </row>
    <row r="1675" ht="39" customHeight="1" s="13">
      <c r="A1675" s="152" t="n">
        <v>6</v>
      </c>
      <c r="B1675" s="152" t="inlineStr">
        <is>
          <t>国有企业管理人员和业务人员培训</t>
        </is>
      </c>
      <c r="C1675" s="152" t="inlineStr">
        <is>
          <t>新建</t>
        </is>
      </c>
      <c r="D1675" s="152" t="inlineStr">
        <is>
          <t>2020.06
-
2020.12</t>
        </is>
      </c>
      <c r="E1675" s="152" t="inlineStr">
        <is>
          <t>天津市南开区</t>
        </is>
      </c>
      <c r="F1675" s="54" t="inlineStr">
        <is>
          <t>培训县属国有企业管理人员和业务人员80人次，培训7天</t>
        </is>
      </c>
      <c r="G1675" s="152" t="n">
        <v>50.8</v>
      </c>
      <c r="H1675" s="54" t="inlineStr">
        <is>
          <t>通过培训学习，提升县属国有企业管理人员和业务人员能力</t>
        </is>
      </c>
      <c r="I1675" s="152" t="n"/>
      <c r="J1675" s="152" t="n"/>
      <c r="K1675" s="152" t="n"/>
      <c r="L1675" s="152" t="inlineStr">
        <is>
          <t>县财政综合事务中心</t>
        </is>
      </c>
      <c r="M1675" s="152" t="inlineStr">
        <is>
          <t>县财政综合事务中心</t>
        </is>
      </c>
      <c r="N1675" s="152" t="n">
        <v>2020.6</v>
      </c>
      <c r="O1675" s="54" t="n"/>
    </row>
    <row r="1676" ht="47" customHeight="1" s="13">
      <c r="A1676" s="152" t="n">
        <v>7</v>
      </c>
      <c r="B1676" s="152" t="inlineStr">
        <is>
          <t>残联干部赴天津市南开区学习培训</t>
        </is>
      </c>
      <c r="C1676" s="152" t="inlineStr">
        <is>
          <t>新建</t>
        </is>
      </c>
      <c r="D1676" s="152" t="inlineStr">
        <is>
          <t>2020.03
-
2020.12</t>
        </is>
      </c>
      <c r="E1676" s="152" t="inlineStr">
        <is>
          <t>天津市南开区</t>
        </is>
      </c>
      <c r="F1676" s="151" t="inlineStr">
        <is>
          <t>组织35名县乡残联干部和优秀残疾人专职委员赴天津市南开区学习培训</t>
        </is>
      </c>
      <c r="G1676" s="152" t="n">
        <v>17.5</v>
      </c>
      <c r="H1676" s="151" t="inlineStr">
        <is>
          <t>提升了残疾人工作者的工作能力和业务素质，不断推动全县残疾人工作高质量发展</t>
        </is>
      </c>
      <c r="I1676" s="152" t="n"/>
      <c r="J1676" s="152" t="n"/>
      <c r="K1676" s="152" t="n"/>
      <c r="L1676" s="152" t="inlineStr">
        <is>
          <t>县残疾人联合会</t>
        </is>
      </c>
      <c r="M1676" s="152" t="inlineStr">
        <is>
          <t>县残疾人联合会</t>
        </is>
      </c>
      <c r="N1676" s="152" t="n">
        <v>2019.11</v>
      </c>
      <c r="O1676" s="54" t="n"/>
    </row>
    <row r="1677" ht="54" customHeight="1" s="13">
      <c r="A1677" s="152" t="n">
        <v>8</v>
      </c>
      <c r="B1677" s="152" t="inlineStr">
        <is>
          <t>残疾人康复托养中心设备购置</t>
        </is>
      </c>
      <c r="C1677" s="152" t="inlineStr">
        <is>
          <t>新建</t>
        </is>
      </c>
      <c r="D1677" s="152" t="inlineStr">
        <is>
          <t>2020.01
-
2020.12</t>
        </is>
      </c>
      <c r="E1677" s="152" t="inlineStr">
        <is>
          <t>环县残疾人康复托养中心</t>
        </is>
      </c>
      <c r="F1677" s="151" t="inlineStr">
        <is>
          <t>购置残疾人运动治疗、康复医疗、医疗床等设备</t>
        </is>
      </c>
      <c r="G1677" s="152" t="n">
        <v>680</v>
      </c>
      <c r="H1677" s="151" t="inlineStr">
        <is>
          <t>使全县有康复需求的残疾人能够得到康复服务，提高残疾人独立生活、学习、劳动能力，减轻残疾人家庭经济负担和后顾之忧</t>
        </is>
      </c>
      <c r="I1677" s="152" t="n"/>
      <c r="J1677" s="152" t="n"/>
      <c r="K1677" s="152" t="n"/>
      <c r="L1677" s="152" t="inlineStr">
        <is>
          <t>县残疾人联合会</t>
        </is>
      </c>
      <c r="M1677" s="152" t="inlineStr">
        <is>
          <t>县残疾人联合会</t>
        </is>
      </c>
      <c r="N1677" s="152" t="n">
        <v>2019.11</v>
      </c>
      <c r="O1677" s="54" t="n"/>
    </row>
    <row r="1678" ht="57" customHeight="1" s="13">
      <c r="A1678" s="152" t="n">
        <v>9</v>
      </c>
      <c r="B1678" s="152" t="inlineStr">
        <is>
          <t>贫困重度残疾人家庭无障碍改造</t>
        </is>
      </c>
      <c r="C1678" s="152" t="inlineStr">
        <is>
          <t>新建</t>
        </is>
      </c>
      <c r="D1678" s="152" t="inlineStr">
        <is>
          <t>2020.01
-
2020.12</t>
        </is>
      </c>
      <c r="E1678" s="152" t="inlineStr">
        <is>
          <t>残疾人家庭</t>
        </is>
      </c>
      <c r="F1678" s="151" t="inlineStr">
        <is>
          <t>为224户有需求的建档立卡贫困重度残疾人家庭实施无障碍改造</t>
        </is>
      </c>
      <c r="G1678" s="152" t="n">
        <v>167</v>
      </c>
      <c r="H1678" s="151" t="inlineStr">
        <is>
          <t>保障残疾人基本民生、改善残疾人生活环境质量、提高残疾人幸福指数，使残疾人更有尊严的生活和出行的重要基础</t>
        </is>
      </c>
      <c r="I1678" s="152" t="n"/>
      <c r="J1678" s="152" t="n">
        <v>0.0224</v>
      </c>
      <c r="K1678" s="152" t="n"/>
      <c r="L1678" s="152" t="inlineStr">
        <is>
          <t>县残疾人联合会</t>
        </is>
      </c>
      <c r="M1678" s="152" t="inlineStr">
        <is>
          <t>县残疾人联合会</t>
        </is>
      </c>
      <c r="N1678" s="152" t="n">
        <v>2019.11</v>
      </c>
      <c r="O1678" s="54" t="n"/>
    </row>
    <row r="1679" ht="209" customHeight="1" s="13">
      <c r="A1679" s="152" t="n">
        <v>10</v>
      </c>
      <c r="B1679" s="56" t="inlineStr">
        <is>
          <t>环县樊沟泉林场林区道路维修改造项目         
环县樊沟泉林场抗旱造林技术推广项目</t>
        </is>
      </c>
      <c r="C1679" s="235" t="inlineStr">
        <is>
          <t>新建</t>
        </is>
      </c>
      <c r="D1679" s="235" t="inlineStr">
        <is>
          <t>2020.08
-
2021.08</t>
        </is>
      </c>
      <c r="E1679" s="235" t="inlineStr">
        <is>
          <t>全县20个乡镇</t>
        </is>
      </c>
      <c r="F1679" s="235" t="inlineStr">
        <is>
          <t>林区道路维修改造：维修改造林区道路2.255km,其中主线全长2.055km,支线全长0.200km,设计速度10km/h,路基宽4. 5m，路面宽度为3.5m,两侧各0.5m的天然砂砾路肩:采用一类半加宽值:全线超高过渡方式为绕路基中线旋转，最大超高6%，全线加宽值均取I类加宽值;全线新建涵洞设计荷载为公路II级，设计洪水频率为1/25，并重点完善涵洞、排水沟等构造物和交通标志、防撞护栏等安全设施。抗旱造林技术推广：在干旱沙区甜水镇甜水街村，建立示范推广面积240.0亩。计划采用保水剂栽植樟子松2600株，油松2600株；采用覆膜保墒栽植樟子松2600株，油松2600株；采用容器苗栽植樟子松2800株，油松2800株；鱼鳞坑整地16000穴；灌溉16000株，总用水量640立方米；保水剂260公斤。培训地方科技人员和专业合作社人员100人（次），发放技术资料100份。</t>
        </is>
      </c>
      <c r="G1679" s="306" t="n">
        <v>100</v>
      </c>
      <c r="H1679" s="235" t="n"/>
      <c r="I1679" s="235" t="n">
        <v>215</v>
      </c>
      <c r="J1679" s="235" t="n"/>
      <c r="K1679" s="97" t="n"/>
      <c r="L1679" s="97" t="inlineStr">
        <is>
          <t>环县自然资源局</t>
        </is>
      </c>
      <c r="M1679" s="97" t="inlineStr">
        <is>
          <t>环县自然资源局</t>
        </is>
      </c>
      <c r="N1679" s="97" t="n">
        <v>2019.11</v>
      </c>
      <c r="O1679" s="237" t="n"/>
    </row>
    <row r="1680" ht="108" customHeight="1" s="13">
      <c r="A1680" s="152" t="n">
        <v>11</v>
      </c>
      <c r="B1680" s="56" t="inlineStr">
        <is>
          <t>村级集体经济发展项目</t>
        </is>
      </c>
      <c r="C1680" s="235" t="inlineStr">
        <is>
          <t>新建</t>
        </is>
      </c>
      <c r="D1680" s="235" t="inlineStr">
        <is>
          <t>2020.03
-
2020.11</t>
        </is>
      </c>
      <c r="E1680" s="235" t="inlineStr">
        <is>
          <t>洪德镇河连湾村、赵洼村，虎洞镇张家湾村</t>
        </is>
      </c>
      <c r="F1680" s="235" t="inlineStr">
        <is>
          <t>按照“共同出资”的合作模式，在洪德镇河连湾村建办河连湾村农副产品加工车间1处（中国化学工程集团有限公司出资162万元，其余资金由环县鸿康中药材开发有限责任公司出资），在赵洼村建办荟荣草业公司赵洼村产业分公司1处（中国化学工程集团有限公司出资87万元，环县荟荣草业公司出资150万元），中国化学工程集团有限公司投入资金作为村级集体发展资金入股企业，企业每年按照入股资金的8%为村集体分红，股权归村集体所有</t>
        </is>
      </c>
      <c r="G1680" s="306" t="n">
        <v>249</v>
      </c>
      <c r="H1680" s="235" t="inlineStr">
        <is>
          <t>带动贫困户就业，增加村级集体经济收入，实现村集体经济、合作社和贫困户共同发展</t>
        </is>
      </c>
      <c r="I1680" s="235" t="n">
        <v>2</v>
      </c>
      <c r="J1680" s="235" t="n">
        <v>0.0167</v>
      </c>
      <c r="K1680" s="97" t="n">
        <v>0.06950000000000001</v>
      </c>
      <c r="L1680" s="97" t="inlineStr">
        <is>
          <t>洪德镇</t>
        </is>
      </c>
      <c r="M1680" s="97" t="inlineStr">
        <is>
          <t>洪德镇河连湾村、赵洼村</t>
        </is>
      </c>
      <c r="N1680" s="97" t="n">
        <v>2019.11</v>
      </c>
      <c r="O1680" s="237" t="n"/>
    </row>
    <row r="1681" ht="42.75" customHeight="1" s="13">
      <c r="A1681" s="152" t="n">
        <v>12</v>
      </c>
      <c r="B1681" s="56" t="inlineStr">
        <is>
          <t>湖羊产业发展</t>
        </is>
      </c>
      <c r="C1681" s="235" t="inlineStr">
        <is>
          <t>新建</t>
        </is>
      </c>
      <c r="D1681" s="235" t="inlineStr">
        <is>
          <t>2020.03
-
2020.11</t>
        </is>
      </c>
      <c r="E1681" s="235" t="inlineStr">
        <is>
          <t>全县20个乡镇</t>
        </is>
      </c>
      <c r="F1681" s="235" t="inlineStr">
        <is>
          <t>贫困户调引湖羊460只，每只补助500元，共补助23万元；新建羊畜暖棚47座，每座补助1.2万元，共补助56.4万元；新建草料棚60座，每座补助7000元，共补助42万元。</t>
        </is>
      </c>
      <c r="G1681" s="306" t="n">
        <v>121.4</v>
      </c>
      <c r="H1681" s="235" t="inlineStr">
        <is>
          <t>改善养殖配套设施，提升效益，增加收入</t>
        </is>
      </c>
      <c r="I1681" s="235" t="n">
        <v>24</v>
      </c>
      <c r="J1681" s="235" t="n">
        <v>0.0204</v>
      </c>
      <c r="K1681" s="97" t="n">
        <v>0.0854</v>
      </c>
      <c r="L1681" s="97" t="inlineStr">
        <is>
          <t>洪德镇</t>
        </is>
      </c>
      <c r="M1681" s="97" t="inlineStr">
        <is>
          <t>洪德镇、
乡、村</t>
        </is>
      </c>
      <c r="N1681" s="97" t="n">
        <v>2019.11</v>
      </c>
      <c r="O1681" s="237" t="n"/>
    </row>
    <row r="1682" ht="94.5" customHeight="1" s="13">
      <c r="A1682" s="152" t="n">
        <v>13</v>
      </c>
      <c r="B1682" s="56" t="inlineStr">
        <is>
          <t>村级集体经济发展项目</t>
        </is>
      </c>
      <c r="C1682" s="235" t="inlineStr">
        <is>
          <t>新建</t>
        </is>
      </c>
      <c r="D1682" s="235" t="inlineStr">
        <is>
          <t>2020.03
-
2020.11</t>
        </is>
      </c>
      <c r="E1682" s="235" t="inlineStr">
        <is>
          <t>洪德镇河连湾村、赵洼村，虎洞镇张家湾村</t>
        </is>
      </c>
      <c r="F1682" s="235" t="inlineStr">
        <is>
          <t>按照“共同出资”的合作模式，为虎洞镇张家湾村村集体投入帮扶资金50万元，入股到环县百草盛草业发展农民专业合作社，合作社每年给村集体固定分红，股权归村集体所有。</t>
        </is>
      </c>
      <c r="G1682" s="306" t="n">
        <v>50</v>
      </c>
      <c r="H1682" s="235" t="inlineStr">
        <is>
          <t>改善养殖配套设施，提升效益，增加收入</t>
        </is>
      </c>
      <c r="I1682" s="235" t="n">
        <v>8</v>
      </c>
      <c r="J1682" s="235" t="n">
        <v>0.0064</v>
      </c>
      <c r="K1682" s="97" t="n">
        <v>0.0321</v>
      </c>
      <c r="L1682" s="97" t="inlineStr">
        <is>
          <t>虎洞镇</t>
        </is>
      </c>
      <c r="M1682" s="97" t="inlineStr">
        <is>
          <t>虎洞镇
乡、村</t>
        </is>
      </c>
      <c r="N1682" s="97" t="n">
        <v>2019.11</v>
      </c>
      <c r="O1682" s="237" t="n"/>
    </row>
    <row r="1683" ht="57" customHeight="1" s="13">
      <c r="A1683" s="152" t="n">
        <v>14</v>
      </c>
      <c r="B1683" s="56" t="inlineStr">
        <is>
          <t>湖羊产业发展</t>
        </is>
      </c>
      <c r="C1683" s="235" t="inlineStr">
        <is>
          <t>新建</t>
        </is>
      </c>
      <c r="D1683" s="235" t="inlineStr">
        <is>
          <t>2020.03
-
2020.11</t>
        </is>
      </c>
      <c r="E1683" s="235" t="inlineStr">
        <is>
          <t>洪德镇、虎洞镇</t>
        </is>
      </c>
      <c r="F1683" s="235" t="inlineStr">
        <is>
          <t>40户购买湖羊每户10只，每只补助500元，合计补助20万元；建设羊棚60座，合计补助63.9万元；新建23处草料棚每处补助7000元，合计补助16.1元。共计100万。</t>
        </is>
      </c>
      <c r="G1683" s="306" t="n">
        <v>100</v>
      </c>
      <c r="H1683" s="235" t="inlineStr">
        <is>
          <t>改善养殖配套设施，提升效益，增加收入</t>
        </is>
      </c>
      <c r="I1683" s="235" t="n">
        <v>24</v>
      </c>
      <c r="J1683" s="235" t="n">
        <v>0.0204</v>
      </c>
      <c r="K1683" s="97" t="n">
        <v>0.0854</v>
      </c>
      <c r="L1683" s="97" t="inlineStr">
        <is>
          <t>洪德镇
虎洞镇</t>
        </is>
      </c>
      <c r="M1683" s="97" t="inlineStr">
        <is>
          <t>洪德镇、虎洞镇
乡、村</t>
        </is>
      </c>
      <c r="N1683" s="97" t="n">
        <v>2019.11</v>
      </c>
      <c r="O1683" s="237" t="n"/>
    </row>
    <row r="1684" ht="42.75" customHeight="1" s="13">
      <c r="A1684" s="152" t="n">
        <v>15</v>
      </c>
      <c r="B1684" s="56" t="inlineStr">
        <is>
          <t>安全住房巩固提升</t>
        </is>
      </c>
      <c r="C1684" s="235" t="inlineStr">
        <is>
          <t>新建</t>
        </is>
      </c>
      <c r="D1684" s="235" t="inlineStr">
        <is>
          <t>2020.03
-
2020.11</t>
        </is>
      </c>
      <c r="E1684" s="235" t="inlineStr">
        <is>
          <t>洪德镇</t>
        </is>
      </c>
      <c r="F1684" s="235" t="inlineStr">
        <is>
          <t>洪德镇贫困户维修改造危房7户，每户补助1万元，共补助7万元；新建住房10户，每户补助2万元（其中龚太升补助1万元），共补助19万元。</t>
        </is>
      </c>
      <c r="G1684" s="306" t="n">
        <v>26</v>
      </c>
      <c r="H1684" s="235" t="inlineStr">
        <is>
          <t>改善17户贫困户住房条件</t>
        </is>
      </c>
      <c r="I1684" s="235" t="n">
        <v>9</v>
      </c>
      <c r="J1684" s="235" t="n">
        <v>0.0017</v>
      </c>
      <c r="K1684" s="97" t="n">
        <v>0.007900000000000001</v>
      </c>
      <c r="L1684" s="97" t="inlineStr">
        <is>
          <t>洪德镇</t>
        </is>
      </c>
      <c r="M1684" s="97" t="inlineStr">
        <is>
          <t>洪德镇、相关村</t>
        </is>
      </c>
      <c r="N1684" s="97" t="n">
        <v>2019.11</v>
      </c>
      <c r="O1684" s="237" t="n"/>
    </row>
    <row r="1685" ht="42.75" customHeight="1" s="13">
      <c r="A1685" s="152" t="n">
        <v>16</v>
      </c>
      <c r="B1685" s="56" t="inlineStr">
        <is>
          <t>安全饮水巩固提升</t>
        </is>
      </c>
      <c r="C1685" s="235" t="inlineStr">
        <is>
          <t>新建</t>
        </is>
      </c>
      <c r="D1685" s="235" t="inlineStr">
        <is>
          <t>2020.03
-
2020.11</t>
        </is>
      </c>
      <c r="E1685" s="235" t="inlineStr">
        <is>
          <t>洪德镇</t>
        </is>
      </c>
      <c r="F1685" s="235" t="inlineStr">
        <is>
          <t>洪德镇贫困户新建水窖4处，每处补助3000元，共补助1.2万元；新建集流场7处，每处补助2000元，共补助1.4万元。</t>
        </is>
      </c>
      <c r="G1685" s="306" t="n">
        <v>2.6</v>
      </c>
      <c r="H1685" s="235" t="inlineStr">
        <is>
          <t>改善7户贫困户安全饮水</t>
        </is>
      </c>
      <c r="I1685" s="235" t="n">
        <v>5</v>
      </c>
      <c r="J1685" s="235" t="n">
        <v>0.0007</v>
      </c>
      <c r="K1685" s="97" t="n">
        <v>0.0028</v>
      </c>
      <c r="L1685" s="97" t="inlineStr">
        <is>
          <t>洪德镇</t>
        </is>
      </c>
      <c r="M1685" s="97" t="inlineStr">
        <is>
          <t>洪德镇、相关村</t>
        </is>
      </c>
      <c r="N1685" s="97" t="n">
        <v>2019.11</v>
      </c>
      <c r="O1685" s="237" t="n"/>
    </row>
    <row r="1686" ht="42.75" customHeight="1" s="13">
      <c r="A1686" s="152" t="n">
        <v>17</v>
      </c>
      <c r="B1686" s="56" t="inlineStr">
        <is>
          <t>农业技术人员培训</t>
        </is>
      </c>
      <c r="C1686" s="235" t="inlineStr">
        <is>
          <t>新建</t>
        </is>
      </c>
      <c r="D1686" s="235" t="inlineStr">
        <is>
          <t>2020.03
-
2020.11</t>
        </is>
      </c>
      <c r="E1686" s="235" t="inlineStr">
        <is>
          <t>全县20个乡镇</t>
        </is>
      </c>
      <c r="F1686" s="235" t="inlineStr">
        <is>
          <t>农业技术人员培训150人（含致富带头人30人）。</t>
        </is>
      </c>
      <c r="G1686" s="306" t="n">
        <v>21</v>
      </c>
      <c r="H1686" s="235" t="inlineStr">
        <is>
          <t>受培训的贫困人口熟练掌握一门技术，提高劳动技能。</t>
        </is>
      </c>
      <c r="I1686" s="235" t="n"/>
      <c r="J1686" s="235" t="n">
        <v>0.015</v>
      </c>
      <c r="K1686" s="97" t="n">
        <v>0.015</v>
      </c>
      <c r="L1686" s="97" t="inlineStr">
        <is>
          <t>农业农村局</t>
        </is>
      </c>
      <c r="M1686" s="97" t="inlineStr">
        <is>
          <t>各乡镇培训机构</t>
        </is>
      </c>
      <c r="N1686" s="97" t="n">
        <v>2019.11</v>
      </c>
      <c r="O1686" s="237" t="n"/>
    </row>
  </sheetData>
  <mergeCells count="21">
    <mergeCell ref="J4:J6"/>
    <mergeCell ref="H3:K3"/>
    <mergeCell ref="O3:O6"/>
    <mergeCell ref="L3:L6"/>
    <mergeCell ref="B3:B6"/>
    <mergeCell ref="I4:I6"/>
    <mergeCell ref="A1:B1"/>
    <mergeCell ref="K4:K6"/>
    <mergeCell ref="A2:O2"/>
    <mergeCell ref="F3:F6"/>
    <mergeCell ref="G3:G6"/>
    <mergeCell ref="N3:N6"/>
    <mergeCell ref="A3:A6"/>
    <mergeCell ref="H4:H6"/>
    <mergeCell ref="M3:M6"/>
    <mergeCell ref="D3:D6"/>
    <mergeCell ref="A958:A960"/>
    <mergeCell ref="G674:G675"/>
    <mergeCell ref="C3:C6"/>
    <mergeCell ref="E3:E6"/>
    <mergeCell ref="B958:B960"/>
  </mergeCells>
  <conditionalFormatting sqref="B710">
    <cfRule type="duplicateValues" priority="2" dxfId="0"/>
  </conditionalFormatting>
  <conditionalFormatting sqref="F710">
    <cfRule type="duplicateValues" priority="1" dxfId="0"/>
  </conditionalFormatting>
  <printOptions horizontalCentered="1"/>
  <pageMargins left="1.10208333333333" right="0.468055555555556" top="0.590277777777778" bottom="0.826388888888889" header="0" footer="0.590277777777778"/>
  <pageSetup orientation="landscape" paperSize="8" scale="95" fitToHeight="0" firstPageNumber="3" useFirstPageNumber="1" horizontalDpi="600" verticalDpi="600"/>
  <headerFooter scaleWithDoc="0" alignWithMargins="0">
    <oddHeader/>
    <oddFooter>&amp;C- &amp;P -</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1996-12-17T01:32:00Z</dcterms:created>
  <dcterms:modified xsi:type="dcterms:W3CDTF">2025-03-10T10:20:31Z</dcterms:modified>
  <cp:lastModifiedBy>nginx1_powereasy</cp:lastModifiedBy>
  <cp:revision>1</cp:revision>
  <cp:lastPrinted>2018-06-21T01:15:00Z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2052-11.1.0.14309</vt:lpwstr>
  </property>
  <property name="ICV" fmtid="{D5CDD505-2E9C-101B-9397-08002B2CF9AE}" pid="3">
    <vt:lpwstr>901C7BF6B49946B3AFF6CA366EB78F03</vt:lpwstr>
  </property>
</Properties>
</file>