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769" firstSheet="0" activeTab="0" autoFilterDateGrouping="1"/>
  </bookViews>
  <sheets>
    <sheet name="明细" sheetId="1" state="visible"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#REF!</definedName>
    <definedName name="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Print_Titles" localSheetId="0">'明细'!$1:$5</definedName>
  </definedNames>
  <calcPr calcId="144525" fullCalcOnLoad="1"/>
</workbook>
</file>

<file path=xl/styles.xml><?xml version="1.0" encoding="utf-8"?>
<styleSheet xmlns="http://schemas.openxmlformats.org/spreadsheetml/2006/main">
  <numFmts count="46">
    <numFmt numFmtId="164" formatCode="0.0000_ "/>
    <numFmt numFmtId="165" formatCode="yy\.mm\.dd"/>
    <numFmt numFmtId="166" formatCode="_-* #,##0_-;\-* #,##0_-;_-* &quot;-&quot;_-;_-@_-"/>
    <numFmt numFmtId="167" formatCode="_-&quot;$&quot;* #,##0_-;\-&quot;$&quot;* #,##0_-;_-&quot;$&quot;* &quot;-&quot;_-;_-@_-"/>
    <numFmt numFmtId="168" formatCode="_(&quot;$&quot;* #,##0.00_);_(&quot;$&quot;* \(#,##0.00\);_(&quot;$&quot;* &quot;-&quot;??_);_(@_)"/>
    <numFmt numFmtId="169" formatCode="#,##0\ &quot; &quot;;\(#,##0\)\ ;&quot;—&quot;&quot; &quot;&quot; &quot;&quot; &quot;&quot; &quot;"/>
    <numFmt numFmtId="170" formatCode="\$#,##0.00;\(\$#,##0.00\)"/>
    <numFmt numFmtId="171" formatCode="_-#,###.00,_-;\(#,###.00,\);_-\ \ &quot;-&quot;_-;_-@_-"/>
    <numFmt numFmtId="172" formatCode="_-* #,##0&quot;$&quot;_-;\-* #,##0&quot;$&quot;_-;_-* &quot;-&quot;&quot;$&quot;_-;_-@_-"/>
    <numFmt numFmtId="173" formatCode="&quot;$&quot;#,##0_);[Red]\(&quot;$&quot;#,##0\)"/>
    <numFmt numFmtId="174" formatCode="#\ ??/??"/>
    <numFmt numFmtId="175" formatCode="_-* #,##0\ _k_r_-;\-* #,##0\ _k_r_-;_-* &quot;-&quot;\ _k_r_-;_-@_-"/>
    <numFmt numFmtId="176" formatCode="_-#,##0_-;\(#,##0\);_-\ \ &quot;-&quot;_-;_-@_-"/>
    <numFmt numFmtId="177" formatCode="_-#,##0.00_-;\(#,##0.00\);_-\ \ &quot;-&quot;_-;_-@_-"/>
    <numFmt numFmtId="178" formatCode="mmm/dd/yyyy;_-\ &quot;N/A&quot;_-;_-\ &quot;-&quot;_-"/>
    <numFmt numFmtId="179" formatCode="mmm/yyyy;_-\ &quot;N/A&quot;_-;_-\ &quot;-&quot;_-"/>
    <numFmt numFmtId="180" formatCode="_-#,###,_-;\(#,###,\);_-\ \ &quot;-&quot;_-;_-@_-"/>
    <numFmt numFmtId="181" formatCode="_-#,##0%_-;\(#,##0%\);_-\ &quot;-&quot;_-"/>
    <numFmt numFmtId="182" formatCode="_-#0&quot;.&quot;0,_-;\(#0&quot;.&quot;0,\);_-\ \ &quot;-&quot;_-;_-@_-"/>
    <numFmt numFmtId="183" formatCode="_-#0&quot;.&quot;0000_-;\(#0&quot;.&quot;0000\);_-\ \ &quot;-&quot;_-;_-@_-"/>
    <numFmt numFmtId="184" formatCode="_-&quot;$&quot;\ * #,##0_-;_-&quot;$&quot;\ * #,##0\-;_-&quot;$&quot;\ * &quot;-&quot;_-;_-@_-"/>
    <numFmt numFmtId="185" formatCode="&quot;\&quot;#,##0;[Red]&quot;\&quot;&quot;\&quot;&quot;\&quot;&quot;\&quot;&quot;\&quot;&quot;\&quot;&quot;\&quot;\-#,##0"/>
    <numFmt numFmtId="186" formatCode="0.000%"/>
    <numFmt numFmtId="187" formatCode="&quot;$&quot;\ #,##0.00_-;[Red]&quot;$&quot;\ #,##0.00\-"/>
    <numFmt numFmtId="188" formatCode="&quot;$&quot;#,##0_);\(&quot;$&quot;#,##0\)"/>
    <numFmt numFmtId="189" formatCode="_-* #,##0&quot;￥&quot;_-;\-* #,##0&quot;￥&quot;_-;_-* &quot;-&quot;&quot;￥&quot;_-;_-@_-"/>
    <numFmt numFmtId="190" formatCode="_-* #,##0_-;\-* #,##0_-;_-* &quot;-&quot;??_-;_-@_-"/>
    <numFmt numFmtId="191" formatCode="_-* #,##0.00_-;\-* #,##0.00_-;_-* &quot;-&quot;??_-;_-@_-"/>
    <numFmt numFmtId="192" formatCode="#,##0;\(#,##0\)"/>
    <numFmt numFmtId="193" formatCode="_-* #,##0_$_-;\-* #,##0_$_-;_-* &quot;-&quot;_$_-;_-@_-"/>
    <numFmt numFmtId="194" formatCode="#,##0.0"/>
    <numFmt numFmtId="195" formatCode="_-&quot;$&quot;\ * #,##0.00_-;_-&quot;$&quot;\ * #,##0.00\-;_-&quot;$&quot;\ * &quot;-&quot;??_-;_-@_-"/>
    <numFmt numFmtId="196" formatCode="\$#,##0;\(\$#,##0\)"/>
    <numFmt numFmtId="197" formatCode="_([$€-2]* #,##0.00_);_([$€-2]* \(#,##0.00\);_([$€-2]* &quot;-&quot;??_)"/>
    <numFmt numFmtId="198" formatCode="#,##0.00&quot;￥&quot;;\-#,##0.00&quot;￥&quot;"/>
    <numFmt numFmtId="199" formatCode="&quot;?\t#,##0_);[Red]\(&quot;&quot;?&quot;\t#,##0\)"/>
    <numFmt numFmtId="200" formatCode="_-* #,##0.00&quot;￥&quot;_-;\-* #,##0.00&quot;￥&quot;_-;_-* &quot;-&quot;??&quot;￥&quot;_-;_-@_-"/>
    <numFmt numFmtId="201" formatCode="&quot;$&quot;#,##0.00_);[Red]\(&quot;$&quot;#,##0.00\)"/>
    <numFmt numFmtId="202" formatCode="0.0%"/>
    <numFmt numFmtId="203" formatCode="&quot;$&quot;#,##0;\-&quot;$&quot;#,##0"/>
    <numFmt numFmtId="204" formatCode="_-* #,##0.00&quot;$&quot;_-;\-* #,##0.00&quot;$&quot;_-;_-* &quot;-&quot;??&quot;$&quot;_-;_-@_-"/>
    <numFmt numFmtId="205" formatCode="_-* #,##0.00\ _k_r_-;\-* #,##0.00\ _k_r_-;_-* &quot;-&quot;??\ _k_r_-;_-@_-"/>
    <numFmt numFmtId="206" formatCode="&quot;綅&quot;\t#,##0_);[Red]\(&quot;綅&quot;\t#,##0\)"/>
    <numFmt numFmtId="207" formatCode="_-&quot;$&quot;* #,##0.00_-;\-&quot;$&quot;* #,##0.00_-;_-&quot;$&quot;* &quot;-&quot;??_-;_-@_-"/>
    <numFmt numFmtId="208" formatCode="_-* #,##0.00_$_-;\-* #,##0.00_$_-;_-* &quot;-&quot;??_$_-;_-@_-"/>
    <numFmt numFmtId="209" formatCode="0.0"/>
  </numFmts>
  <fonts count="111">
    <font>
      <name val="宋体"/>
      <charset val="134"/>
      <sz val="12"/>
    </font>
    <font>
      <name val="宋体"/>
      <charset val="134"/>
      <sz val="9"/>
    </font>
    <font>
      <name val="黑体"/>
      <charset val="134"/>
      <sz val="9"/>
    </font>
    <font>
      <name val="黑体"/>
      <charset val="134"/>
      <sz val="12"/>
    </font>
    <font>
      <name val="方正小标宋简体"/>
      <charset val="134"/>
      <sz val="22"/>
    </font>
    <font>
      <name val="宋体"/>
      <charset val="134"/>
      <b val="1"/>
      <sz val="9"/>
    </font>
    <font>
      <name val="宋体"/>
      <charset val="0"/>
      <sz val="9"/>
    </font>
    <font>
      <name val="宋体"/>
      <charset val="134"/>
      <sz val="10"/>
      <scheme val="major"/>
    </font>
    <font>
      <name val="宋体"/>
      <charset val="134"/>
      <sz val="10"/>
      <scheme val="minor"/>
    </font>
    <font>
      <name val="宋体"/>
      <charset val="134"/>
      <sz val="9"/>
      <scheme val="minor"/>
    </font>
    <font>
      <name val="宋体"/>
      <charset val="134"/>
      <sz val="9"/>
      <scheme val="major"/>
    </font>
    <font>
      <name val="宋体"/>
      <charset val="134"/>
      <sz val="10"/>
    </font>
    <font>
      <name val="Arial"/>
      <charset val="0"/>
      <sz val="10"/>
    </font>
    <font>
      <name val="宋体"/>
      <charset val="134"/>
      <color indexed="8"/>
      <sz val="11"/>
    </font>
    <font>
      <name val="宋体"/>
      <charset val="134"/>
      <color indexed="9"/>
      <sz val="11"/>
    </font>
    <font>
      <name val="Times New Roman"/>
      <charset val="0"/>
      <sz val="12"/>
    </font>
    <font>
      <name val="MS Sans Serif"/>
      <charset val="0"/>
      <color indexed="8"/>
      <sz val="10"/>
    </font>
    <font>
      <name val="宋体"/>
      <charset val="134"/>
      <b val="1"/>
      <color indexed="63"/>
      <sz val="11"/>
    </font>
    <font>
      <name val="宋体"/>
      <charset val="134"/>
      <b val="1"/>
      <color indexed="56"/>
      <sz val="11"/>
    </font>
    <font>
      <name val="MS Sans Serif"/>
      <charset val="0"/>
      <sz val="10"/>
    </font>
    <font>
      <name val="MS Sans Serif"/>
      <charset val="0"/>
      <b val="1"/>
      <sz val="12"/>
    </font>
    <font>
      <name val="宋体"/>
      <charset val="134"/>
      <b val="1"/>
      <color indexed="9"/>
      <sz val="11"/>
    </font>
    <font>
      <name val="Tms Rmn"/>
      <charset val="0"/>
      <sz val="10"/>
    </font>
    <font>
      <name val="宋体"/>
      <charset val="134"/>
      <b val="1"/>
      <color indexed="56"/>
      <sz val="15"/>
    </font>
    <font>
      <name val="宋体"/>
      <charset val="134"/>
      <color indexed="62"/>
      <sz val="11"/>
    </font>
    <font>
      <name val="宋体"/>
      <charset val="134"/>
      <b val="1"/>
      <color indexed="56"/>
      <sz val="13"/>
    </font>
    <font>
      <name val="楷体_GB2312"/>
      <charset val="134"/>
      <i val="1"/>
      <color indexed="23"/>
      <sz val="12"/>
    </font>
    <font>
      <name val="宋体"/>
      <charset val="134"/>
      <color indexed="12"/>
      <sz val="12"/>
      <u val="single"/>
    </font>
    <font>
      <name val="宋体"/>
      <charset val="134"/>
      <color theme="1"/>
      <sz val="11"/>
      <scheme val="minor"/>
    </font>
    <font>
      <name val="Helv"/>
      <charset val="0"/>
      <sz val="10"/>
    </font>
    <font>
      <name val="宋体"/>
      <charset val="134"/>
      <b val="1"/>
      <sz val="12"/>
    </font>
    <font>
      <name val="Times New Roman"/>
      <charset val="0"/>
      <sz val="8"/>
    </font>
    <font>
      <name val="楷体_GB2312"/>
      <charset val="134"/>
      <color indexed="9"/>
      <sz val="12"/>
    </font>
    <font>
      <name val="宋体"/>
      <charset val="134"/>
      <color indexed="17"/>
      <sz val="11"/>
    </font>
    <font>
      <name val="宋体"/>
      <charset val="134"/>
      <b val="1"/>
      <color indexed="8"/>
      <sz val="11"/>
    </font>
    <font>
      <name val="宋体"/>
      <charset val="134"/>
      <color indexed="20"/>
      <sz val="11"/>
    </font>
    <font>
      <name val="宋体"/>
      <charset val="134"/>
      <color indexed="17"/>
      <sz val="12"/>
    </font>
    <font>
      <name val="宋体"/>
      <charset val="134"/>
      <sz val="11"/>
    </font>
    <font>
      <name val="Times New Roman"/>
      <charset val="0"/>
      <sz val="10"/>
    </font>
    <font>
      <name val="宋体"/>
      <charset val="134"/>
      <color indexed="8"/>
      <sz val="12"/>
    </font>
    <font>
      <name val="Arial"/>
      <charset val="0"/>
      <b val="1"/>
      <sz val="12"/>
    </font>
    <font>
      <name val="MS Serif"/>
      <charset val="0"/>
      <color indexed="16"/>
      <sz val="10"/>
    </font>
    <font>
      <name val="楷体_GB2312"/>
      <charset val="134"/>
      <b val="1"/>
      <color indexed="52"/>
      <sz val="12"/>
    </font>
    <font>
      <name val="Times New Roman"/>
      <charset val="0"/>
      <sz val="10"/>
      <u val="singleAccounting"/>
      <vertAlign val="subscript"/>
    </font>
    <font>
      <name val="楷体_GB2312"/>
      <charset val="134"/>
      <color indexed="60"/>
      <sz val="12"/>
    </font>
    <font>
      <name val="楷体_GB2312"/>
      <charset val="134"/>
      <color indexed="20"/>
      <sz val="12"/>
    </font>
    <font>
      <name val="Arial"/>
      <charset val="0"/>
      <color indexed="8"/>
      <sz val="10"/>
    </font>
    <font>
      <name val="宋体"/>
      <charset val="134"/>
      <color indexed="60"/>
      <sz val="11"/>
    </font>
    <font>
      <name val="Times New Roman"/>
      <charset val="0"/>
      <sz val="11"/>
    </font>
    <font>
      <name val="楷体_GB2312"/>
      <charset val="134"/>
      <color indexed="8"/>
      <sz val="12"/>
    </font>
    <font>
      <name val="宋体"/>
      <charset val="134"/>
      <color indexed="20"/>
      <sz val="10.5"/>
    </font>
    <font>
      <name val="宋体"/>
      <charset val="134"/>
      <i val="1"/>
      <color indexed="23"/>
      <sz val="11"/>
    </font>
    <font>
      <name val="宋体"/>
      <charset val="134"/>
      <color indexed="16"/>
      <sz val="12"/>
    </font>
    <font>
      <name val="宋体"/>
      <charset val="134"/>
      <color indexed="36"/>
      <sz val="12"/>
      <u val="single"/>
    </font>
    <font>
      <name val="Times New Roman"/>
      <charset val="0"/>
      <b val="1"/>
      <sz val="13"/>
    </font>
    <font>
      <name val="宋体"/>
      <charset val="134"/>
      <color indexed="9"/>
      <sz val="12"/>
    </font>
    <font>
      <name val="MS Sans Serif"/>
      <charset val="0"/>
      <b val="1"/>
      <sz val="10"/>
    </font>
    <font>
      <name val="Times New Roman"/>
      <charset val="0"/>
      <i val="1"/>
      <sz val="9"/>
    </font>
    <font>
      <name val="宋体"/>
      <charset val="134"/>
      <color indexed="10"/>
      <sz val="11"/>
    </font>
    <font>
      <name val="宋体"/>
      <charset val="134"/>
      <b val="1"/>
      <color indexed="56"/>
      <sz val="18"/>
    </font>
    <font>
      <name val="宋体"/>
      <charset val="134"/>
      <b val="1"/>
      <color indexed="52"/>
      <sz val="11"/>
    </font>
    <font>
      <name val="宋体"/>
      <charset val="134"/>
      <color indexed="52"/>
      <sz val="11"/>
    </font>
    <font>
      <name val="Arial"/>
      <charset val="0"/>
      <sz val="8"/>
    </font>
    <font>
      <name val="楷体_GB2312"/>
      <charset val="134"/>
      <b val="1"/>
      <color indexed="63"/>
      <sz val="12"/>
    </font>
    <font>
      <name val="楷体_GB2312"/>
      <charset val="134"/>
      <color indexed="17"/>
      <sz val="12"/>
    </font>
    <font>
      <name val="???"/>
      <charset val="0"/>
      <sz val="12"/>
    </font>
    <font>
      <name val="宋体"/>
      <charset val="134"/>
      <b val="1"/>
      <color indexed="8"/>
      <sz val="12"/>
    </font>
    <font>
      <name val="Arial"/>
      <charset val="0"/>
      <color indexed="12"/>
      <sz val="7.5"/>
      <u val="single"/>
    </font>
    <font>
      <name val="Geneva"/>
      <charset val="0"/>
      <sz val="10"/>
    </font>
    <font>
      <name val="楷体_GB2312"/>
      <charset val="134"/>
      <b val="1"/>
      <color indexed="8"/>
      <sz val="12"/>
    </font>
    <font>
      <name val="宋体"/>
      <charset val="134"/>
      <color indexed="20"/>
      <sz val="10"/>
    </font>
    <font>
      <name val="宋体"/>
      <charset val="134"/>
      <color indexed="17"/>
      <sz val="10.5"/>
    </font>
    <font>
      <name val="楷体_GB2312"/>
      <charset val="134"/>
      <color indexed="10"/>
      <sz val="12"/>
    </font>
    <font>
      <name val="Helv"/>
      <charset val="0"/>
      <sz val="7"/>
    </font>
    <font>
      <name val="宋体"/>
      <charset val="134"/>
      <color indexed="17"/>
      <sz val="10"/>
    </font>
    <font>
      <name val="楷体"/>
      <charset val="134"/>
      <sz val="10"/>
    </font>
    <font>
      <name val="Tms Rmn"/>
      <charset val="0"/>
      <b val="1"/>
      <sz val="10"/>
    </font>
    <font>
      <name val="Courier"/>
      <charset val="0"/>
      <sz val="10"/>
    </font>
    <font>
      <name val="宋体"/>
      <charset val="134"/>
      <color indexed="20"/>
      <sz val="12"/>
    </font>
    <font>
      <name val="Times New Roman"/>
      <charset val="0"/>
      <i val="1"/>
      <sz val="12"/>
    </font>
    <font>
      <name val="Helv"/>
      <charset val="0"/>
      <b val="1"/>
      <sz val="10"/>
    </font>
    <font>
      <name val="Helv"/>
      <charset val="0"/>
      <b val="1"/>
      <sz val="11"/>
    </font>
    <font>
      <name val="楷体_GB2312"/>
      <charset val="134"/>
      <b val="1"/>
      <color indexed="56"/>
      <sz val="13"/>
    </font>
    <font>
      <name val="Arial"/>
      <charset val="0"/>
      <b val="1"/>
      <sz val="8"/>
    </font>
    <font>
      <name val="Times New Roman"/>
      <charset val="0"/>
      <sz val="18"/>
    </font>
    <font>
      <name val="MS Serif"/>
      <charset val="0"/>
      <sz val="10"/>
    </font>
    <font>
      <name val="Arial"/>
      <charset val="0"/>
      <b val="1"/>
      <sz val="9"/>
    </font>
    <font>
      <name val="Arial"/>
      <charset val="0"/>
      <sz val="12"/>
    </font>
    <font>
      <name val="Arial"/>
      <charset val="0"/>
      <color indexed="36"/>
      <sz val="7.5"/>
      <u val="single"/>
    </font>
    <font>
      <name val="Helv"/>
      <charset val="0"/>
      <b val="1"/>
      <sz val="12"/>
    </font>
    <font>
      <name val="Arial"/>
      <charset val="0"/>
      <b val="1"/>
      <sz val="18"/>
    </font>
    <font>
      <name val="Times New Roman"/>
      <charset val="0"/>
      <b val="1"/>
      <i val="1"/>
      <sz val="12"/>
    </font>
    <font>
      <name val="Small Fonts"/>
      <charset val="0"/>
      <sz val="7"/>
    </font>
    <font>
      <name val="Helv"/>
      <charset val="0"/>
      <sz val="12"/>
    </font>
    <font>
      <name val="Helv"/>
      <charset val="0"/>
      <color indexed="10"/>
      <sz val="7"/>
    </font>
    <font>
      <name val="Times New Roman"/>
      <charset val="0"/>
      <b val="1"/>
      <color indexed="9"/>
      <sz val="14"/>
    </font>
    <font>
      <name val="MS Sans Serif"/>
      <charset val="0"/>
      <sz val="12"/>
    </font>
    <font>
      <name val="楷体_GB2312"/>
      <charset val="134"/>
      <b val="1"/>
      <color indexed="56"/>
      <sz val="11"/>
    </font>
    <font>
      <name val="Helv"/>
      <charset val="0"/>
      <b val="1"/>
      <color indexed="8"/>
      <sz val="8"/>
    </font>
    <font>
      <name val="바탕체"/>
      <charset val="134"/>
      <sz val="12"/>
    </font>
    <font>
      <name val="Courier"/>
      <charset val="0"/>
      <sz val="12"/>
    </font>
    <font>
      <name val="楷体_GB2312"/>
      <charset val="134"/>
      <b val="1"/>
      <color indexed="56"/>
      <sz val="15"/>
    </font>
    <font>
      <name val="楷体"/>
      <charset val="134"/>
      <b val="1"/>
      <sz val="14"/>
    </font>
    <font>
      <name val="宋体"/>
      <charset val="134"/>
      <b val="1"/>
      <color indexed="62"/>
      <sz val="18"/>
    </font>
    <font>
      <name val="Tahoma"/>
      <charset val="134"/>
      <color indexed="20"/>
      <sz val="11"/>
    </font>
    <font>
      <name val="楷体_GB2312"/>
      <charset val="134"/>
      <color indexed="62"/>
      <sz val="12"/>
    </font>
    <font>
      <name val="楷体_GB2312"/>
      <charset val="134"/>
      <b val="1"/>
      <color indexed="9"/>
      <sz val="12"/>
    </font>
    <font>
      <name val="Tahoma"/>
      <charset val="134"/>
      <color indexed="17"/>
      <sz val="11"/>
    </font>
    <font>
      <name val="楷体_GB2312"/>
      <charset val="134"/>
      <color indexed="52"/>
      <sz val="12"/>
    </font>
    <font>
      <name val="官帕眉"/>
      <charset val="134"/>
      <sz val="12"/>
    </font>
    <font>
      <name val="宋体"/>
      <charset val="134"/>
      <color rgb="FF000000"/>
      <sz val="11"/>
    </font>
  </fonts>
  <fills count="35">
    <fill>
      <patternFill/>
    </fill>
    <fill>
      <patternFill patternType="gray125"/>
    </fill>
    <fill>
      <patternFill patternType="solid">
        <fgColor indexed="45"/>
        <bgColor indexed="64"/>
      </patternFill>
    </fill>
    <fill>
      <patternFill patternType="solid">
        <fgColor indexed="29"/>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57"/>
        <bgColor indexed="64"/>
      </patternFill>
    </fill>
    <fill>
      <patternFill patternType="solid">
        <fgColor indexed="42"/>
        <bgColor indexed="64"/>
      </patternFill>
    </fill>
    <fill>
      <patternFill patternType="solid">
        <fgColor indexed="36"/>
        <bgColor indexed="64"/>
      </patternFill>
    </fill>
    <fill>
      <patternFill patternType="solid">
        <fgColor indexed="27"/>
        <bgColor indexed="64"/>
      </patternFill>
    </fill>
    <fill>
      <patternFill patternType="solid">
        <fgColor indexed="46"/>
        <bgColor indexed="64"/>
      </patternFill>
    </fill>
    <fill>
      <patternFill patternType="solid">
        <fgColor indexed="11"/>
        <bgColor indexed="64"/>
      </patternFill>
    </fill>
    <fill>
      <patternFill patternType="solid">
        <fgColor indexed="43"/>
        <bgColor indexed="64"/>
      </patternFill>
    </fill>
    <fill>
      <patternFill patternType="solid">
        <fgColor indexed="44"/>
        <bgColor indexed="64"/>
      </patternFill>
    </fill>
    <fill>
      <patternFill patternType="solid">
        <fgColor indexed="52"/>
        <bgColor indexed="64"/>
      </patternFill>
    </fill>
    <fill>
      <patternFill patternType="solid">
        <fgColor indexed="49"/>
        <bgColor indexed="64"/>
      </patternFill>
    </fill>
    <fill>
      <patternFill patternType="solid">
        <fgColor indexed="26"/>
        <bgColor indexed="64"/>
      </patternFill>
    </fill>
    <fill>
      <patternFill patternType="solid">
        <fgColor indexed="62"/>
        <bgColor indexed="64"/>
      </patternFill>
    </fill>
    <fill>
      <patternFill patternType="solid">
        <fgColor indexed="31"/>
        <bgColor indexed="64"/>
      </patternFill>
    </fill>
    <fill>
      <patternFill patternType="solid">
        <fgColor indexed="30"/>
        <bgColor indexed="64"/>
      </patternFill>
    </fill>
    <fill>
      <patternFill patternType="solid">
        <fgColor indexed="10"/>
        <bgColor indexed="64"/>
      </patternFill>
    </fill>
    <fill>
      <patternFill patternType="solid">
        <fgColor indexed="53"/>
        <bgColor indexed="64"/>
      </patternFill>
    </fill>
    <fill>
      <patternFill patternType="solid">
        <fgColor indexed="51"/>
        <bgColor indexed="64"/>
      </patternFill>
    </fill>
    <fill>
      <patternFill patternType="lightUp">
        <fgColor indexed="9"/>
        <bgColor indexed="29"/>
      </patternFill>
    </fill>
    <fill>
      <patternFill patternType="solid">
        <fgColor indexed="13"/>
        <bgColor indexed="64"/>
      </patternFill>
    </fill>
    <fill>
      <patternFill patternType="mediumGray">
        <fgColor indexed="22"/>
      </patternFill>
    </fill>
    <fill>
      <patternFill patternType="solid">
        <fgColor indexed="25"/>
        <bgColor indexed="64"/>
      </patternFill>
    </fill>
    <fill>
      <patternFill patternType="lightUp">
        <fgColor indexed="9"/>
        <bgColor indexed="22"/>
      </patternFill>
    </fill>
    <fill>
      <patternFill patternType="solid">
        <fgColor indexed="54"/>
        <bgColor indexed="64"/>
      </patternFill>
    </fill>
    <fill>
      <patternFill patternType="gray0625"/>
    </fill>
    <fill>
      <patternFill patternType="lightUp">
        <fgColor indexed="9"/>
        <bgColor indexed="55"/>
      </patternFill>
    </fill>
    <fill>
      <patternFill patternType="solid">
        <fgColor indexed="15"/>
        <bgColor indexed="64"/>
      </patternFill>
    </fill>
    <fill>
      <patternFill patternType="solid">
        <fgColor indexed="9"/>
        <bgColor indexed="64"/>
      </patternFill>
    </fill>
    <fill>
      <patternFill patternType="solid">
        <fgColor indexed="1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style="thin">
        <color indexed="62"/>
      </top>
      <bottom style="double">
        <color indexed="62"/>
      </bottom>
      <diagonal/>
    </border>
    <border>
      <left/>
      <right style="thin">
        <color auto="1"/>
      </right>
      <top/>
      <bottom style="thin">
        <color auto="1"/>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medium">
        <color auto="1"/>
      </top>
      <bottom style="medium">
        <color auto="1"/>
      </bottom>
      <diagonal/>
    </border>
    <border>
      <left style="thin">
        <color auto="1"/>
      </left>
      <right style="thin">
        <color auto="1"/>
      </right>
      <top style="thin">
        <color auto="1"/>
      </top>
      <bottom/>
      <diagonal/>
    </border>
    <border>
      <left/>
      <right/>
      <top style="thin">
        <color auto="1"/>
      </top>
      <bottom style="double">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s>
  <cellStyleXfs count="267">
    <xf numFmtId="0" fontId="0" fillId="0" borderId="0"/>
    <xf numFmtId="42" fontId="0" fillId="0" borderId="0"/>
    <xf numFmtId="44" fontId="0" fillId="0" borderId="0"/>
    <xf numFmtId="0" fontId="36" fillId="10" borderId="0" applyAlignment="1">
      <alignment vertical="center"/>
    </xf>
    <xf numFmtId="0" fontId="13" fillId="8" borderId="0" applyAlignment="1">
      <alignment vertical="center"/>
    </xf>
    <xf numFmtId="0" fontId="24" fillId="6" borderId="6" applyAlignment="1">
      <alignment vertical="center"/>
    </xf>
    <xf numFmtId="0" fontId="16" fillId="0" borderId="0"/>
    <xf numFmtId="0" fontId="31" fillId="0" borderId="0" applyAlignment="1" applyProtection="1">
      <alignment horizontal="center" wrapText="1"/>
      <protection locked="0" hidden="0"/>
    </xf>
    <xf numFmtId="41" fontId="0" fillId="0" borderId="0"/>
    <xf numFmtId="0" fontId="39" fillId="4" borderId="0"/>
    <xf numFmtId="0" fontId="13" fillId="12" borderId="0" applyAlignment="1">
      <alignment vertical="center"/>
    </xf>
    <xf numFmtId="0" fontId="42" fillId="4" borderId="6" applyAlignment="1">
      <alignment vertical="center"/>
    </xf>
    <xf numFmtId="0" fontId="35" fillId="2" borderId="0" applyAlignment="1">
      <alignment vertical="center"/>
    </xf>
    <xf numFmtId="43" fontId="0" fillId="0" borderId="0"/>
    <xf numFmtId="0" fontId="27" fillId="0" borderId="0" applyAlignment="1" applyProtection="1">
      <alignment vertical="top"/>
      <protection locked="0" hidden="0"/>
    </xf>
    <xf numFmtId="165" fontId="12" fillId="0" borderId="9" applyAlignment="1">
      <alignment horizontal="right"/>
    </xf>
    <xf numFmtId="0" fontId="55" fillId="5" borderId="0"/>
    <xf numFmtId="0" fontId="14" fillId="12" borderId="0" applyAlignment="1">
      <alignment vertical="center"/>
    </xf>
    <xf numFmtId="9" fontId="0" fillId="0" borderId="0"/>
    <xf numFmtId="0" fontId="53" fillId="0" borderId="0" applyAlignment="1" applyProtection="1">
      <alignment vertical="top"/>
      <protection locked="0" hidden="0"/>
    </xf>
    <xf numFmtId="166" fontId="0" fillId="0" borderId="0"/>
    <xf numFmtId="0" fontId="0" fillId="17" borderId="11" applyAlignment="1">
      <alignment vertical="center"/>
    </xf>
    <xf numFmtId="0" fontId="0" fillId="0" borderId="0" applyAlignment="1">
      <alignment vertical="center"/>
    </xf>
    <xf numFmtId="0" fontId="15" fillId="0" borderId="0"/>
    <xf numFmtId="0" fontId="14" fillId="3" borderId="0" applyAlignment="1">
      <alignment vertical="center"/>
    </xf>
    <xf numFmtId="0" fontId="41" fillId="0" borderId="0" applyAlignment="1">
      <alignment horizontal="left"/>
    </xf>
    <xf numFmtId="0" fontId="18" fillId="0" borderId="0" applyAlignment="1">
      <alignment vertical="center"/>
    </xf>
    <xf numFmtId="0" fontId="45" fillId="2" borderId="0" applyAlignment="1">
      <alignment vertical="center"/>
    </xf>
    <xf numFmtId="0" fontId="58" fillId="0" borderId="0" applyAlignment="1">
      <alignment vertical="center"/>
    </xf>
    <xf numFmtId="0" fontId="59" fillId="0" borderId="0" applyAlignment="1">
      <alignment vertical="center"/>
    </xf>
    <xf numFmtId="0" fontId="51" fillId="0" borderId="0" applyAlignment="1">
      <alignment vertical="center"/>
    </xf>
    <xf numFmtId="0" fontId="23" fillId="0" borderId="5" applyAlignment="1">
      <alignment vertical="center"/>
    </xf>
    <xf numFmtId="9" fontId="0" fillId="0" borderId="0" applyAlignment="1">
      <alignment vertical="center"/>
    </xf>
    <xf numFmtId="0" fontId="25" fillId="0" borderId="7" applyAlignment="1">
      <alignment vertical="center"/>
    </xf>
    <xf numFmtId="0" fontId="14" fillId="20" borderId="0" applyAlignment="1">
      <alignment vertical="center"/>
    </xf>
    <xf numFmtId="0" fontId="18" fillId="0" borderId="3" applyAlignment="1">
      <alignment vertical="center"/>
    </xf>
    <xf numFmtId="0" fontId="14" fillId="9" borderId="0" applyAlignment="1">
      <alignment vertical="center"/>
    </xf>
    <xf numFmtId="0" fontId="17" fillId="4" borderId="2" applyAlignment="1">
      <alignment vertical="center"/>
    </xf>
    <xf numFmtId="0" fontId="60" fillId="4" borderId="6" applyAlignment="1">
      <alignment vertical="center"/>
    </xf>
    <xf numFmtId="0" fontId="21" fillId="5" borderId="4" applyAlignment="1">
      <alignment vertical="center"/>
    </xf>
    <xf numFmtId="0" fontId="49" fillId="11" borderId="0" applyAlignment="1">
      <alignment vertical="center"/>
    </xf>
    <xf numFmtId="0" fontId="46" fillId="0" borderId="0" applyAlignment="1">
      <alignment vertical="top"/>
    </xf>
    <xf numFmtId="0" fontId="13" fillId="6" borderId="0" applyAlignment="1">
      <alignment vertical="center"/>
    </xf>
    <xf numFmtId="167" fontId="0" fillId="0" borderId="0"/>
    <xf numFmtId="0" fontId="12" fillId="0" borderId="0" applyProtection="1">
      <protection locked="0" hidden="0"/>
    </xf>
    <xf numFmtId="0" fontId="14" fillId="21" borderId="0" applyAlignment="1">
      <alignment vertical="center"/>
    </xf>
    <xf numFmtId="0" fontId="61" fillId="0" borderId="12" applyAlignment="1">
      <alignment vertical="center"/>
    </xf>
    <xf numFmtId="0" fontId="50" fillId="11" borderId="0" applyAlignment="1">
      <alignment vertical="center"/>
    </xf>
    <xf numFmtId="0" fontId="34" fillId="0" borderId="8" applyAlignment="1">
      <alignment vertical="center"/>
    </xf>
    <xf numFmtId="0" fontId="33" fillId="8" borderId="0" applyAlignment="1">
      <alignment vertical="center"/>
    </xf>
    <xf numFmtId="0" fontId="47" fillId="13" borderId="0" applyAlignment="1">
      <alignment vertical="center"/>
    </xf>
    <xf numFmtId="0" fontId="13" fillId="10" borderId="0" applyAlignment="1">
      <alignment vertical="center"/>
    </xf>
    <xf numFmtId="0" fontId="14" fillId="18" borderId="0" applyAlignment="1">
      <alignment vertical="center"/>
    </xf>
    <xf numFmtId="0" fontId="13" fillId="19" borderId="0" applyAlignment="1">
      <alignment vertical="center"/>
    </xf>
    <xf numFmtId="0" fontId="13" fillId="14" borderId="0" applyAlignment="1">
      <alignment vertical="center"/>
    </xf>
    <xf numFmtId="0" fontId="63" fillId="4" borderId="2" applyAlignment="1">
      <alignment vertical="center"/>
    </xf>
    <xf numFmtId="0" fontId="13" fillId="2" borderId="0" applyAlignment="1">
      <alignment vertical="center"/>
    </xf>
    <xf numFmtId="0" fontId="13" fillId="3" borderId="0" applyAlignment="1">
      <alignment vertical="center"/>
    </xf>
    <xf numFmtId="41" fontId="0" fillId="0" borderId="0" applyAlignment="1">
      <alignment vertical="center"/>
    </xf>
    <xf numFmtId="0" fontId="14" fillId="7" borderId="0" applyAlignment="1">
      <alignment vertical="center"/>
    </xf>
    <xf numFmtId="0" fontId="12" fillId="0" borderId="0"/>
    <xf numFmtId="0" fontId="0" fillId="0" borderId="0" applyAlignment="1">
      <alignment horizontal="left"/>
    </xf>
    <xf numFmtId="0" fontId="14" fillId="9" borderId="0" applyAlignment="1">
      <alignment vertical="center"/>
    </xf>
    <xf numFmtId="0" fontId="13" fillId="11" borderId="0" applyAlignment="1">
      <alignment vertical="center"/>
    </xf>
    <xf numFmtId="0" fontId="13" fillId="11" borderId="0" applyAlignment="1">
      <alignment vertical="center"/>
    </xf>
    <xf numFmtId="0" fontId="14" fillId="16" borderId="0" applyAlignment="1">
      <alignment vertical="center"/>
    </xf>
    <xf numFmtId="0" fontId="13" fillId="14" borderId="0" applyAlignment="1">
      <alignment vertical="center"/>
    </xf>
    <xf numFmtId="0" fontId="14" fillId="16" borderId="0" applyAlignment="1">
      <alignment vertical="center"/>
    </xf>
    <xf numFmtId="0" fontId="14" fillId="22" borderId="0" applyAlignment="1">
      <alignment vertical="center"/>
    </xf>
    <xf numFmtId="0" fontId="44" fillId="13" borderId="0" applyAlignment="1">
      <alignment vertical="center"/>
    </xf>
    <xf numFmtId="0" fontId="38" fillId="0" borderId="0" applyProtection="1">
      <protection locked="0" hidden="0"/>
    </xf>
    <xf numFmtId="0" fontId="29" fillId="0" borderId="0"/>
    <xf numFmtId="0" fontId="13" fillId="23" borderId="0" applyAlignment="1">
      <alignment vertical="center"/>
    </xf>
    <xf numFmtId="0" fontId="14" fillId="15" borderId="0" applyAlignment="1">
      <alignment vertical="center"/>
    </xf>
    <xf numFmtId="0" fontId="0" fillId="19" borderId="0" applyAlignment="1">
      <alignment horizontal="right"/>
    </xf>
    <xf numFmtId="0" fontId="64" fillId="8" borderId="0" applyAlignment="1">
      <alignment vertical="center"/>
    </xf>
    <xf numFmtId="0" fontId="65" fillId="0" borderId="0"/>
    <xf numFmtId="49" fontId="38" fillId="0" borderId="0" applyAlignment="1">
      <alignment horizontal="left"/>
    </xf>
    <xf numFmtId="0" fontId="12" fillId="0" borderId="0" applyAlignment="1">
      <alignment vertical="center"/>
    </xf>
    <xf numFmtId="0" fontId="56" fillId="0" borderId="0"/>
    <xf numFmtId="0" fontId="0" fillId="0" borderId="0"/>
    <xf numFmtId="168" fontId="0" fillId="0" borderId="0"/>
    <xf numFmtId="0" fontId="55" fillId="4" borderId="0"/>
    <xf numFmtId="0" fontId="30" fillId="0" borderId="0" applyAlignment="1">
      <alignment vertical="center"/>
    </xf>
    <xf numFmtId="0" fontId="40" fillId="0" borderId="13" applyAlignment="1">
      <alignment horizontal="left" vertical="center"/>
    </xf>
    <xf numFmtId="0" fontId="68" fillId="0" borderId="0"/>
    <xf numFmtId="0" fontId="39" fillId="17" borderId="0"/>
    <xf numFmtId="49" fontId="0" fillId="0" borderId="0"/>
    <xf numFmtId="0" fontId="39" fillId="10" borderId="0"/>
    <xf numFmtId="0" fontId="33" fillId="10" borderId="0" applyAlignment="1">
      <alignment vertical="center"/>
    </xf>
    <xf numFmtId="0" fontId="49" fillId="12" borderId="0" applyAlignment="1">
      <alignment vertical="center"/>
    </xf>
    <xf numFmtId="169" fontId="48" fillId="0" borderId="0" applyAlignment="1">
      <alignment horizontal="right"/>
    </xf>
    <xf numFmtId="0" fontId="32" fillId="15" borderId="0" applyAlignment="1">
      <alignment vertical="center"/>
    </xf>
    <xf numFmtId="170" fontId="38" fillId="0" borderId="0"/>
    <xf numFmtId="171" fontId="38" fillId="0" borderId="0" applyAlignment="1">
      <alignment horizontal="right"/>
    </xf>
    <xf numFmtId="0" fontId="32" fillId="9" borderId="0" applyAlignment="1">
      <alignment vertical="center"/>
    </xf>
    <xf numFmtId="0" fontId="49" fillId="6" borderId="0" applyAlignment="1">
      <alignment vertical="center"/>
    </xf>
    <xf numFmtId="172" fontId="0" fillId="0" borderId="0"/>
    <xf numFmtId="173" fontId="0" fillId="0" borderId="0"/>
    <xf numFmtId="0" fontId="39" fillId="19" borderId="0"/>
    <xf numFmtId="0" fontId="62" fillId="25" borderId="1"/>
    <xf numFmtId="174" fontId="0" fillId="0" borderId="0"/>
    <xf numFmtId="0" fontId="0" fillId="0" borderId="0" applyAlignment="1">
      <alignment horizontal="left"/>
    </xf>
    <xf numFmtId="175" fontId="0" fillId="0" borderId="0"/>
    <xf numFmtId="38" fontId="54" fillId="0" borderId="0"/>
    <xf numFmtId="0" fontId="35" fillId="11" borderId="0" applyAlignment="1">
      <alignment vertical="center"/>
    </xf>
    <xf numFmtId="176" fontId="38" fillId="0" borderId="0" applyAlignment="1">
      <alignment horizontal="right"/>
    </xf>
    <xf numFmtId="177" fontId="38" fillId="0" borderId="0" applyAlignment="1">
      <alignment horizontal="right"/>
    </xf>
    <xf numFmtId="178" fontId="43" fillId="0" borderId="0" applyAlignment="1">
      <alignment horizontal="center"/>
    </xf>
    <xf numFmtId="0" fontId="28" fillId="0" borderId="0" applyAlignment="1">
      <alignment vertical="center"/>
    </xf>
    <xf numFmtId="0" fontId="67" fillId="0" borderId="0" applyAlignment="1" applyProtection="1">
      <alignment vertical="top"/>
      <protection locked="0" hidden="0"/>
    </xf>
    <xf numFmtId="14" fontId="31" fillId="0" borderId="0" applyAlignment="1" applyProtection="1">
      <alignment horizontal="center" wrapText="1"/>
      <protection locked="0" hidden="0"/>
    </xf>
    <xf numFmtId="179" fontId="43" fillId="0" borderId="0" applyAlignment="1">
      <alignment horizontal="center"/>
    </xf>
    <xf numFmtId="3" fontId="0" fillId="0" borderId="0"/>
    <xf numFmtId="180" fontId="38" fillId="0" borderId="0" applyAlignment="1">
      <alignment horizontal="right"/>
    </xf>
    <xf numFmtId="181" fontId="57" fillId="0" borderId="0" applyAlignment="1">
      <alignment horizontal="right"/>
    </xf>
    <xf numFmtId="182" fontId="38" fillId="0" borderId="0" applyAlignment="1">
      <alignment horizontal="right"/>
    </xf>
    <xf numFmtId="183" fontId="38" fillId="0" borderId="0" applyAlignment="1">
      <alignment horizontal="right"/>
    </xf>
    <xf numFmtId="0" fontId="49" fillId="23" borderId="0" applyAlignment="1">
      <alignment vertical="center"/>
    </xf>
    <xf numFmtId="0" fontId="49" fillId="19" borderId="0" applyAlignment="1">
      <alignment vertical="center"/>
    </xf>
    <xf numFmtId="0" fontId="49" fillId="2" borderId="0" applyAlignment="1">
      <alignment vertical="center"/>
    </xf>
    <xf numFmtId="0" fontId="49" fillId="8" borderId="0" applyAlignment="1">
      <alignment vertical="center"/>
    </xf>
    <xf numFmtId="0" fontId="71" fillId="10" borderId="0" applyAlignment="1">
      <alignment vertical="center"/>
    </xf>
    <xf numFmtId="0" fontId="28" fillId="0" borderId="0" applyAlignment="1">
      <alignment vertical="center"/>
    </xf>
    <xf numFmtId="184" fontId="0" fillId="0" borderId="0"/>
    <xf numFmtId="0" fontId="49" fillId="10" borderId="0" applyAlignment="1">
      <alignment vertical="center"/>
    </xf>
    <xf numFmtId="39" fontId="0" fillId="0" borderId="0"/>
    <xf numFmtId="0" fontId="72" fillId="0" borderId="0" applyAlignment="1">
      <alignment vertical="center"/>
    </xf>
    <xf numFmtId="3" fontId="73" fillId="0" borderId="0"/>
    <xf numFmtId="0" fontId="49" fillId="14" borderId="0" applyAlignment="1">
      <alignment vertical="center"/>
    </xf>
    <xf numFmtId="0" fontId="49" fillId="3" borderId="0" applyAlignment="1">
      <alignment vertical="center"/>
    </xf>
    <xf numFmtId="0" fontId="70" fillId="11" borderId="0" applyAlignment="1">
      <alignment vertical="center"/>
    </xf>
    <xf numFmtId="0" fontId="74" fillId="10" borderId="0" applyAlignment="1">
      <alignment vertical="center"/>
    </xf>
    <xf numFmtId="0" fontId="66" fillId="28" borderId="0"/>
    <xf numFmtId="0" fontId="75" fillId="0" borderId="9" applyAlignment="1">
      <alignment horizontal="center"/>
    </xf>
    <xf numFmtId="0" fontId="39" fillId="0" borderId="0" applyAlignment="1">
      <alignment vertical="center"/>
    </xf>
    <xf numFmtId="0" fontId="76" fillId="30" borderId="14" applyProtection="1">
      <protection locked="0" hidden="0"/>
    </xf>
    <xf numFmtId="0" fontId="12" fillId="0" borderId="15" applyAlignment="1">
      <alignment horizontal="left"/>
    </xf>
    <xf numFmtId="0" fontId="32" fillId="20" borderId="0" applyAlignment="1">
      <alignment vertical="center"/>
    </xf>
    <xf numFmtId="0" fontId="32" fillId="3" borderId="0" applyAlignment="1">
      <alignment vertical="center"/>
    </xf>
    <xf numFmtId="0" fontId="32" fillId="12" borderId="0" applyAlignment="1">
      <alignment vertical="center"/>
    </xf>
    <xf numFmtId="0" fontId="32" fillId="16" borderId="0" applyAlignment="1">
      <alignment vertical="center"/>
    </xf>
    <xf numFmtId="0" fontId="29" fillId="0" borderId="0" applyProtection="1">
      <protection locked="0" hidden="0"/>
    </xf>
    <xf numFmtId="0" fontId="55" fillId="29" borderId="0"/>
    <xf numFmtId="0" fontId="55" fillId="14" borderId="0"/>
    <xf numFmtId="10" fontId="0" fillId="0" borderId="0"/>
    <xf numFmtId="0" fontId="55" fillId="27" borderId="0"/>
    <xf numFmtId="185" fontId="12" fillId="0" borderId="0"/>
    <xf numFmtId="186" fontId="0" fillId="0" borderId="0"/>
    <xf numFmtId="0" fontId="39" fillId="8" borderId="0"/>
    <xf numFmtId="187" fontId="0" fillId="0" borderId="0"/>
    <xf numFmtId="188" fontId="56" fillId="0" borderId="16"/>
    <xf numFmtId="0" fontId="40" fillId="0" borderId="17" applyAlignment="1">
      <alignment horizontal="left" vertical="center"/>
    </xf>
    <xf numFmtId="0" fontId="55" fillId="16" borderId="0"/>
    <xf numFmtId="0" fontId="55" fillId="15" borderId="0"/>
    <xf numFmtId="0" fontId="39" fillId="6" borderId="0"/>
    <xf numFmtId="0" fontId="55" fillId="6" borderId="0"/>
    <xf numFmtId="0" fontId="28" fillId="0" borderId="0" applyAlignment="1">
      <alignment vertical="center"/>
    </xf>
    <xf numFmtId="189" fontId="0" fillId="0" borderId="0"/>
    <xf numFmtId="190" fontId="15" fillId="0" borderId="0"/>
    <xf numFmtId="0" fontId="56" fillId="0" borderId="10" applyAlignment="1">
      <alignment horizontal="center"/>
    </xf>
    <xf numFmtId="0" fontId="52" fillId="2" borderId="0"/>
    <xf numFmtId="0" fontId="80" fillId="0" borderId="0"/>
    <xf numFmtId="0" fontId="79" fillId="0" borderId="0" applyAlignment="1">
      <alignment horizontal="right"/>
    </xf>
    <xf numFmtId="191" fontId="0" fillId="0" borderId="0"/>
    <xf numFmtId="0" fontId="81" fillId="0" borderId="10"/>
    <xf numFmtId="0" fontId="15" fillId="0" borderId="0" applyAlignment="1">
      <alignment horizontal="right"/>
    </xf>
    <xf numFmtId="0" fontId="62" fillId="4" borderId="0"/>
    <xf numFmtId="0" fontId="82" fillId="0" borderId="7" applyAlignment="1">
      <alignment vertical="center"/>
    </xf>
    <xf numFmtId="0" fontId="83" fillId="0" borderId="18" applyAlignment="1">
      <alignment horizontal="center"/>
    </xf>
    <xf numFmtId="192" fontId="38" fillId="0" borderId="0"/>
    <xf numFmtId="193" fontId="0" fillId="0" borderId="0"/>
    <xf numFmtId="194" fontId="38" fillId="0" borderId="0"/>
    <xf numFmtId="0" fontId="85" fillId="0" borderId="0" applyAlignment="1">
      <alignment horizontal="left"/>
    </xf>
    <xf numFmtId="0" fontId="77" fillId="0" borderId="0"/>
    <xf numFmtId="195" fontId="0" fillId="0" borderId="0"/>
    <xf numFmtId="0" fontId="62" fillId="4" borderId="1"/>
    <xf numFmtId="0" fontId="86" fillId="0" borderId="0"/>
    <xf numFmtId="15" fontId="19" fillId="0" borderId="0"/>
    <xf numFmtId="196" fontId="38" fillId="0" borderId="0"/>
    <xf numFmtId="197" fontId="0" fillId="0" borderId="0"/>
    <xf numFmtId="0" fontId="78" fillId="11" borderId="0" applyAlignment="1">
      <alignment vertical="center"/>
    </xf>
    <xf numFmtId="2" fontId="87" fillId="0" borderId="0"/>
    <xf numFmtId="0" fontId="66" fillId="31" borderId="0"/>
    <xf numFmtId="0" fontId="88" fillId="0" borderId="0" applyAlignment="1" applyProtection="1">
      <alignment vertical="top"/>
      <protection locked="0" hidden="0"/>
    </xf>
    <xf numFmtId="0" fontId="89" fillId="0" borderId="0" applyAlignment="1">
      <alignment horizontal="left"/>
    </xf>
    <xf numFmtId="0" fontId="90" fillId="0" borderId="0"/>
    <xf numFmtId="0" fontId="40" fillId="0" borderId="0"/>
    <xf numFmtId="0" fontId="62" fillId="33" borderId="1"/>
    <xf numFmtId="198" fontId="0" fillId="32" borderId="0"/>
    <xf numFmtId="38" fontId="84" fillId="0" borderId="0"/>
    <xf numFmtId="38" fontId="91" fillId="0" borderId="0"/>
    <xf numFmtId="38" fontId="79" fillId="0" borderId="0"/>
    <xf numFmtId="0" fontId="48" fillId="0" borderId="0"/>
    <xf numFmtId="0" fontId="0" fillId="0" borderId="0" applyAlignment="1">
      <alignment horizontal="fill"/>
    </xf>
    <xf numFmtId="0" fontId="28" fillId="0" borderId="0" applyAlignment="1">
      <alignment vertical="center"/>
    </xf>
    <xf numFmtId="198" fontId="0" fillId="34" borderId="0"/>
    <xf numFmtId="38" fontId="0" fillId="0" borderId="0"/>
    <xf numFmtId="199" fontId="0" fillId="0" borderId="0"/>
    <xf numFmtId="40" fontId="0" fillId="0" borderId="0"/>
    <xf numFmtId="200" fontId="0" fillId="0" borderId="0"/>
    <xf numFmtId="201" fontId="0" fillId="0" borderId="0"/>
    <xf numFmtId="202" fontId="0" fillId="0" borderId="0"/>
    <xf numFmtId="0" fontId="38" fillId="0" borderId="0"/>
    <xf numFmtId="37" fontId="92" fillId="0" borderId="0"/>
    <xf numFmtId="0" fontId="77" fillId="0" borderId="0"/>
    <xf numFmtId="0" fontId="93" fillId="0" borderId="0"/>
    <xf numFmtId="203" fontId="22" fillId="0" borderId="0"/>
    <xf numFmtId="15" fontId="0" fillId="0" borderId="0"/>
    <xf numFmtId="4" fontId="0" fillId="0" borderId="0"/>
    <xf numFmtId="0" fontId="0" fillId="26" borderId="0"/>
    <xf numFmtId="3" fontId="94" fillId="0" borderId="0"/>
    <xf numFmtId="0" fontId="95" fillId="29" borderId="0"/>
    <xf numFmtId="0" fontId="20" fillId="0" borderId="1" applyAlignment="1">
      <alignment horizontal="center"/>
    </xf>
    <xf numFmtId="0" fontId="13" fillId="0" borderId="0" applyAlignment="1">
      <alignment vertical="center"/>
    </xf>
    <xf numFmtId="0" fontId="20" fillId="0" borderId="0" applyAlignment="1">
      <alignment horizontal="center" vertical="center"/>
    </xf>
    <xf numFmtId="204" fontId="0" fillId="0" borderId="0"/>
    <xf numFmtId="0" fontId="96" fillId="0" borderId="0" applyAlignment="1">
      <alignment horizontal="left" vertical="center"/>
    </xf>
    <xf numFmtId="0" fontId="81" fillId="0" borderId="0"/>
    <xf numFmtId="40" fontId="98" fillId="0" borderId="0" applyAlignment="1">
      <alignment horizontal="right"/>
    </xf>
    <xf numFmtId="0" fontId="87" fillId="0" borderId="19"/>
    <xf numFmtId="0" fontId="99" fillId="0" borderId="0"/>
    <xf numFmtId="205" fontId="0" fillId="0" borderId="0"/>
    <xf numFmtId="206" fontId="0" fillId="0" borderId="0"/>
    <xf numFmtId="42" fontId="0" fillId="0" borderId="0"/>
    <xf numFmtId="0" fontId="100" fillId="0" borderId="0"/>
    <xf numFmtId="0" fontId="12" fillId="0" borderId="15" applyAlignment="1">
      <alignment horizontal="right"/>
    </xf>
    <xf numFmtId="0" fontId="101" fillId="0" borderId="5" applyAlignment="1">
      <alignment vertical="center"/>
    </xf>
    <xf numFmtId="0" fontId="97" fillId="0" borderId="3" applyAlignment="1">
      <alignment vertical="center"/>
    </xf>
    <xf numFmtId="0" fontId="97" fillId="0" borderId="0" applyAlignment="1">
      <alignment vertical="center"/>
    </xf>
    <xf numFmtId="43" fontId="0" fillId="0" borderId="0" applyAlignment="1">
      <alignment vertical="center"/>
    </xf>
    <xf numFmtId="0" fontId="102" fillId="0" borderId="15" applyAlignment="1">
      <alignment horizontal="center"/>
    </xf>
    <xf numFmtId="0" fontId="103" fillId="0" borderId="0"/>
    <xf numFmtId="0" fontId="50" fillId="2" borderId="0" applyAlignment="1">
      <alignment vertical="center"/>
    </xf>
    <xf numFmtId="0" fontId="78" fillId="2" borderId="0" applyAlignment="1">
      <alignment vertical="center"/>
    </xf>
    <xf numFmtId="0" fontId="70" fillId="2" borderId="0" applyAlignment="1">
      <alignment vertical="center"/>
    </xf>
    <xf numFmtId="0" fontId="104" fillId="2" borderId="0" applyAlignment="1">
      <alignment vertical="center"/>
    </xf>
    <xf numFmtId="0" fontId="0" fillId="0" borderId="0"/>
    <xf numFmtId="0" fontId="105" fillId="6" borderId="6" applyAlignment="1">
      <alignment vertical="center"/>
    </xf>
    <xf numFmtId="0" fontId="11" fillId="0" borderId="0"/>
    <xf numFmtId="0" fontId="36" fillId="8" borderId="0"/>
    <xf numFmtId="0" fontId="71" fillId="8" borderId="0" applyAlignment="1">
      <alignment vertical="center"/>
    </xf>
    <xf numFmtId="0" fontId="36" fillId="8" borderId="0" applyAlignment="1">
      <alignment vertical="center"/>
    </xf>
    <xf numFmtId="0" fontId="74" fillId="8" borderId="0" applyAlignment="1">
      <alignment vertical="center"/>
    </xf>
    <xf numFmtId="0" fontId="107" fillId="8" borderId="0" applyAlignment="1">
      <alignment vertical="center"/>
    </xf>
    <xf numFmtId="0" fontId="32" fillId="22" borderId="0" applyAlignment="1">
      <alignment vertical="center"/>
    </xf>
    <xf numFmtId="0" fontId="69" fillId="0" borderId="8" applyAlignment="1">
      <alignment vertical="center"/>
    </xf>
    <xf numFmtId="207" fontId="0" fillId="0" borderId="0"/>
    <xf numFmtId="0" fontId="106" fillId="5" borderId="4" applyAlignment="1">
      <alignment vertical="center"/>
    </xf>
    <xf numFmtId="0" fontId="26" fillId="0" borderId="0" applyAlignment="1">
      <alignment vertical="center"/>
    </xf>
    <xf numFmtId="0" fontId="75" fillId="0" borderId="9" applyAlignment="1">
      <alignment horizontal="left"/>
    </xf>
    <xf numFmtId="0" fontId="108" fillId="0" borderId="12" applyAlignment="1">
      <alignment vertical="center"/>
    </xf>
    <xf numFmtId="208" fontId="0" fillId="0" borderId="0"/>
    <xf numFmtId="0" fontId="109" fillId="0" borderId="0"/>
    <xf numFmtId="0" fontId="66" fillId="24" borderId="0"/>
    <xf numFmtId="0" fontId="32" fillId="18" borderId="0" applyAlignment="1">
      <alignment vertical="center"/>
    </xf>
    <xf numFmtId="0" fontId="32" fillId="21" borderId="0" applyAlignment="1">
      <alignment vertical="center"/>
    </xf>
    <xf numFmtId="0" fontId="32" fillId="7" borderId="0" applyAlignment="1">
      <alignment vertical="center"/>
    </xf>
    <xf numFmtId="1" fontId="12" fillId="0" borderId="9" applyAlignment="1">
      <alignment horizontal="center"/>
    </xf>
    <xf numFmtId="1" fontId="37" fillId="0" borderId="1" applyAlignment="1" applyProtection="1">
      <alignment vertical="center"/>
      <protection locked="0" hidden="0"/>
    </xf>
    <xf numFmtId="209" fontId="37" fillId="0" borderId="1" applyAlignment="1" applyProtection="1">
      <alignment vertical="center"/>
      <protection locked="0" hidden="0"/>
    </xf>
    <xf numFmtId="0" fontId="19" fillId="0" borderId="0"/>
    <xf numFmtId="0" fontId="12" fillId="0" borderId="1"/>
    <xf numFmtId="0" fontId="110" fillId="0" borderId="0" applyProtection="1">
      <protection locked="0" hidden="0"/>
    </xf>
    <xf numFmtId="0" fontId="13" fillId="0" borderId="0" applyAlignment="1">
      <alignment vertical="center"/>
    </xf>
    <xf numFmtId="0" fontId="13" fillId="0" borderId="0" applyAlignment="1">
      <alignment vertical="center"/>
    </xf>
    <xf numFmtId="0" fontId="28" fillId="0" borderId="0" applyAlignment="1">
      <alignment vertical="center"/>
    </xf>
  </cellStyleXfs>
  <cellXfs count="57">
    <xf numFmtId="0" fontId="0" fillId="0" borderId="0" pivotButton="0" quotePrefix="0" xfId="0"/>
    <xf numFmtId="0" fontId="1" fillId="0" borderId="0" applyAlignment="1" pivotButton="0" quotePrefix="0" xfId="0">
      <alignment wrapText="1"/>
    </xf>
    <xf numFmtId="0" fontId="2" fillId="0" borderId="0" applyAlignment="1" pivotButton="0" quotePrefix="0" xfId="0">
      <alignment vertical="center" wrapText="1"/>
    </xf>
    <xf numFmtId="0" fontId="1" fillId="0" borderId="0" applyAlignment="1" pivotButton="0" quotePrefix="0" xfId="0">
      <alignment vertical="center" wrapText="1"/>
    </xf>
    <xf numFmtId="0" fontId="2" fillId="0" borderId="0" applyAlignment="1" pivotButton="0" quotePrefix="0" xfId="0">
      <alignment wrapText="1"/>
    </xf>
    <xf numFmtId="0" fontId="0" fillId="0" borderId="0" pivotButton="0" quotePrefix="0" xfId="0"/>
    <xf numFmtId="0" fontId="1" fillId="0" borderId="0" applyAlignment="1" pivotButton="0" quotePrefix="0" xfId="0">
      <alignment horizontal="center" vertical="center" wrapText="1"/>
    </xf>
    <xf numFmtId="0" fontId="1" fillId="0" borderId="0" applyAlignment="1" pivotButton="0" quotePrefix="0" xfId="0">
      <alignment horizontal="left" vertical="center" wrapText="1"/>
    </xf>
    <xf numFmtId="0" fontId="3" fillId="0" borderId="0" applyAlignment="1" pivotButton="0" quotePrefix="0" xfId="0">
      <alignment horizontal="left" vertical="center" wrapText="1"/>
    </xf>
    <xf numFmtId="0" fontId="2" fillId="0" borderId="0" applyAlignment="1" pivotButton="0" quotePrefix="0" xfId="0">
      <alignment horizontal="center" vertical="center" wrapText="1"/>
    </xf>
    <xf numFmtId="0" fontId="4" fillId="0" borderId="0" applyAlignment="1" pivotButton="0" quotePrefix="0" xfId="0">
      <alignment horizontal="center" vertical="center" wrapText="1"/>
    </xf>
    <xf numFmtId="0" fontId="4" fillId="0" borderId="0" applyAlignment="1" pivotButton="0" quotePrefix="0" xfId="0">
      <alignment horizontal="left" vertical="center" wrapText="1"/>
    </xf>
    <xf numFmtId="0" fontId="1" fillId="0" borderId="1" applyAlignment="1" pivotButton="0" quotePrefix="0" xfId="0">
      <alignment horizontal="center" vertical="center" wrapText="1"/>
    </xf>
    <xf numFmtId="0" fontId="5" fillId="0" borderId="1" applyAlignment="1" pivotButton="0" quotePrefix="0" xfId="135">
      <alignment horizontal="left" vertical="center" wrapText="1"/>
    </xf>
    <xf numFmtId="0" fontId="5" fillId="0" borderId="1" applyAlignment="1" pivotButton="0" quotePrefix="0" xfId="0">
      <alignment horizontal="center" vertical="center" wrapText="1"/>
    </xf>
    <xf numFmtId="0" fontId="1" fillId="0" borderId="1" applyAlignment="1" pivotButton="0" quotePrefix="0" xfId="135">
      <alignment horizontal="center" vertical="center" wrapText="1"/>
    </xf>
    <xf numFmtId="0" fontId="1" fillId="0" borderId="1" applyAlignment="1" pivotButton="0" quotePrefix="0" xfId="135">
      <alignment horizontal="left" vertical="center" wrapText="1"/>
    </xf>
    <xf numFmtId="0" fontId="1" fillId="0" borderId="1" applyAlignment="1" pivotButton="0" quotePrefix="0" xfId="0">
      <alignment horizontal="left" vertical="center" wrapText="1"/>
    </xf>
    <xf numFmtId="0" fontId="1" fillId="0" borderId="1" applyAlignment="1" pivotButton="0" quotePrefix="0" xfId="0">
      <alignment vertical="center" wrapText="1"/>
    </xf>
    <xf numFmtId="0" fontId="1" fillId="0" borderId="1" applyAlignment="1" pivotButton="0" quotePrefix="0" xfId="195">
      <alignment horizontal="center" vertical="center" wrapText="1"/>
    </xf>
    <xf numFmtId="0" fontId="1" fillId="0" borderId="1" applyAlignment="1" pivotButton="0" quotePrefix="0" xfId="0">
      <alignment horizontal="center" vertical="center"/>
    </xf>
    <xf numFmtId="0" fontId="1" fillId="0" borderId="1" applyAlignment="1" pivotButton="0" quotePrefix="0" xfId="264">
      <alignment horizontal="center" vertical="center" wrapText="1"/>
    </xf>
    <xf numFmtId="0" fontId="1" fillId="0" borderId="1" applyAlignment="1" pivotButton="0" quotePrefix="0" xfId="264">
      <alignment horizontal="left" vertical="center" wrapText="1"/>
    </xf>
    <xf numFmtId="0" fontId="1" fillId="0" borderId="1" applyAlignment="1" pivotButton="0" quotePrefix="0" xfId="135">
      <alignment horizontal="center" vertical="center" wrapText="1"/>
    </xf>
    <xf numFmtId="0" fontId="1" fillId="0" borderId="1" applyAlignment="1" pivotButton="0" quotePrefix="0" xfId="214">
      <alignment horizontal="center" vertical="center" wrapText="1"/>
    </xf>
    <xf numFmtId="0" fontId="1" fillId="0" borderId="1" applyAlignment="1" pivotButton="0" quotePrefix="0" xfId="214">
      <alignment horizontal="left" vertical="center" wrapText="1"/>
    </xf>
    <xf numFmtId="0" fontId="1" fillId="0" borderId="1" applyAlignment="1" pivotButton="0" quotePrefix="0" xfId="195">
      <alignment vertical="center" wrapText="1"/>
    </xf>
    <xf numFmtId="0" fontId="1" fillId="0" borderId="1" applyAlignment="1" pivotButton="0" quotePrefix="0" xfId="0">
      <alignment vertical="center"/>
    </xf>
    <xf numFmtId="0" fontId="1" fillId="0" borderId="1" applyAlignment="1" pivotButton="0" quotePrefix="0" xfId="265">
      <alignment horizontal="center" vertical="center" wrapText="1"/>
    </xf>
    <xf numFmtId="0" fontId="1" fillId="0" borderId="1" applyAlignment="1" pivotButton="0" quotePrefix="0" xfId="265">
      <alignment horizontal="left" vertical="center" wrapText="1"/>
    </xf>
    <xf numFmtId="0" fontId="6" fillId="0" borderId="1" applyAlignment="1" pivotButton="0" quotePrefix="0" xfId="0">
      <alignment horizontal="center" vertical="center" wrapText="1"/>
    </xf>
    <xf numFmtId="0" fontId="6" fillId="0" borderId="1" applyAlignment="1" pivotButton="0" quotePrefix="0" xfId="0">
      <alignment horizontal="center" vertical="center"/>
    </xf>
    <xf numFmtId="0" fontId="1" fillId="0" borderId="1" applyAlignment="1" pivotButton="0" quotePrefix="0" xfId="195">
      <alignment horizontal="left" vertical="center" wrapText="1"/>
    </xf>
    <xf numFmtId="0" fontId="6" fillId="0" borderId="1" applyAlignment="1" pivotButton="0" quotePrefix="0" xfId="0">
      <alignment horizontal="left" vertical="center" wrapText="1"/>
    </xf>
    <xf numFmtId="0" fontId="1" fillId="0" borderId="1" applyAlignment="1" pivotButton="0" quotePrefix="0" xfId="0">
      <alignment horizontal="center" vertical="center" wrapText="1"/>
    </xf>
    <xf numFmtId="0" fontId="1" fillId="0" borderId="1" applyAlignment="1" pivotButton="0" quotePrefix="0" xfId="0">
      <alignment horizontal="left" vertical="center" wrapText="1"/>
    </xf>
    <xf numFmtId="0" fontId="7" fillId="0" borderId="1" applyAlignment="1" pivotButton="0" quotePrefix="0" xfId="0">
      <alignment horizontal="center" vertical="center" wrapText="1"/>
    </xf>
    <xf numFmtId="0" fontId="8" fillId="0" borderId="1" applyAlignment="1" pivotButton="0" quotePrefix="0" xfId="0">
      <alignment horizontal="center" vertical="center" wrapText="1"/>
    </xf>
    <xf numFmtId="0" fontId="7" fillId="0" borderId="1" applyAlignment="1" pivotButton="0" quotePrefix="0" xfId="0">
      <alignment horizontal="center" vertical="center" wrapText="1"/>
    </xf>
    <xf numFmtId="0" fontId="9" fillId="0" borderId="1" applyAlignment="1" pivotButton="0" quotePrefix="0" xfId="0">
      <alignment horizontal="center" vertical="center" wrapText="1"/>
    </xf>
    <xf numFmtId="0" fontId="8" fillId="0" borderId="1" applyAlignment="1" pivotButton="0" quotePrefix="0" xfId="0">
      <alignment horizontal="center" vertical="center" wrapText="1"/>
    </xf>
    <xf numFmtId="0" fontId="9" fillId="0" borderId="1" applyAlignment="1" pivotButton="0" quotePrefix="0" xfId="0">
      <alignment horizontal="center" vertical="center" wrapText="1"/>
    </xf>
    <xf numFmtId="0" fontId="8" fillId="0" borderId="1" applyAlignment="1" pivotButton="0" quotePrefix="0" xfId="157">
      <alignment horizontal="center" vertical="center" wrapText="1"/>
    </xf>
    <xf numFmtId="0" fontId="8" fillId="0" borderId="1" applyAlignment="1" pivotButton="0" quotePrefix="0" xfId="157">
      <alignment horizontal="center" vertical="center" wrapText="1"/>
    </xf>
    <xf numFmtId="164" fontId="7" fillId="0" borderId="1" applyAlignment="1" pivotButton="0" quotePrefix="0" xfId="0">
      <alignment horizontal="center" vertical="center" wrapText="1"/>
    </xf>
    <xf numFmtId="164" fontId="1" fillId="0" borderId="1" applyAlignment="1" pivotButton="0" quotePrefix="0" xfId="0">
      <alignment horizontal="center" vertical="center" wrapText="1"/>
    </xf>
    <xf numFmtId="0" fontId="1" fillId="0" borderId="1" applyAlignment="1" pivotButton="0" quotePrefix="0" xfId="266">
      <alignment horizontal="center" vertical="center" wrapText="1"/>
    </xf>
    <xf numFmtId="0" fontId="10" fillId="0" borderId="1" applyAlignment="1" pivotButton="0" quotePrefix="0" xfId="0">
      <alignment horizontal="center" vertical="center" wrapText="1"/>
    </xf>
    <xf numFmtId="0" fontId="11" fillId="0" borderId="1" applyAlignment="1" pivotButton="0" quotePrefix="0" xfId="0">
      <alignment horizontal="center" vertical="center" wrapText="1"/>
    </xf>
    <xf numFmtId="164" fontId="1" fillId="0" borderId="1" applyAlignment="1" pivotButton="0" quotePrefix="0" xfId="266">
      <alignment horizontal="center" vertical="center" wrapText="1"/>
    </xf>
    <xf numFmtId="0" fontId="0" fillId="0" borderId="13" pivotButton="0" quotePrefix="0" xfId="0"/>
    <xf numFmtId="0" fontId="0" fillId="0" borderId="21" pivotButton="0" quotePrefix="0" xfId="0"/>
    <xf numFmtId="0" fontId="0" fillId="0" borderId="14" pivotButton="0" quotePrefix="0" xfId="0"/>
    <xf numFmtId="0" fontId="0" fillId="0" borderId="15" pivotButton="0" quotePrefix="0" xfId="0"/>
    <xf numFmtId="164" fontId="7" fillId="0" borderId="1" applyAlignment="1" pivotButton="0" quotePrefix="0" xfId="0">
      <alignment horizontal="center" vertical="center" wrapText="1"/>
    </xf>
    <xf numFmtId="164" fontId="1" fillId="0" borderId="1" applyAlignment="1" pivotButton="0" quotePrefix="0" xfId="0">
      <alignment horizontal="center" vertical="center" wrapText="1"/>
    </xf>
    <xf numFmtId="164" fontId="1" fillId="0" borderId="1" applyAlignment="1" pivotButton="0" quotePrefix="0" xfId="266">
      <alignment horizontal="center" vertical="center" wrapText="1"/>
    </xf>
  </cellXfs>
  <cellStyles count="267">
    <cellStyle name="常规" xfId="0" builtinId="0"/>
    <cellStyle name="货币[0]" xfId="1" builtinId="7"/>
    <cellStyle name="货币" xfId="2" builtinId="4"/>
    <cellStyle name="好_05玉溪" xfId="3"/>
    <cellStyle name="20% - 强调文字颜色 3" xfId="4" builtinId="38"/>
    <cellStyle name="输入" xfId="5" builtinId="20"/>
    <cellStyle name="Normalny_Arkusz1" xfId="6"/>
    <cellStyle name="args.style" xfId="7"/>
    <cellStyle name="千位分隔[0]" xfId="8" builtinId="6"/>
    <cellStyle name="Accent2 - 40%" xfId="9"/>
    <cellStyle name="40% - 强调文字颜色 3" xfId="10" builtinId="39"/>
    <cellStyle name="计算 2" xfId="11"/>
    <cellStyle name="差" xfId="12" builtinId="27"/>
    <cellStyle name="千位分隔" xfId="13" builtinId="3"/>
    <cellStyle name="超链接" xfId="14" builtinId="8"/>
    <cellStyle name="日期" xfId="15"/>
    <cellStyle name="Accent2 - 60%" xfId="16"/>
    <cellStyle name="60% - 强调文字颜色 3" xfId="17" builtinId="40"/>
    <cellStyle name="百分比" xfId="18" builtinId="5"/>
    <cellStyle name="已访问的超链接" xfId="19" builtinId="9"/>
    <cellStyle name="Œ…‹æØ‚è_Region Orders (2)" xfId="20"/>
    <cellStyle name="注释" xfId="21" builtinId="10"/>
    <cellStyle name="常规 6" xfId="22"/>
    <cellStyle name="_ET_STYLE_NoName_00__Sheet3" xfId="23"/>
    <cellStyle name="60% - 强调文字颜色 2" xfId="24" builtinId="36"/>
    <cellStyle name="Entered" xfId="25"/>
    <cellStyle name="标题 4" xfId="26" builtinId="19"/>
    <cellStyle name="差_教师绩效工资测算表（离退休按各地上报数测算）2009年1月1日" xfId="27"/>
    <cellStyle name="警告文本" xfId="28" builtinId="11"/>
    <cellStyle name="标题" xfId="29" builtinId="15"/>
    <cellStyle name="解释性文本" xfId="30" builtinId="53"/>
    <cellStyle name="标题 1" xfId="31" builtinId="16"/>
    <cellStyle name="百分比 4" xfId="32"/>
    <cellStyle name="标题 2" xfId="33" builtinId="17"/>
    <cellStyle name="60% - 强调文字颜色 1" xfId="34" builtinId="32"/>
    <cellStyle name="标题 3" xfId="35" builtinId="18"/>
    <cellStyle name="60% - 强调文字颜色 4" xfId="36" builtinId="44"/>
    <cellStyle name="输出" xfId="37" builtinId="21"/>
    <cellStyle name="计算" xfId="38" builtinId="22"/>
    <cellStyle name="检查单元格" xfId="39" builtinId="23"/>
    <cellStyle name="40% - 强调文字颜色 4 2" xfId="40"/>
    <cellStyle name="_ET_STYLE_NoName_00__县公司" xfId="41"/>
    <cellStyle name="20% - 强调文字颜色 6" xfId="42" builtinId="50"/>
    <cellStyle name="Currency [0]" xfId="43"/>
    <cellStyle name="_long term loan - others 300504" xfId="44"/>
    <cellStyle name="强调文字颜色 2" xfId="45" builtinId="33"/>
    <cellStyle name="链接单元格" xfId="46" builtinId="24"/>
    <cellStyle name="差_Book2" xfId="47"/>
    <cellStyle name="汇总" xfId="48" builtinId="25"/>
    <cellStyle name="好" xfId="49" builtinId="26"/>
    <cellStyle name="适中" xfId="50" builtinId="28"/>
    <cellStyle name="20% - 强调文字颜色 5" xfId="51" builtinId="46"/>
    <cellStyle name="强调文字颜色 1" xfId="52" builtinId="29"/>
    <cellStyle name="20% - 强调文字颜色 1" xfId="53" builtinId="30"/>
    <cellStyle name="40% - 强调文字颜色 1" xfId="54" builtinId="31"/>
    <cellStyle name="输出 2" xfId="55"/>
    <cellStyle name="20% - 强调文字颜色 2" xfId="56" builtinId="34"/>
    <cellStyle name="40% - 强调文字颜色 2" xfId="57" builtinId="35"/>
    <cellStyle name="千位分隔[0] 2" xfId="58"/>
    <cellStyle name="强调文字颜色 3" xfId="59" builtinId="37"/>
    <cellStyle name="_Part III.200406.Loan and Liabilities details.(Site Name)_Shenhua PBC package 050530" xfId="60"/>
    <cellStyle name="PSChar" xfId="61"/>
    <cellStyle name="强调文字颜色 4" xfId="62" builtinId="41"/>
    <cellStyle name="20% - 强调文字颜色 4" xfId="63" builtinId="42"/>
    <cellStyle name="40% - 强调文字颜色 4" xfId="64" builtinId="43"/>
    <cellStyle name="强调文字颜色 5" xfId="65" builtinId="45"/>
    <cellStyle name="40% - 强调文字颜色 5" xfId="66" builtinId="47"/>
    <cellStyle name="60% - 强调文字颜色 5" xfId="67" builtinId="48"/>
    <cellStyle name="强调文字颜色 6" xfId="68" builtinId="49"/>
    <cellStyle name="适中 2" xfId="69"/>
    <cellStyle name="0,0&#13;&#10;NA&#13;&#10;" xfId="70"/>
    <cellStyle name="_弱电系统设备配置报价清单" xfId="71"/>
    <cellStyle name="40% - 强调文字颜色 6" xfId="72" builtinId="51"/>
    <cellStyle name="60% - 强调文字颜色 6" xfId="73" builtinId="52"/>
    <cellStyle name="InputArea" xfId="74"/>
    <cellStyle name="好_2008年县级公安保障标准落实奖励经费分配测算" xfId="75"/>
    <cellStyle name="??_0N-HANDLING " xfId="76"/>
    <cellStyle name="@_text" xfId="77"/>
    <cellStyle name="?鹎%U龡&amp;H?_x0008__x001c__x001c_?_x0007__x0001__x0001_" xfId="78"/>
    <cellStyle name="ColLevel_0" xfId="79"/>
    <cellStyle name="??" xfId="80"/>
    <cellStyle name="捠壿 [0.00]_Region Orders (2)" xfId="81"/>
    <cellStyle name="Accent4 - 60%" xfId="82"/>
    <cellStyle name="@ET_Style?@font-face" xfId="83"/>
    <cellStyle name="Header2" xfId="84"/>
    <cellStyle name="_Book1_2" xfId="85"/>
    <cellStyle name="Accent2 - 20%" xfId="86"/>
    <cellStyle name="_Book1_3" xfId="87"/>
    <cellStyle name="Accent5 - 20%" xfId="88"/>
    <cellStyle name="好_11大理" xfId="89"/>
    <cellStyle name="40% - 强调文字颜色 3 2" xfId="90"/>
    <cellStyle name="Format Number Column" xfId="91"/>
    <cellStyle name="60% - 强调文字颜色 6 2" xfId="92"/>
    <cellStyle name="Currency1" xfId="93"/>
    <cellStyle name="{Thousand}" xfId="94"/>
    <cellStyle name="强调文字颜色 4 2" xfId="95"/>
    <cellStyle name="20% - 强调文字颜色 6 2" xfId="96"/>
    <cellStyle name="烹拳 [0]_ +Foil &amp; -FOIL &amp; PAPER" xfId="97"/>
    <cellStyle name="Moneda [0]_96 Risk" xfId="98"/>
    <cellStyle name="Accent1 - 20%" xfId="99"/>
    <cellStyle name="entry box" xfId="100"/>
    <cellStyle name="Pourcentage_pldt" xfId="101"/>
    <cellStyle name="RevList" xfId="102"/>
    <cellStyle name="Tusental (0)_pldt" xfId="103"/>
    <cellStyle name="KPMG Heading 2" xfId="104"/>
    <cellStyle name="差_0605石屏县" xfId="105"/>
    <cellStyle name="{Comma [0]}" xfId="106"/>
    <cellStyle name="{Comma}" xfId="107"/>
    <cellStyle name="{Date}" xfId="108"/>
    <cellStyle name="常规 2 4" xfId="109"/>
    <cellStyle name="Hyperlink_AheadBehind.xls Chart 23" xfId="110"/>
    <cellStyle name="per.style" xfId="111"/>
    <cellStyle name="{Month}" xfId="112"/>
    <cellStyle name="PSInt" xfId="113"/>
    <cellStyle name="{Thousand [0]}" xfId="114"/>
    <cellStyle name="{Percent}" xfId="115"/>
    <cellStyle name="{Z'0000(1 dec)}" xfId="116"/>
    <cellStyle name="{Z'0000(4 dec)}" xfId="117"/>
    <cellStyle name="40% - 强调文字颜色 6 2" xfId="118"/>
    <cellStyle name="20% - 强调文字颜色 1 2" xfId="119"/>
    <cellStyle name="20% - 强调文字颜色 2 2" xfId="120"/>
    <cellStyle name="20% - 强调文字颜色 3 2" xfId="121"/>
    <cellStyle name="好_03昭通" xfId="122"/>
    <cellStyle name="常规 3" xfId="123"/>
    <cellStyle name="Mon閠aire_!!!GO" xfId="124"/>
    <cellStyle name="20% - 强调文字颜色 5 2" xfId="125"/>
    <cellStyle name="Normal - Style1" xfId="126"/>
    <cellStyle name="警告文本 2" xfId="127"/>
    <cellStyle name="Black" xfId="128"/>
    <cellStyle name="40% - 强调文字颜色 1 2" xfId="129"/>
    <cellStyle name="40% - 强调文字颜色 2 2" xfId="130"/>
    <cellStyle name="差_Book1_银行账户情况表_2010年12月" xfId="131"/>
    <cellStyle name="好_Book1_县公司" xfId="132"/>
    <cellStyle name="强调 3" xfId="133"/>
    <cellStyle name="部门" xfId="134"/>
    <cellStyle name="常规 2 3" xfId="135"/>
    <cellStyle name="t" xfId="136"/>
    <cellStyle name="商品名称" xfId="137"/>
    <cellStyle name="60% - 强调文字颜色 1 2" xfId="138"/>
    <cellStyle name="60% - 强调文字颜色 2 2" xfId="139"/>
    <cellStyle name="60% - 强调文字颜色 3 2" xfId="140"/>
    <cellStyle name="60% - 强调文字颜色 5 2" xfId="141"/>
    <cellStyle name="6mal" xfId="142"/>
    <cellStyle name="Accent1" xfId="143"/>
    <cellStyle name="Accent1 - 60%" xfId="144"/>
    <cellStyle name="Percent [2]" xfId="145"/>
    <cellStyle name="Accent2" xfId="146"/>
    <cellStyle name="Comma  - Style2" xfId="147"/>
    <cellStyle name="Milliers_!!!GO" xfId="148"/>
    <cellStyle name="Accent3 - 40%" xfId="149"/>
    <cellStyle name="Mon閠aire [0]_!!!GO" xfId="150"/>
    <cellStyle name="Border" xfId="151"/>
    <cellStyle name="Header1" xfId="152"/>
    <cellStyle name="Accent5" xfId="153"/>
    <cellStyle name="Accent6" xfId="154"/>
    <cellStyle name="Accent6 - 40%" xfId="155"/>
    <cellStyle name="Accent6 - 60%" xfId="156"/>
    <cellStyle name="常规 4" xfId="157"/>
    <cellStyle name="Monétaire [0]_!!!GO" xfId="158"/>
    <cellStyle name="Calc Currency (0)" xfId="159"/>
    <cellStyle name="PSHeading" xfId="160"/>
    <cellStyle name="差_530623_2006年县级财政报表附表" xfId="161"/>
    <cellStyle name="category" xfId="162"/>
    <cellStyle name="Column Headings" xfId="163"/>
    <cellStyle name="Comma_!!!GO" xfId="164"/>
    <cellStyle name="Model" xfId="165"/>
    <cellStyle name="Column$Headings" xfId="166"/>
    <cellStyle name="Grey" xfId="167"/>
    <cellStyle name="标题 2 2" xfId="168"/>
    <cellStyle name="Column_Title" xfId="169"/>
    <cellStyle name="comma zerodec" xfId="170"/>
    <cellStyle name="霓付 [0]_ +Foil &amp; -FOIL &amp; PAPER" xfId="171"/>
    <cellStyle name="comma-d" xfId="172"/>
    <cellStyle name="Copied" xfId="173"/>
    <cellStyle name="COST1" xfId="174"/>
    <cellStyle name="Currency_!!!GO" xfId="175"/>
    <cellStyle name="Prefilled" xfId="176"/>
    <cellStyle name="分级显示列_1_Book1" xfId="177"/>
    <cellStyle name="Date" xfId="178"/>
    <cellStyle name="Dollar (zero dec)" xfId="179"/>
    <cellStyle name="Euro" xfId="180"/>
    <cellStyle name="差_00省级(定稿)" xfId="181"/>
    <cellStyle name="Fixed" xfId="182"/>
    <cellStyle name="强调 1" xfId="183"/>
    <cellStyle name="Followed Hyperlink_AheadBehind.xls Chart 23" xfId="184"/>
    <cellStyle name="HEADER" xfId="185"/>
    <cellStyle name="HEADING1" xfId="186"/>
    <cellStyle name="HEADING2" xfId="187"/>
    <cellStyle name="Input [yellow]" xfId="188"/>
    <cellStyle name="Input Cells" xfId="189"/>
    <cellStyle name="KPMG Heading 1" xfId="190"/>
    <cellStyle name="KPMG Heading 3" xfId="191"/>
    <cellStyle name="KPMG Heading 4" xfId="192"/>
    <cellStyle name="KPMG Normal" xfId="193"/>
    <cellStyle name="Lines Fill" xfId="194"/>
    <cellStyle name="常规 2" xfId="195"/>
    <cellStyle name="Linked Cells" xfId="196"/>
    <cellStyle name="Millares [0]_96 Risk" xfId="197"/>
    <cellStyle name="Valuta_pldt" xfId="198"/>
    <cellStyle name="Millares_96 Risk" xfId="199"/>
    <cellStyle name="Milliers [0]_!!!GO" xfId="200"/>
    <cellStyle name="Moneda_96 Risk" xfId="201"/>
    <cellStyle name="Monétaire_!!!GO" xfId="202"/>
    <cellStyle name="New Times Roman" xfId="203"/>
    <cellStyle name="no dec" xfId="204"/>
    <cellStyle name="Non défini" xfId="205"/>
    <cellStyle name="Norma,_laroux_4_营业在建 (2)_E21" xfId="206"/>
    <cellStyle name="pricing" xfId="207"/>
    <cellStyle name="PSDate" xfId="208"/>
    <cellStyle name="PSDec" xfId="209"/>
    <cellStyle name="PSSpacer" xfId="210"/>
    <cellStyle name="Red" xfId="211"/>
    <cellStyle name="Sheet Head" xfId="212"/>
    <cellStyle name="style" xfId="213"/>
    <cellStyle name="常规 18" xfId="214"/>
    <cellStyle name="style1" xfId="215"/>
    <cellStyle name="烹拳_ +Foil &amp; -FOIL &amp; PAPER" xfId="216"/>
    <cellStyle name="style2" xfId="217"/>
    <cellStyle name="subhead" xfId="218"/>
    <cellStyle name="Subtotal" xfId="219"/>
    <cellStyle name="Total" xfId="220"/>
    <cellStyle name="표준_0N-HANDLING " xfId="221"/>
    <cellStyle name="Tusental_pldt" xfId="222"/>
    <cellStyle name="Valuta (0)_pldt" xfId="223"/>
    <cellStyle name="捠壿_Region Orders (2)" xfId="224"/>
    <cellStyle name="未定义" xfId="225"/>
    <cellStyle name="编号" xfId="226"/>
    <cellStyle name="标题 1 2" xfId="227"/>
    <cellStyle name="标题 3 2" xfId="228"/>
    <cellStyle name="标题 4 2" xfId="229"/>
    <cellStyle name="千位分隔 3" xfId="230"/>
    <cellStyle name="标题1" xfId="231"/>
    <cellStyle name="表标题" xfId="232"/>
    <cellStyle name="差_530629_2006年县级财政报表附表" xfId="233"/>
    <cellStyle name="差_5334_2006年迪庆县级财政报表附表" xfId="234"/>
    <cellStyle name="差_Book1" xfId="235"/>
    <cellStyle name="差_Book1_甘南州" xfId="236"/>
    <cellStyle name="分级显示行_1_13区汇总" xfId="237"/>
    <cellStyle name="输入 2" xfId="238"/>
    <cellStyle name="公司标准表" xfId="239"/>
    <cellStyle name="好_530623_2006年县级财政报表附表" xfId="240"/>
    <cellStyle name="好_530629_2006年县级财政报表附表" xfId="241"/>
    <cellStyle name="好_5334_2006年迪庆县级财政报表附表" xfId="242"/>
    <cellStyle name="好_Book1" xfId="243"/>
    <cellStyle name="好_Book1_甘南州" xfId="244"/>
    <cellStyle name="强调文字颜色 6 2" xfId="245"/>
    <cellStyle name="汇总 2" xfId="246"/>
    <cellStyle name="貨幣_SGV" xfId="247"/>
    <cellStyle name="检查单元格 2" xfId="248"/>
    <cellStyle name="解释性文本 2" xfId="249"/>
    <cellStyle name="借出原因" xfId="250"/>
    <cellStyle name="链接单元格 2" xfId="251"/>
    <cellStyle name="霓付_ +Foil &amp; -FOIL &amp; PAPER" xfId="252"/>
    <cellStyle name="钎霖_4岿角利" xfId="253"/>
    <cellStyle name="强调 2" xfId="254"/>
    <cellStyle name="强调文字颜色 1 2" xfId="255"/>
    <cellStyle name="强调文字颜色 2 2" xfId="256"/>
    <cellStyle name="强调文字颜色 3 2" xfId="257"/>
    <cellStyle name="数量" xfId="258"/>
    <cellStyle name="数字" xfId="259"/>
    <cellStyle name="小数" xfId="260"/>
    <cellStyle name="昗弨_Pacific Region P&amp;L" xfId="261"/>
    <cellStyle name="资产" xfId="262"/>
    <cellStyle name="常规 11 34" xfId="263"/>
    <cellStyle name="常规 11" xfId="264"/>
    <cellStyle name="常规 9" xfId="265"/>
    <cellStyle name="常规 10 3" xfId="266"/>
  </cellStyle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externalLink" Target="/xl/externalLinks/externalLink1.xml" Id="rId2" /><Relationship Type="http://schemas.openxmlformats.org/officeDocument/2006/relationships/externalLink" Target="/xl/externalLinks/externalLink2.xml" Id="rId3" /><Relationship Type="http://schemas.openxmlformats.org/officeDocument/2006/relationships/externalLink" Target="/xl/externalLinks/externalLink3.xml" Id="rId4" /><Relationship Type="http://schemas.openxmlformats.org/officeDocument/2006/relationships/externalLink" Target="/xl/externalLinks/externalLink4.xml" Id="rId5" /><Relationship Type="http://schemas.openxmlformats.org/officeDocument/2006/relationships/externalLink" Target="/xl/externalLinks/externalLink5.xml" Id="rId6" /><Relationship Type="http://schemas.openxmlformats.org/officeDocument/2006/relationships/externalLink" Target="/xl/externalLinks/externalLink6.xml" Id="rId7" /><Relationship Type="http://schemas.openxmlformats.org/officeDocument/2006/relationships/externalLink" Target="/xl/externalLinks/externalLink7.xml" Id="rId8" /><Relationship Type="http://schemas.openxmlformats.org/officeDocument/2006/relationships/externalLink" Target="/xl/externalLinks/externalLink8.xml" Id="rId9" /><Relationship Type="http://schemas.openxmlformats.org/officeDocument/2006/relationships/externalLink" Target="/xl/externalLinks/externalLink9.xml" Id="rId10" /><Relationship Type="http://schemas.openxmlformats.org/officeDocument/2006/relationships/externalLink" Target="/xl/externalLinks/externalLink10.xml" Id="rId11" /><Relationship Type="http://schemas.openxmlformats.org/officeDocument/2006/relationships/externalLink" Target="/xl/externalLinks/externalLink11.xml" Id="rId12" /><Relationship Type="http://schemas.openxmlformats.org/officeDocument/2006/relationships/externalLink" Target="/xl/externalLinks/externalLink12.xml" Id="rId13" /><Relationship Type="http://schemas.openxmlformats.org/officeDocument/2006/relationships/externalLink" Target="/xl/externalLinks/externalLink13.xml" Id="rId14" /><Relationship Type="http://schemas.openxmlformats.org/officeDocument/2006/relationships/externalLink" Target="/xl/externalLinks/externalLink14.xml" Id="rId15" /><Relationship Type="http://schemas.openxmlformats.org/officeDocument/2006/relationships/externalLink" Target="/xl/externalLinks/externalLink15.xml" Id="rId16" /><Relationship Type="http://schemas.openxmlformats.org/officeDocument/2006/relationships/externalLink" Target="/xl/externalLinks/externalLink16.xml" Id="rId17" /><Relationship Type="http://schemas.openxmlformats.org/officeDocument/2006/relationships/externalLink" Target="/xl/externalLinks/externalLink17.xml" Id="rId18" /><Relationship Type="http://schemas.openxmlformats.org/officeDocument/2006/relationships/externalLink" Target="/xl/externalLinks/externalLink18.xml" Id="rId19" /><Relationship Type="http://schemas.openxmlformats.org/officeDocument/2006/relationships/externalLink" Target="/xl/externalLinks/externalLink19.xml" Id="rId20" /><Relationship Type="http://schemas.openxmlformats.org/officeDocument/2006/relationships/externalLink" Target="/xl/externalLinks/externalLink20.xml" Id="rId21" /><Relationship Type="http://schemas.openxmlformats.org/officeDocument/2006/relationships/externalLink" Target="/xl/externalLinks/externalLink21.xml" Id="rId22" /><Relationship Type="http://schemas.openxmlformats.org/officeDocument/2006/relationships/externalLink" Target="/xl/externalLinks/externalLink22.xml" Id="rId23" /><Relationship Type="http://schemas.openxmlformats.org/officeDocument/2006/relationships/externalLink" Target="/xl/externalLinks/externalLink23.xml" Id="rId24" /><Relationship Type="http://schemas.openxmlformats.org/officeDocument/2006/relationships/styles" Target="styles.xml" Id="rId25" /><Relationship Type="http://schemas.openxmlformats.org/officeDocument/2006/relationships/theme" Target="theme/theme1.xml" Id="rId26" /></Relationships>
</file>

<file path=xl/externalLinks/_rels/externalLink1.xml.rels><Relationships xmlns="http://schemas.openxmlformats.org/package/2006/relationships"><Relationship Type="http://schemas.openxmlformats.org/officeDocument/2006/relationships/externalLinkPath" Target="file:///\\SHANGHAI_LF\&#39044;&#31639;&#22788;\BY\YS3\97&#20915;&#31639;&#21306;&#21439;&#26368;&#21518;&#27719;&#24635;.xls" TargetMode="External" Id="rId1" /></Relationships>
</file>

<file path=xl/externalLinks/_rels/externalLink10.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 Id="rId1" /></Relationships>
</file>

<file path=xl/externalLinks/_rels/externalLink11.xml.rels><Relationships xmlns="http://schemas.openxmlformats.org/package/2006/relationships"><Relationship Type="http://schemas.openxmlformats.org/officeDocument/2006/relationships/externalLinkPath" Target="file:///M:\DATA%20Folder\2004&#24180;&#19968;&#33324;&#24615;&#36716;&#31227;&#25903;&#20184;\2004&#24180;&#20113;&#21335;&#30465;&#20998;&#21439;&#20844;&#29992;&#26631;&#20934;&#25903;&#20986;.xls" TargetMode="External" Id="rId1" /></Relationships>
</file>

<file path=xl/externalLinks/_rels/externalLink12.xml.rels><Relationships xmlns="http://schemas.openxmlformats.org/package/2006/relationships"><Relationship Type="http://schemas.openxmlformats.org/officeDocument/2006/relationships/externalLinkPath" Target="file:///O:\DOCUME~1\zq\LOCALS~1\Temp\&#25919;&#27861;&#21475;&#24120;&#29992;&#32479;&#35745;&#36164;&#26009;\&#19977;&#23395;&#24230;&#27719;&#24635;\&#39044;&#31639;\2006&#39044;&#31639;&#25253;&#34920;.xls" TargetMode="External" Id="rId1" /></Relationships>
</file>

<file path=xl/externalLinks/_rels/externalLink1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 Id="rId1" /></Relationships>
</file>

<file path=xl/externalLinks/_rels/externalLink14.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 Id="rId1" /></Relationships>
</file>

<file path=xl/externalLinks/_rels/externalLink15.xml.rels><Relationships xmlns="http://schemas.openxmlformats.org/package/2006/relationships"><Relationship Type="http://schemas.openxmlformats.org/officeDocument/2006/relationships/externalLinkPath" Target="file:///M:\DATA%20Folder\2004&#24180;&#19968;&#33324;&#24615;&#36716;&#31227;&#25903;&#20184;\2004&#24180;&#20113;&#21335;&#30465;&#20998;&#21439;&#20154;&#21592;&#26631;&#20934;&#25903;&#20986;.xls" TargetMode="External" Id="rId1" /></Relationships>
</file>

<file path=xl/externalLinks/_rels/externalLink16.xml.rels><Relationships xmlns="http://schemas.openxmlformats.org/package/2006/relationships"><Relationship Type="http://schemas.openxmlformats.org/officeDocument/2006/relationships/externalLinkPath" Target="file:///M:\DATA%20Folder\2004&#24180;&#19968;&#33324;&#24615;&#36716;&#31227;&#25903;&#20184;\2004&#24180;&#20113;&#21335;&#30465;&#20998;&#21439;&#20107;&#19994;&#21457;&#23637;&#25903;&#20986;&#65288;&#32463;&#24046;&#24322;&#35843;&#25972;&#65289;.xls" TargetMode="External" Id="rId1" /></Relationships>
</file>

<file path=xl/externalLinks/_rels/externalLink17.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 Id="rId1" /></Relationships>
</file>

<file path=xl/externalLinks/_rels/externalLink18.xml.rels><Relationships xmlns="http://schemas.openxmlformats.org/package/2006/relationships"><Relationship Type="http://schemas.openxmlformats.org/officeDocument/2006/relationships/externalLinkPath" Target="file:///O:\DOCUME~1\zq\LOCALS~1\Temp\&#36130;&#25919;&#20379;&#20859;&#20154;&#21592;&#20449;&#24687;&#34920;\&#25945;&#32946;\&#27896;&#27700;&#22235;&#20013;.xls" TargetMode="External" Id="rId1" /></Relationships>
</file>

<file path=xl/externalLinks/_rels/externalLink1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 Id="rId1" /></Relationships>
</file>

<file path=xl/externalLinks/_rels/externalLink2.xml.rels><Relationships xmlns="http://schemas.openxmlformats.org/package/2006/relationships"><Relationship Type="http://schemas.openxmlformats.org/officeDocument/2006/relationships/externalLinkPath" Target="file:///A:\zzj(2003).xls" TargetMode="External" Id="rId1" /></Relationships>
</file>

<file path=xl/externalLinks/_rels/externalLink20.xml.rels><Relationships xmlns="http://schemas.openxmlformats.org/package/2006/relationships"><Relationship Type="http://schemas.openxmlformats.org/officeDocument/2006/relationships/externalLinkPath" Target="file:///\\Budgetserver\&#39044;&#31639;&#21496;\BY\YS3\97&#20915;&#31639;&#21306;&#21439;&#26368;&#21518;&#27719;&#24635;.xls" TargetMode="External" Id="rId1" /></Relationships>
</file>

<file path=xl/externalLinks/_rels/externalLink21.xml.rels><Relationships xmlns="http://schemas.openxmlformats.org/package/2006/relationships"><Relationship Type="http://schemas.openxmlformats.org/officeDocument/2006/relationships/externalLinkPath" Target="file:///O:\&#33609;&#21407;&#31449;&#23454;&#21517;&#21046;&#34920;&#26684;&#21450;&#29031;&#29255;\2011&#24180;&#24037;&#20316;\&#23454;&#21517;&#21046;&#31649;&#29702;&#24037;&#20316;\&#21160;&#21592;&#20250;\&#34892;&#25919;&#26426;&#26500;&#20154;&#21592;&#27169;&#26495;.xls" TargetMode="External" Id="rId1" /></Relationships>
</file>

<file path=xl/externalLinks/_rels/externalLink22.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 Id="rId1" /></Relationships>
</file>

<file path=xl/externalLinks/_rels/externalLink2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 Id="rId1" /></Relationships>
</file>

<file path=xl/externalLinks/_rels/externalLink3.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 Id="rId1" /></Relationships>
</file>

<file path=xl/externalLinks/_rels/externalLink4.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 Id="rId1" /></Relationships>
</file>

<file path=xl/externalLinks/_rels/externalLink5.xml.rels><Relationships xmlns="http://schemas.openxmlformats.org/package/2006/relationships"><Relationship Type="http://schemas.openxmlformats.org/officeDocument/2006/relationships/externalLinkPath" Target="file:///M:\DATA%20Folder\2004&#24180;&#19968;&#33324;&#24615;&#36716;&#31227;&#25903;&#20184;\2004&#24180;&#20113;&#21335;&#30465;&#20998;&#21439;&#26449;&#32423;&#26631;&#20934;&#25903;&#20986;.xls" TargetMode="External" Id="rId1" /></Relationships>
</file>

<file path=xl/externalLinks/_rels/externalLink6.xml.rels><Relationships xmlns="http://schemas.openxmlformats.org/package/2006/relationships"><Relationship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 Id="rId1" /></Relationships>
</file>

<file path=xl/externalLinks/_rels/externalLink7.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 Id="rId1" /></Relationships>
</file>

<file path=xl/externalLinks/_rels/externalLink8.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 Id="rId1" /></Relationships>
</file>

<file path=xl/externalLinks/_rels/externalLink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10.xml><?xml version="1.0" encoding="utf-8"?>
<externalLink xmlns:r="http://schemas.openxmlformats.org/officeDocument/2006/relationships" xmlns="http://schemas.openxmlformats.org/spreadsheetml/2006/main">
  <externalBook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1.xml><?xml version="1.0" encoding="utf-8"?>
<externalLink xmlns:r="http://schemas.openxmlformats.org/officeDocument/2006/relationships" xmlns="http://schemas.openxmlformats.org/spreadsheetml/2006/main">
  <externalBook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2.xml><?xml version="1.0" encoding="utf-8"?>
<externalLink xmlns:r="http://schemas.openxmlformats.org/officeDocument/2006/relationships" xmlns="http://schemas.openxmlformats.org/spreadsheetml/2006/main">
  <externalBook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r="http://schemas.openxmlformats.org/officeDocument/2006/relationships" xmlns="http://schemas.openxmlformats.org/spreadsheetml/2006/main">
  <externalBook r:id="rId1">
    <sheetNames>
      <sheetName val="农业人口"/>
    </sheetNames>
    <sheetDataSet>
      <sheetData sheetId="0"/>
    </sheetDataSet>
  </externalBook>
</externalLink>
</file>

<file path=xl/externalLinks/externalLink14.xml><?xml version="1.0" encoding="utf-8"?>
<externalLink xmlns:r="http://schemas.openxmlformats.org/officeDocument/2006/relationships" xmlns="http://schemas.openxmlformats.org/spreadsheetml/2006/main">
  <externalBook r:id="rId1">
    <sheetNames>
      <sheetName val="农业用地"/>
    </sheetNames>
    <sheetDataSet>
      <sheetData sheetId="0"/>
    </sheetDataSet>
  </externalBook>
</externalLink>
</file>

<file path=xl/externalLinks/externalLink15.xml><?xml version="1.0" encoding="utf-8"?>
<externalLink xmlns:r="http://schemas.openxmlformats.org/officeDocument/2006/relationships" xmlns="http://schemas.openxmlformats.org/spreadsheetml/2006/main">
  <externalBook r:id="rId1">
    <sheetNames>
      <sheetName val="Define"/>
      <sheetName val="人员支出"/>
    </sheetNames>
    <sheetDataSet>
      <sheetData sheetId="0"/>
      <sheetData sheetId="1"/>
    </sheetDataSet>
  </externalBook>
</externalLink>
</file>

<file path=xl/externalLinks/externalLink16.xml><?xml version="1.0" encoding="utf-8"?>
<externalLink xmlns:r="http://schemas.openxmlformats.org/officeDocument/2006/relationships" xmlns="http://schemas.openxmlformats.org/spreadsheetml/2006/main">
  <externalBook r:id="rId1">
    <sheetNames>
      <sheetName val="Define"/>
      <sheetName val="事业发展"/>
    </sheetNames>
    <sheetDataSet>
      <sheetData sheetId="0"/>
      <sheetData sheetId="1"/>
    </sheetDataSet>
  </externalBook>
</externalLink>
</file>

<file path=xl/externalLinks/externalLink17.xml><?xml version="1.0" encoding="utf-8"?>
<externalLink xmlns:r="http://schemas.openxmlformats.org/officeDocument/2006/relationships" xmlns="http://schemas.openxmlformats.org/spreadsheetml/2006/main">
  <externalBook r:id="rId1">
    <sheetNames>
      <sheetName val="行政区划"/>
    </sheetNames>
    <sheetDataSet>
      <sheetData sheetId="0"/>
    </sheetDataSet>
  </externalBook>
</externalLink>
</file>

<file path=xl/externalLinks/externalLink18.xml><?xml version="1.0" encoding="utf-8"?>
<externalLink xmlns:r="http://schemas.openxmlformats.org/officeDocument/2006/relationships" xmlns="http://schemas.openxmlformats.org/spreadsheetml/2006/main">
  <externalBook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r="http://schemas.openxmlformats.org/officeDocument/2006/relationships" xmlns="http://schemas.openxmlformats.org/spreadsheetml/2006/main">
  <externalBook r:id="rId1">
    <sheetNames>
      <sheetName val="2002年一般预算收入"/>
    </sheetNames>
    <sheetDataSet>
      <sheetData sheetId="0"/>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21.xml><?xml version="1.0" encoding="utf-8"?>
<externalLink xmlns:r="http://schemas.openxmlformats.org/officeDocument/2006/relationships" xmlns="http://schemas.openxmlformats.org/spreadsheetml/2006/main">
  <externalBook r:id="rId1">
    <sheetNames>
      <sheetName val="行政机构人员信息"/>
      <sheetName val="数据输入说明"/>
    </sheetNames>
    <sheetDataSet>
      <sheetData sheetId="0"/>
      <sheetData sheetId="1"/>
    </sheetDataSet>
  </externalBook>
</externalLink>
</file>

<file path=xl/externalLinks/externalLink22.xml><?xml version="1.0" encoding="utf-8"?>
<externalLink xmlns:r="http://schemas.openxmlformats.org/officeDocument/2006/relationships" xmlns="http://schemas.openxmlformats.org/spreadsheetml/2006/main">
  <externalBook r:id="rId1">
    <sheetNames>
      <sheetName val="Define"/>
      <sheetName val="中小学生"/>
    </sheetNames>
    <sheetDataSet>
      <sheetData sheetId="0"/>
      <sheetData sheetId="1"/>
    </sheetDataSet>
  </externalBook>
</externalLink>
</file>

<file path=xl/externalLinks/externalLink23.xml><?xml version="1.0" encoding="utf-8"?>
<externalLink xmlns:r="http://schemas.openxmlformats.org/officeDocument/2006/relationships" xmlns="http://schemas.openxmlformats.org/spreadsheetml/2006/main">
  <externalBook r:id="rId1">
    <sheetNames>
      <sheetName val="总人口"/>
    </sheetNames>
    <sheetDataSet>
      <sheetData sheetId="0"/>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Define"/>
      <sheetName val="财政供养人员增幅"/>
    </sheetNames>
    <sheetDataSet>
      <sheetData sheetId="0"/>
      <sheetData sheetId="1"/>
    </sheetDataSet>
  </externalBook>
</externalLink>
</file>

<file path=xl/externalLinks/externalLink5.xml><?xml version="1.0" encoding="utf-8"?>
<externalLink xmlns:r="http://schemas.openxmlformats.org/officeDocument/2006/relationships" xmlns="http://schemas.openxmlformats.org/spreadsheetml/2006/main">
  <externalBook r:id="rId1">
    <sheetNames>
      <sheetName val="Define"/>
      <sheetName val="村级支出"/>
    </sheetNames>
    <sheetDataSet>
      <sheetData sheetId="0"/>
      <sheetData sheetId="1"/>
    </sheetDataSet>
  </externalBook>
</externalLink>
</file>

<file path=xl/externalLinks/externalLink6.xml><?xml version="1.0" encoding="utf-8"?>
<externalLink xmlns:r="http://schemas.openxmlformats.org/officeDocument/2006/relationships" xmlns="http://schemas.openxmlformats.org/spreadsheetml/2006/main">
  <externalBook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r="http://schemas.openxmlformats.org/officeDocument/2006/relationships" xmlns="http://schemas.openxmlformats.org/spreadsheetml/2006/main">
  <externalBook r:id="rId1">
    <sheetNames>
      <sheetName val="GDP"/>
    </sheetNames>
    <sheetDataSet>
      <sheetData sheetId="0"/>
    </sheetDataSet>
  </externalBook>
</externalLink>
</file>

<file path=xl/externalLinks/externalLink8.xml><?xml version="1.0" encoding="utf-8"?>
<externalLink xmlns:r="http://schemas.openxmlformats.org/officeDocument/2006/relationships" xmlns="http://schemas.openxmlformats.org/spreadsheetml/2006/main">
  <externalBook r:id="rId1">
    <sheetNames>
      <sheetName val="一般预算收入"/>
    </sheetNames>
    <sheetDataSet>
      <sheetData sheetId="0"/>
    </sheetDataSet>
  </externalBook>
</externalLink>
</file>

<file path=xl/externalLinks/externalLink9.xml><?xml version="1.0" encoding="utf-8"?>
<externalLink xmlns:r="http://schemas.openxmlformats.org/officeDocument/2006/relationships" xmlns="http://schemas.openxmlformats.org/spreadsheetml/2006/main">
  <externalBook r:id="rId1">
    <sheetNames>
      <sheetName val="工商税收"/>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L283"/>
  <sheetViews>
    <sheetView tabSelected="1" topLeftCell="C1" workbookViewId="0">
      <selection activeCell="X10" sqref="X10"/>
    </sheetView>
  </sheetViews>
  <sheetFormatPr baseColWidth="8" defaultColWidth="9" defaultRowHeight="11.25"/>
  <cols>
    <col width="5.5" customWidth="1" style="6" min="1" max="1"/>
    <col width="11.375" customWidth="1" style="6" min="2" max="2"/>
    <col width="4.16666666666667" customWidth="1" style="6" min="3" max="3"/>
    <col width="5.9" customWidth="1" style="6" min="4" max="4"/>
    <col width="42.625" customWidth="1" style="7" min="5" max="5"/>
    <col width="9" customWidth="1" style="6" min="6" max="6"/>
    <col width="13.175" customWidth="1" style="6" min="7" max="7"/>
    <col width="5.45" customWidth="1" style="6" min="8" max="8"/>
    <col width="7.125" customWidth="1" style="6" min="9" max="9"/>
    <col width="6.875" customWidth="1" style="6" min="10" max="10"/>
    <col width="5.80833333333333" customWidth="1" style="6" min="11" max="11"/>
    <col width="5.75" customWidth="1" style="6" min="12" max="12"/>
    <col width="3.66666666666667" customWidth="1" style="3" min="13" max="181"/>
    <col width="3.66666666666667" customWidth="1" style="1" min="182" max="16342"/>
    <col width="9" customWidth="1" style="1" min="16343" max="16348"/>
    <col width="3.66666666666667" customWidth="1" style="1" min="16349" max="16349"/>
    <col width="9" customWidth="1" style="1" min="16350" max="16384"/>
  </cols>
  <sheetData>
    <row r="1" ht="22" customFormat="1" customHeight="1" s="1">
      <c r="A1" s="8" t="inlineStr">
        <is>
          <t>附件1</t>
        </is>
      </c>
      <c r="C1" s="9" t="n"/>
      <c r="D1" s="9" t="n"/>
      <c r="E1" s="7" t="n"/>
      <c r="F1" s="6" t="n"/>
      <c r="G1" s="6" t="n"/>
      <c r="H1" s="6" t="n"/>
      <c r="I1" s="6" t="n"/>
      <c r="J1" s="6" t="n"/>
      <c r="K1" s="6" t="n"/>
      <c r="L1" s="6" t="n"/>
    </row>
    <row r="2" ht="34" customFormat="1" customHeight="1" s="1">
      <c r="A2" s="10" t="inlineStr">
        <is>
          <t>2021年第一批财政专项扶贫资金项目计划表</t>
        </is>
      </c>
    </row>
    <row r="3" ht="21.95" customFormat="1" customHeight="1" s="2">
      <c r="A3" s="34" t="inlineStr">
        <is>
          <t>序号</t>
        </is>
      </c>
      <c r="B3" s="34" t="inlineStr">
        <is>
          <t>项目名称</t>
        </is>
      </c>
      <c r="C3" s="34" t="inlineStr">
        <is>
          <t>建设
性质</t>
        </is>
      </c>
      <c r="D3" s="34" t="inlineStr">
        <is>
          <t>建设
地点</t>
        </is>
      </c>
      <c r="E3" s="34" t="inlineStr">
        <is>
          <t>建设内容与规模</t>
        </is>
      </c>
      <c r="F3" s="34" t="inlineStr">
        <is>
          <t>投资
估算
（万元）</t>
        </is>
      </c>
      <c r="G3" s="34" t="inlineStr">
        <is>
          <t>绩效目标</t>
        </is>
      </c>
      <c r="H3" s="50" t="n"/>
      <c r="I3" s="50" t="n"/>
      <c r="J3" s="51" t="n"/>
      <c r="K3" s="34" t="inlineStr">
        <is>
          <t>项目
主管
单位</t>
        </is>
      </c>
      <c r="L3" s="34" t="inlineStr">
        <is>
          <t>项目
实施
单位</t>
        </is>
      </c>
    </row>
    <row r="4" ht="20.1" customFormat="1" customHeight="1" s="2">
      <c r="A4" s="52" t="n"/>
      <c r="B4" s="52" t="n"/>
      <c r="C4" s="52" t="n"/>
      <c r="D4" s="52" t="n"/>
      <c r="E4" s="52" t="n"/>
      <c r="F4" s="52" t="n"/>
      <c r="G4" s="34" t="inlineStr">
        <is>
          <t>扶贫效益</t>
        </is>
      </c>
      <c r="H4" s="34" t="inlineStr">
        <is>
          <t>受益
村数
（个）</t>
        </is>
      </c>
      <c r="I4" s="34" t="inlineStr">
        <is>
          <t>受益
户数
(万户)</t>
        </is>
      </c>
      <c r="J4" s="34" t="inlineStr">
        <is>
          <t>受益
人口数
(万人)</t>
        </is>
      </c>
      <c r="K4" s="52" t="n"/>
      <c r="L4" s="52" t="n"/>
    </row>
    <row r="5" ht="19.5" customFormat="1" customHeight="1" s="2">
      <c r="A5" s="53" t="n"/>
      <c r="B5" s="53" t="n"/>
      <c r="C5" s="53" t="n"/>
      <c r="D5" s="53" t="n"/>
      <c r="E5" s="53" t="n"/>
      <c r="F5" s="53" t="n"/>
      <c r="G5" s="53" t="n"/>
      <c r="H5" s="53" t="n"/>
      <c r="I5" s="53" t="n"/>
      <c r="J5" s="53" t="n"/>
      <c r="K5" s="53" t="n"/>
      <c r="L5" s="53" t="n"/>
    </row>
    <row r="6" ht="27" customFormat="1" customHeight="1" s="2">
      <c r="A6" s="34" t="n"/>
      <c r="B6" s="34" t="inlineStr">
        <is>
          <t>合计</t>
        </is>
      </c>
      <c r="C6" s="34" t="n"/>
      <c r="D6" s="34" t="n"/>
      <c r="E6" s="13" t="n"/>
      <c r="F6" s="14" t="n">
        <v>20226</v>
      </c>
      <c r="G6" s="34" t="n"/>
      <c r="H6" s="34" t="n"/>
      <c r="I6" s="34" t="n"/>
      <c r="J6" s="34" t="n"/>
      <c r="K6" s="34" t="n"/>
      <c r="L6" s="34" t="n"/>
    </row>
    <row r="7" ht="33.75" customFormat="1" customHeight="1" s="3">
      <c r="A7" s="34" t="inlineStr">
        <is>
          <t>一</t>
        </is>
      </c>
      <c r="B7" s="34" t="inlineStr">
        <is>
          <t>精准扶贫专项贷款贴息合计</t>
        </is>
      </c>
      <c r="C7" s="34" t="inlineStr">
        <is>
          <t>续建</t>
        </is>
      </c>
      <c r="D7" s="23" t="inlineStr">
        <is>
          <t>全县20个乡镇</t>
        </is>
      </c>
      <c r="E7" s="16" t="inlineStr">
        <is>
          <t>为全县14143户脱贫户投放精准扶贫贷款31875万元，贴息1114万元</t>
        </is>
      </c>
      <c r="F7" s="23" t="n">
        <v>1114</v>
      </c>
      <c r="G7" s="16" t="inlineStr">
        <is>
          <t>解决脱贫户发展生产资金短缺问题，促进农民增收。</t>
        </is>
      </c>
      <c r="H7" s="23" t="n">
        <v>246</v>
      </c>
      <c r="I7" s="23" t="n">
        <v>1.4143</v>
      </c>
      <c r="J7" s="23" t="n">
        <v>6.2237</v>
      </c>
      <c r="K7" s="34" t="inlineStr">
        <is>
          <t>财政综合事务中心</t>
        </is>
      </c>
      <c r="L7" s="34" t="inlineStr">
        <is>
          <t>乡镇</t>
        </is>
      </c>
    </row>
    <row r="8" ht="33.75" customFormat="1" customHeight="1" s="4">
      <c r="A8" s="34" t="inlineStr">
        <is>
          <t>二</t>
        </is>
      </c>
      <c r="B8" s="34" t="inlineStr">
        <is>
          <t>小额扶贫贷款贴息</t>
        </is>
      </c>
      <c r="C8" s="34" t="inlineStr">
        <is>
          <t>续建</t>
        </is>
      </c>
      <c r="D8" s="34" t="inlineStr">
        <is>
          <t>全县20个乡镇</t>
        </is>
      </c>
      <c r="E8" s="35" t="inlineStr">
        <is>
          <t>为3485户脱贫户投放小额扶贫贷款1.68亿元，贴息745万元。</t>
        </is>
      </c>
      <c r="F8" s="34" t="n">
        <v>745</v>
      </c>
      <c r="G8" s="35" t="inlineStr">
        <is>
          <t>解决脱贫户发展生产资金短缺问题，促进农民增收。</t>
        </is>
      </c>
      <c r="H8" s="34" t="n">
        <v>163</v>
      </c>
      <c r="I8" s="34" t="n">
        <v>0.3485</v>
      </c>
      <c r="J8" s="34" t="n">
        <v>1.21975</v>
      </c>
      <c r="K8" s="34" t="inlineStr">
        <is>
          <t>财政综合事务中心</t>
        </is>
      </c>
      <c r="L8" s="34" t="inlineStr">
        <is>
          <t>乡镇</t>
        </is>
      </c>
    </row>
    <row r="9" ht="33.75" customFormat="1" customHeight="1" s="4">
      <c r="A9" s="34" t="inlineStr">
        <is>
          <t>三</t>
        </is>
      </c>
      <c r="B9" s="34" t="inlineStr">
        <is>
          <t>其他产业贷款贴息合计</t>
        </is>
      </c>
      <c r="C9" s="34" t="inlineStr">
        <is>
          <t>续建</t>
        </is>
      </c>
      <c r="D9" s="34" t="inlineStr">
        <is>
          <t>全县20个乡镇</t>
        </is>
      </c>
      <c r="E9" s="35" t="inlineStr">
        <is>
          <t>为2602户脱贫户投放331+湖羊养殖贷款及特色产业贷款8228.64万元，贴息141万元。</t>
        </is>
      </c>
      <c r="F9" s="34" t="n">
        <v>141</v>
      </c>
      <c r="G9" s="35" t="inlineStr">
        <is>
          <t>解决脱贫户发展生产资金短缺问题，促进农民增收。</t>
        </is>
      </c>
      <c r="H9" s="34" t="n">
        <v>109</v>
      </c>
      <c r="I9" s="34" t="n">
        <v>0.2602</v>
      </c>
      <c r="J9" s="34" t="n">
        <v>0.5106000000000001</v>
      </c>
      <c r="K9" s="34" t="inlineStr">
        <is>
          <t>财政综合事务中心</t>
        </is>
      </c>
      <c r="L9" s="34" t="inlineStr">
        <is>
          <t>乡镇</t>
        </is>
      </c>
    </row>
    <row r="10" ht="67.5" customFormat="1" customHeight="1" s="1">
      <c r="A10" s="34" t="inlineStr">
        <is>
          <t>四</t>
        </is>
      </c>
      <c r="B10" s="34" t="inlineStr">
        <is>
          <t>村级农机购置合计</t>
        </is>
      </c>
      <c r="C10" s="34" t="inlineStr">
        <is>
          <t>新建</t>
        </is>
      </c>
      <c r="D10" s="34" t="inlineStr">
        <is>
          <t>8个乡镇</t>
        </is>
      </c>
      <c r="E10" s="35" t="inlineStr">
        <is>
          <t>为15 个村集体购置饲料制备（搅拌）机、揉丝机、脱粒机等农业机械35台，按机械总价格的70%补助，共补助82万元。由村委会雇人操作机械，为农户提供服务，采取低于市场价、高于成本价向农户收取费用，所收费用于机械日常保养维修、操作人员工资及其他村级公益事业等支出，机械所有权和盈利收入归村集体。</t>
        </is>
      </c>
      <c r="F10" s="34">
        <f>SUM(F11:F16)</f>
        <v/>
      </c>
      <c r="G10" s="35" t="inlineStr">
        <is>
          <t>提升农机化服务水平，壮大村集体经济。</t>
        </is>
      </c>
      <c r="H10" s="34">
        <f>SUM(H11:H16)</f>
        <v/>
      </c>
      <c r="I10" s="34">
        <f>SUM(I11:I16)</f>
        <v/>
      </c>
      <c r="J10" s="34">
        <f>SUM(J11:J16)</f>
        <v/>
      </c>
      <c r="K10" s="34" t="inlineStr">
        <is>
          <t>农机
中心</t>
        </is>
      </c>
      <c r="L10" s="34" t="inlineStr">
        <is>
          <t>乡镇村</t>
        </is>
      </c>
    </row>
    <row r="11" ht="33.75" customHeight="1" s="5">
      <c r="A11" s="34" t="n">
        <v>1</v>
      </c>
      <c r="B11" s="34" t="inlineStr">
        <is>
          <t>村级农机购置</t>
        </is>
      </c>
      <c r="C11" s="34" t="inlineStr">
        <is>
          <t>新建</t>
        </is>
      </c>
      <c r="D11" s="34" t="inlineStr">
        <is>
          <t>南湫乡</t>
        </is>
      </c>
      <c r="E11" s="35" t="inlineStr">
        <is>
          <t>为洪涝池村购置农业机械7台</t>
        </is>
      </c>
      <c r="F11" s="34" t="n">
        <v>16.555</v>
      </c>
      <c r="G11" s="35" t="inlineStr">
        <is>
          <t>提升农机化服务水平，壮大村集体经济。</t>
        </is>
      </c>
      <c r="H11" s="34" t="n">
        <v>1</v>
      </c>
      <c r="I11" s="34" t="n">
        <v>0.031</v>
      </c>
      <c r="J11" s="34" t="n">
        <v>0.1278</v>
      </c>
      <c r="K11" s="34" t="inlineStr">
        <is>
          <t>农机
中心</t>
        </is>
      </c>
      <c r="L11" s="34" t="inlineStr">
        <is>
          <t>乡镇村</t>
        </is>
      </c>
    </row>
    <row r="12" ht="33.75" customHeight="1" s="5">
      <c r="A12" s="34" t="n">
        <v>2</v>
      </c>
      <c r="B12" s="34" t="inlineStr">
        <is>
          <t>村级农机购置</t>
        </is>
      </c>
      <c r="C12" s="34" t="inlineStr">
        <is>
          <t>新建</t>
        </is>
      </c>
      <c r="D12" s="34" t="inlineStr">
        <is>
          <t>木钵镇</t>
        </is>
      </c>
      <c r="E12" s="35" t="inlineStr">
        <is>
          <t>为殷家桥、井儿岔2村各购置农业机械1台。</t>
        </is>
      </c>
      <c r="F12" s="34" t="n">
        <v>6.748</v>
      </c>
      <c r="G12" s="35" t="inlineStr">
        <is>
          <t>提升农机化服务水平，壮大村集体经济。</t>
        </is>
      </c>
      <c r="H12" s="34" t="n">
        <v>2</v>
      </c>
      <c r="I12" s="34" t="n">
        <v>0.06</v>
      </c>
      <c r="J12" s="34" t="n">
        <v>0.3</v>
      </c>
      <c r="K12" s="34" t="inlineStr">
        <is>
          <t>农机
中心</t>
        </is>
      </c>
      <c r="L12" s="34" t="inlineStr">
        <is>
          <t>乡镇村</t>
        </is>
      </c>
    </row>
    <row r="13" ht="33.75" customHeight="1" s="5">
      <c r="A13" s="34" t="n">
        <v>3</v>
      </c>
      <c r="B13" s="34" t="inlineStr">
        <is>
          <t>村级农机购置</t>
        </is>
      </c>
      <c r="C13" s="34" t="inlineStr">
        <is>
          <t>新建</t>
        </is>
      </c>
      <c r="D13" s="34" t="inlineStr">
        <is>
          <t>虎洞镇</t>
        </is>
      </c>
      <c r="E13" s="35" t="inlineStr">
        <is>
          <t>为4个村购置农业机械13台，其中：魏家河村4台，高庙湾村2台，金庄原村6台，张大掌村1台。</t>
        </is>
      </c>
      <c r="F13" s="34" t="n">
        <v>26.595</v>
      </c>
      <c r="G13" s="35" t="inlineStr">
        <is>
          <t>提升农机化服务水平，壮大村集体经济。</t>
        </is>
      </c>
      <c r="H13" s="34" t="n">
        <v>4</v>
      </c>
      <c r="I13" s="34" t="n">
        <v>0.1223</v>
      </c>
      <c r="J13" s="34" t="n">
        <v>0.5</v>
      </c>
      <c r="K13" s="34" t="inlineStr">
        <is>
          <t>农机
中心</t>
        </is>
      </c>
      <c r="L13" s="34" t="inlineStr">
        <is>
          <t>虎洞镇</t>
        </is>
      </c>
    </row>
    <row r="14" ht="33.75" customHeight="1" s="5">
      <c r="A14" s="34" t="n">
        <v>4</v>
      </c>
      <c r="B14" s="34" t="inlineStr">
        <is>
          <t>村级农机购置</t>
        </is>
      </c>
      <c r="C14" s="34" t="inlineStr">
        <is>
          <t>新建</t>
        </is>
      </c>
      <c r="D14" s="34" t="inlineStr">
        <is>
          <t>秦团庄乡</t>
        </is>
      </c>
      <c r="E14" s="35" t="inlineStr">
        <is>
          <t>为新集子、王团庄2个村各购置农业机械2台。</t>
        </is>
      </c>
      <c r="F14" s="34" t="n">
        <v>12.292</v>
      </c>
      <c r="G14" s="35" t="inlineStr">
        <is>
          <t>提升农机化服务水平，壮大村集体经济。</t>
        </is>
      </c>
      <c r="H14" s="34" t="n">
        <v>2</v>
      </c>
      <c r="I14" s="34" t="n">
        <v>0.0265</v>
      </c>
      <c r="J14" s="34" t="n">
        <v>0.1196</v>
      </c>
      <c r="K14" s="34" t="inlineStr">
        <is>
          <t>农机
中心</t>
        </is>
      </c>
      <c r="L14" s="34" t="inlineStr">
        <is>
          <t>乡镇村</t>
        </is>
      </c>
    </row>
    <row r="15" ht="33.75" customHeight="1" s="5">
      <c r="A15" s="34" t="n">
        <v>6</v>
      </c>
      <c r="B15" s="34" t="inlineStr">
        <is>
          <t>村级农机购置</t>
        </is>
      </c>
      <c r="C15" s="34" t="inlineStr">
        <is>
          <t>新建</t>
        </is>
      </c>
      <c r="D15" s="34" t="inlineStr">
        <is>
          <t>洪德镇</t>
        </is>
      </c>
      <c r="E15" s="35" t="inlineStr">
        <is>
          <t>为丁阳渠子村购置农业机械2台</t>
        </is>
      </c>
      <c r="F15" s="34" t="n">
        <v>5.25</v>
      </c>
      <c r="G15" s="35" t="inlineStr">
        <is>
          <t>提升农机化服务水平，壮大村集体经济。</t>
        </is>
      </c>
      <c r="H15" s="34" t="n">
        <v>1</v>
      </c>
      <c r="I15" s="34" t="n">
        <v>0.0115</v>
      </c>
      <c r="J15" s="34" t="n">
        <v>0.0447</v>
      </c>
      <c r="K15" s="34" t="inlineStr">
        <is>
          <t>农机
中心</t>
        </is>
      </c>
      <c r="L15" s="34" t="inlineStr">
        <is>
          <t>乡镇村</t>
        </is>
      </c>
    </row>
    <row r="16" ht="33.75" customHeight="1" s="5">
      <c r="A16" s="34" t="n">
        <v>7</v>
      </c>
      <c r="B16" s="34" t="inlineStr">
        <is>
          <t>村级农机购置</t>
        </is>
      </c>
      <c r="C16" s="34" t="inlineStr">
        <is>
          <t>新建</t>
        </is>
      </c>
      <c r="D16" s="34" t="inlineStr">
        <is>
          <t>车道镇</t>
        </is>
      </c>
      <c r="E16" s="35" t="inlineStr">
        <is>
          <t>为5个村购置农业机械7台，其中：元峁村1台，双庙村2台，杨掌村1台，魏洼村2台，樱桃掌村1台。</t>
        </is>
      </c>
      <c r="F16" s="34" t="n">
        <v>14.56</v>
      </c>
      <c r="G16" s="35" t="inlineStr">
        <is>
          <t>提升农机化服务水平，壮大村集体经济。</t>
        </is>
      </c>
      <c r="H16" s="34" t="n">
        <v>5</v>
      </c>
      <c r="I16" s="34" t="n">
        <v>0.1275</v>
      </c>
      <c r="J16" s="34" t="n">
        <v>0.5209</v>
      </c>
      <c r="K16" s="34" t="inlineStr">
        <is>
          <t>农机
中心</t>
        </is>
      </c>
      <c r="L16" s="34" t="inlineStr">
        <is>
          <t>乡镇村</t>
        </is>
      </c>
    </row>
    <row r="17" ht="33.75" customFormat="1" customHeight="1" s="1">
      <c r="A17" s="34" t="inlineStr">
        <is>
          <t>五</t>
        </is>
      </c>
      <c r="B17" s="34" t="inlineStr">
        <is>
          <t>脱贫不稳定户农机购置合计</t>
        </is>
      </c>
      <c r="C17" s="34" t="inlineStr">
        <is>
          <t>新建</t>
        </is>
      </c>
      <c r="D17" s="34" t="inlineStr">
        <is>
          <t>18个乡镇</t>
        </is>
      </c>
      <c r="E17" s="35" t="inlineStr">
        <is>
          <t>为全县1528户脱贫不稳定户购置铡草揉丝机、脱粒机等产业加工机械1579台，按机械总价格的70%补助，共补助635万元。</t>
        </is>
      </c>
      <c r="F17" s="34">
        <f>SUM(F18:F35)</f>
        <v/>
      </c>
      <c r="G17" s="35" t="inlineStr">
        <is>
          <t>解决农户加工机械需求，提升农业机械化水平。</t>
        </is>
      </c>
      <c r="H17" s="34" t="n">
        <v>97</v>
      </c>
      <c r="I17" s="34" t="n">
        <v>0.1528</v>
      </c>
      <c r="J17" s="34" t="n">
        <v>0.6691</v>
      </c>
      <c r="K17" s="34" t="inlineStr">
        <is>
          <t>农机
中心</t>
        </is>
      </c>
      <c r="L17" s="34" t="inlineStr">
        <is>
          <t>乡镇村</t>
        </is>
      </c>
    </row>
    <row r="18" ht="33.75" customHeight="1" s="5">
      <c r="A18" s="34" t="n">
        <v>1</v>
      </c>
      <c r="B18" s="34" t="inlineStr">
        <is>
          <t>脱贫不稳定户农机购置</t>
        </is>
      </c>
      <c r="C18" s="34" t="inlineStr">
        <is>
          <t>新建</t>
        </is>
      </c>
      <c r="D18" s="34" t="inlineStr">
        <is>
          <t>南湫乡</t>
        </is>
      </c>
      <c r="E18" s="35" t="inlineStr">
        <is>
          <t>为21户脱贫不稳定户购置产业加工机械22台，其中，岳后渠村20台，洪涝池村2台。</t>
        </is>
      </c>
      <c r="F18" s="34" t="n">
        <v>8.48</v>
      </c>
      <c r="G18" s="35" t="inlineStr">
        <is>
          <t>解决农户加工机械需求，提升农业机械化水平。</t>
        </is>
      </c>
      <c r="H18" s="34" t="n">
        <v>2</v>
      </c>
      <c r="I18" s="34" t="n">
        <v>0.0021</v>
      </c>
      <c r="J18" s="34" t="n">
        <v>0.0102</v>
      </c>
      <c r="K18" s="34" t="inlineStr">
        <is>
          <t>农机
中心</t>
        </is>
      </c>
      <c r="L18" s="34" t="inlineStr">
        <is>
          <t>乡镇村</t>
        </is>
      </c>
    </row>
    <row r="19" ht="45" customHeight="1" s="5">
      <c r="A19" s="34" t="n">
        <v>2</v>
      </c>
      <c r="B19" s="34" t="inlineStr">
        <is>
          <t>脱贫不稳定户农机购置</t>
        </is>
      </c>
      <c r="C19" s="34" t="inlineStr">
        <is>
          <t>新建</t>
        </is>
      </c>
      <c r="D19" s="34" t="inlineStr">
        <is>
          <t>天池乡</t>
        </is>
      </c>
      <c r="E19" s="35" t="inlineStr">
        <is>
          <t>为223户脱贫不稳定户每户购置产业加工机械1台，其中：天池村5台，张邓塬村17台，殷屈河村71台，潘老庄村29台，大庄台村16台，四合掌村16台，老庄湾村11台，井渠淌村11台，鲜岔村17台，碾盘岭村8户，曹李川村22台。</t>
        </is>
      </c>
      <c r="F19" s="34" t="n">
        <v>85.3</v>
      </c>
      <c r="G19" s="35" t="inlineStr">
        <is>
          <t>解决农户加工机械需求，提升农业机械化水平</t>
        </is>
      </c>
      <c r="H19" s="34" t="n">
        <v>11</v>
      </c>
      <c r="I19" s="34" t="n">
        <v>0.0223</v>
      </c>
      <c r="J19" s="34" t="n">
        <v>0.0968</v>
      </c>
      <c r="K19" s="34" t="inlineStr">
        <is>
          <t>农机
中心</t>
        </is>
      </c>
      <c r="L19" s="34" t="inlineStr">
        <is>
          <t>乡镇村</t>
        </is>
      </c>
    </row>
    <row r="20" ht="33.75" customHeight="1" s="5">
      <c r="A20" s="34" t="n">
        <v>3</v>
      </c>
      <c r="B20" s="34" t="inlineStr">
        <is>
          <t>脱贫不稳定户农机购置</t>
        </is>
      </c>
      <c r="C20" s="34" t="inlineStr">
        <is>
          <t>新建</t>
        </is>
      </c>
      <c r="D20" s="34" t="inlineStr">
        <is>
          <t>木钵镇</t>
        </is>
      </c>
      <c r="E20" s="35" t="inlineStr">
        <is>
          <t>为2户脱贫不稳定户每户购置产业加工类机械1台，其中：殷家桥村1台，罗家沟村1台。</t>
        </is>
      </c>
      <c r="F20" s="34" t="n">
        <v>0.3675</v>
      </c>
      <c r="G20" s="35" t="inlineStr">
        <is>
          <t>解决农户加工机械需求，提升农业机械化水平</t>
        </is>
      </c>
      <c r="H20" s="34" t="n">
        <v>1</v>
      </c>
      <c r="I20" s="34" t="n">
        <v>0.0002</v>
      </c>
      <c r="J20" s="34" t="n">
        <v>0.0009</v>
      </c>
      <c r="K20" s="34" t="inlineStr">
        <is>
          <t>农机
中心</t>
        </is>
      </c>
      <c r="L20" s="34" t="inlineStr">
        <is>
          <t>乡镇村</t>
        </is>
      </c>
    </row>
    <row r="21" ht="33.75" customFormat="1" customHeight="1" s="1">
      <c r="A21" s="34" t="n">
        <v>4</v>
      </c>
      <c r="B21" s="34" t="inlineStr">
        <is>
          <t>脱贫不稳定户农机购置</t>
        </is>
      </c>
      <c r="C21" s="34" t="inlineStr">
        <is>
          <t>新建</t>
        </is>
      </c>
      <c r="D21" s="34" t="inlineStr">
        <is>
          <t>小南沟乡</t>
        </is>
      </c>
      <c r="E21" s="35" t="inlineStr">
        <is>
          <t>为69户脱贫不稳定户每户购置产业加工机械1台，其中：连川村14台，许掌村4台，杨胡套子1台，李上山20台，陈掌8台，燕麦掌11台，天子渠4台，汪天子4台，丁寨柯3台。</t>
        </is>
      </c>
      <c r="F21" s="34" t="n">
        <v>50.085</v>
      </c>
      <c r="G21" s="35" t="inlineStr">
        <is>
          <t>解决农户加工机械需求，提升农业机械化水平</t>
        </is>
      </c>
      <c r="H21" s="34" t="n">
        <v>9</v>
      </c>
      <c r="I21" s="34" t="n">
        <v>0.0069</v>
      </c>
      <c r="J21" s="34" t="n">
        <v>0.027</v>
      </c>
      <c r="K21" s="34" t="inlineStr">
        <is>
          <t>农机
中心</t>
        </is>
      </c>
      <c r="L21" s="34" t="inlineStr">
        <is>
          <t>乡镇村</t>
        </is>
      </c>
    </row>
    <row r="22" ht="33.75" customHeight="1" s="5">
      <c r="A22" s="34" t="n">
        <v>5</v>
      </c>
      <c r="B22" s="34" t="inlineStr">
        <is>
          <t>脱贫不稳定户农机购置</t>
        </is>
      </c>
      <c r="C22" s="34" t="inlineStr">
        <is>
          <t>新建</t>
        </is>
      </c>
      <c r="D22" s="34" t="inlineStr">
        <is>
          <t>曲子镇</t>
        </is>
      </c>
      <c r="E22" s="35" t="inlineStr">
        <is>
          <t>为董家塬村2户脱贫不稳定户每户购置产业加工机械1台。</t>
        </is>
      </c>
      <c r="F22" s="34" t="n">
        <v>1.42</v>
      </c>
      <c r="G22" s="35" t="inlineStr">
        <is>
          <t>解决农户加工机械需求，提升农业机械化水平</t>
        </is>
      </c>
      <c r="H22" s="34" t="n">
        <v>1</v>
      </c>
      <c r="I22" s="34" t="n">
        <v>0.0002</v>
      </c>
      <c r="J22" s="34" t="n">
        <v>0.001</v>
      </c>
      <c r="K22" s="34" t="inlineStr">
        <is>
          <t>农机
中心</t>
        </is>
      </c>
      <c r="L22" s="34" t="inlineStr">
        <is>
          <t>乡镇村</t>
        </is>
      </c>
    </row>
    <row r="23" ht="45" customHeight="1" s="5">
      <c r="A23" s="34" t="n">
        <v>6</v>
      </c>
      <c r="B23" s="34" t="inlineStr">
        <is>
          <t>脱贫不稳定户农机购置</t>
        </is>
      </c>
      <c r="C23" s="34" t="inlineStr">
        <is>
          <t>新建</t>
        </is>
      </c>
      <c r="D23" s="34" t="inlineStr">
        <is>
          <t>耿湾乡</t>
        </is>
      </c>
      <c r="E23" s="35" t="inlineStr">
        <is>
          <t>为368户脱贫不稳定户每户购置产业加工机械1台，其中：郜庄村6台，耿河村12台，韩老庄村17台，郝东掌村84台，黑城岔村11台，潘掌村98台，四合原村40台，天桥村15台，万湾村49台，早流渠村20台，张台村16台。</t>
        </is>
      </c>
      <c r="F23" s="34" t="n">
        <v>117.799</v>
      </c>
      <c r="G23" s="35" t="inlineStr">
        <is>
          <t>解决368户脱贫不稳定户产业加工机械需求。</t>
        </is>
      </c>
      <c r="H23" s="34" t="n">
        <v>11</v>
      </c>
      <c r="I23" s="34" t="n">
        <v>0.0368</v>
      </c>
      <c r="J23" s="34" t="n">
        <v>0.1564</v>
      </c>
      <c r="K23" s="34" t="inlineStr">
        <is>
          <t>农机
中心</t>
        </is>
      </c>
      <c r="L23" s="34" t="inlineStr">
        <is>
          <t>乡镇村</t>
        </is>
      </c>
    </row>
    <row r="24" ht="33.75" customHeight="1" s="5">
      <c r="A24" s="34" t="n">
        <v>7</v>
      </c>
      <c r="B24" s="34" t="inlineStr">
        <is>
          <t>脱贫不稳定户农机购置</t>
        </is>
      </c>
      <c r="C24" s="34" t="inlineStr">
        <is>
          <t>新建</t>
        </is>
      </c>
      <c r="D24" s="34" t="inlineStr">
        <is>
          <t>虎洞镇</t>
        </is>
      </c>
      <c r="E24" s="35" t="inlineStr">
        <is>
          <t>为9户脱贫不稳定户每户购置产业加工机械1台，其中：贾驿村2台，刘解掌村5台，张家湾村1台，常兆台村1台。</t>
        </is>
      </c>
      <c r="F24" s="34" t="n">
        <v>3.3579</v>
      </c>
      <c r="G24" s="35" t="inlineStr">
        <is>
          <t>解决农户加工机械需求，提升农业机械化水平</t>
        </is>
      </c>
      <c r="H24" s="34" t="n">
        <v>4</v>
      </c>
      <c r="I24" s="34" t="n">
        <v>0.0009</v>
      </c>
      <c r="J24" s="34" t="n">
        <v>0.0045</v>
      </c>
      <c r="K24" s="34" t="inlineStr">
        <is>
          <t>农机
中心</t>
        </is>
      </c>
      <c r="L24" s="34" t="inlineStr">
        <is>
          <t>乡镇村</t>
        </is>
      </c>
    </row>
    <row r="25" ht="33.75" customHeight="1" s="5">
      <c r="A25" s="34" t="n">
        <v>8</v>
      </c>
      <c r="B25" s="34" t="inlineStr">
        <is>
          <t>脱贫不稳定户农机购置</t>
        </is>
      </c>
      <c r="C25" s="34" t="inlineStr">
        <is>
          <t>新建</t>
        </is>
      </c>
      <c r="D25" s="34" t="inlineStr">
        <is>
          <t>甜水镇</t>
        </is>
      </c>
      <c r="E25" s="35" t="inlineStr">
        <is>
          <t>为12户脱贫不稳定户每户购置产业加工机械1台，其中：大良洼村3台，甜水街村3台，七里墩村1台，高崾岘村1台，张铁村2台，鲁掌村1台，狼儿滩村1台。</t>
        </is>
      </c>
      <c r="F25" s="34" t="n">
        <v>3.85</v>
      </c>
      <c r="G25" s="35" t="inlineStr">
        <is>
          <t>解决农户加工机械需求，提升农业机械化水平</t>
        </is>
      </c>
      <c r="H25" s="34" t="n">
        <v>7</v>
      </c>
      <c r="I25" s="34" t="n">
        <v>0.0012</v>
      </c>
      <c r="J25" s="34" t="n">
        <v>0.0047</v>
      </c>
      <c r="K25" s="34" t="inlineStr">
        <is>
          <t>农机
中心</t>
        </is>
      </c>
      <c r="L25" s="34" t="inlineStr">
        <is>
          <t>乡镇村</t>
        </is>
      </c>
    </row>
    <row r="26" ht="33.75" customHeight="1" s="5">
      <c r="A26" s="34" t="n">
        <v>9</v>
      </c>
      <c r="B26" s="34" t="inlineStr">
        <is>
          <t>脱贫不稳定户农机购置</t>
        </is>
      </c>
      <c r="C26" s="34" t="inlineStr">
        <is>
          <t>新建</t>
        </is>
      </c>
      <c r="D26" s="34" t="inlineStr">
        <is>
          <t>秦团庄乡</t>
        </is>
      </c>
      <c r="E26" s="35" t="inlineStr">
        <is>
          <t>为10户脱贫不稳定户每户购置产业加工机械1台，其中：大天子村2台，白塬畔村2台，秦团庄村2台，南掌堡子村1台，贾塬村2台，王团庄村1台。</t>
        </is>
      </c>
      <c r="F26" s="34" t="n">
        <v>3.73</v>
      </c>
      <c r="G26" s="35" t="inlineStr">
        <is>
          <t>解决农户加工机械需求，提升农业机械化水平</t>
        </is>
      </c>
      <c r="H26" s="34" t="n">
        <v>6</v>
      </c>
      <c r="I26" s="34" t="n">
        <v>0.001</v>
      </c>
      <c r="J26" s="34" t="n">
        <v>0.0039</v>
      </c>
      <c r="K26" s="34" t="inlineStr">
        <is>
          <t>农机
中心</t>
        </is>
      </c>
      <c r="L26" s="34" t="inlineStr">
        <is>
          <t>乡镇村</t>
        </is>
      </c>
    </row>
    <row r="27" ht="33.75" customHeight="1" s="5">
      <c r="A27" s="34" t="n">
        <v>10</v>
      </c>
      <c r="B27" s="34" t="inlineStr">
        <is>
          <t>脱贫不稳定户农机购置</t>
        </is>
      </c>
      <c r="C27" s="34" t="inlineStr">
        <is>
          <t>新建</t>
        </is>
      </c>
      <c r="D27" s="34" t="inlineStr">
        <is>
          <t>罗山川乡</t>
        </is>
      </c>
      <c r="E27" s="35" t="inlineStr">
        <is>
          <t>为127户脱贫不稳定户购置产业加工机械128台，其中：西阳洼村11台，苇芝城村3台，龙柏山村12台，兰家掌村30台，大树塬村36台，陈渠子村1台，山水湾村4台，光明村31台。</t>
        </is>
      </c>
      <c r="F27" s="34" t="n">
        <v>49.294</v>
      </c>
      <c r="G27" s="35" t="inlineStr">
        <is>
          <t>解决农户加工机械需求，提升农业机械化水平</t>
        </is>
      </c>
      <c r="H27" s="34" t="n">
        <v>8</v>
      </c>
      <c r="I27" s="34" t="n">
        <v>0.0127</v>
      </c>
      <c r="J27" s="34" t="n">
        <v>0.0528</v>
      </c>
      <c r="K27" s="34" t="inlineStr">
        <is>
          <t>农机
中心</t>
        </is>
      </c>
      <c r="L27" s="34" t="inlineStr">
        <is>
          <t>乡镇村</t>
        </is>
      </c>
    </row>
    <row r="28" ht="33.75" customHeight="1" s="5">
      <c r="A28" s="34" t="n">
        <v>11</v>
      </c>
      <c r="B28" s="34" t="inlineStr">
        <is>
          <t>脱贫不稳定户农机购置</t>
        </is>
      </c>
      <c r="C28" s="34" t="inlineStr">
        <is>
          <t>新建</t>
        </is>
      </c>
      <c r="D28" s="34" t="inlineStr">
        <is>
          <t>洪德镇</t>
        </is>
      </c>
      <c r="E28" s="35" t="inlineStr">
        <is>
          <t>为洪德街村1户脱贫不稳定户购置产业加工机械1台</t>
        </is>
      </c>
      <c r="F28" s="34" t="n">
        <v>0.497</v>
      </c>
      <c r="G28" s="35" t="inlineStr">
        <is>
          <t>解决农户加工机械需求，提升农业机械化水平</t>
        </is>
      </c>
      <c r="H28" s="34" t="n">
        <v>1</v>
      </c>
      <c r="I28" s="34" t="n">
        <v>0.0001</v>
      </c>
      <c r="J28" s="34" t="n">
        <v>0.0003</v>
      </c>
      <c r="K28" s="34" t="inlineStr">
        <is>
          <t>农机
中心</t>
        </is>
      </c>
      <c r="L28" s="34" t="inlineStr">
        <is>
          <t>乡镇村</t>
        </is>
      </c>
    </row>
    <row r="29" ht="33.75" customHeight="1" s="5">
      <c r="A29" s="34" t="n">
        <v>12</v>
      </c>
      <c r="B29" s="34" t="inlineStr">
        <is>
          <t>脱贫不稳定户农机购置</t>
        </is>
      </c>
      <c r="C29" s="34" t="inlineStr">
        <is>
          <t>新建</t>
        </is>
      </c>
      <c r="D29" s="34" t="inlineStr">
        <is>
          <t>八珠乡</t>
        </is>
      </c>
      <c r="E29" s="35" t="inlineStr">
        <is>
          <t>为八珠塬村5户脱贫不稳定户每户购置产业加工机械1台</t>
        </is>
      </c>
      <c r="F29" s="34" t="n">
        <v>2.665</v>
      </c>
      <c r="G29" s="35" t="inlineStr">
        <is>
          <t>解决农户加工机械需求，提升农业机械化水平</t>
        </is>
      </c>
      <c r="H29" s="34" t="n">
        <v>1</v>
      </c>
      <c r="I29" s="34" t="n">
        <v>0.0005</v>
      </c>
      <c r="J29" s="34" t="n">
        <v>0.002</v>
      </c>
      <c r="K29" s="34" t="inlineStr">
        <is>
          <t>农机
中心</t>
        </is>
      </c>
      <c r="L29" s="34" t="inlineStr">
        <is>
          <t>乡镇村</t>
        </is>
      </c>
    </row>
    <row r="30" ht="33.75" customFormat="1" customHeight="1" s="1">
      <c r="A30" s="34" t="n">
        <v>13</v>
      </c>
      <c r="B30" s="34" t="inlineStr">
        <is>
          <t>脱贫不稳定户农机购置</t>
        </is>
      </c>
      <c r="C30" s="34" t="inlineStr">
        <is>
          <t>新建</t>
        </is>
      </c>
      <c r="D30" s="34" t="inlineStr">
        <is>
          <t>演武乡</t>
        </is>
      </c>
      <c r="E30" s="35" t="inlineStr">
        <is>
          <t>为127户脱贫不稳定户每户购置产业加工机械1台，其中：黄山村40台，黑泉河村34台，曳郭咀7台，吴家塬村21台，路家塬25台。</t>
        </is>
      </c>
      <c r="F30" s="34" t="n">
        <v>26.687</v>
      </c>
      <c r="G30" s="35" t="inlineStr">
        <is>
          <t>解决农户加工机械需求，提升农业机械化水平</t>
        </is>
      </c>
      <c r="H30" s="34" t="n">
        <v>5</v>
      </c>
      <c r="I30" s="34" t="n">
        <v>0.0127</v>
      </c>
      <c r="J30" s="34" t="n">
        <v>0.054</v>
      </c>
      <c r="K30" s="34" t="inlineStr">
        <is>
          <t>农机
中心</t>
        </is>
      </c>
      <c r="L30" s="34" t="inlineStr">
        <is>
          <t>乡镇村</t>
        </is>
      </c>
    </row>
    <row r="31" ht="56.25" customFormat="1" customHeight="1" s="1">
      <c r="A31" s="34" t="n">
        <v>14</v>
      </c>
      <c r="B31" s="34" t="inlineStr">
        <is>
          <t>脱贫不稳定户农机购置</t>
        </is>
      </c>
      <c r="C31" s="34" t="inlineStr">
        <is>
          <t>新建</t>
        </is>
      </c>
      <c r="D31" s="34" t="inlineStr">
        <is>
          <t>车道镇</t>
        </is>
      </c>
      <c r="E31" s="35" t="inlineStr">
        <is>
          <t>为486户脱贫不稳定户购置产业加工机械521台，其中：元峁村24台，苦水掌村115台，双庙村51台，王西掌村64台，吊渠村73台，三角城村48台，杨掌村16台，万安村27台，魏洼村31台，陈掌村23台，红台村8台，樱桃掌村1台，安掌村3台，代掌村13台，刘渠村23台，刘园子村1台。</t>
        </is>
      </c>
      <c r="F31" s="34" t="n">
        <v>245.0796</v>
      </c>
      <c r="G31" s="35" t="inlineStr">
        <is>
          <t>解决农户加工机械需求，提升农业机械化水平</t>
        </is>
      </c>
      <c r="H31" s="34" t="n">
        <v>16</v>
      </c>
      <c r="I31" s="34" t="n">
        <v>0.0486</v>
      </c>
      <c r="J31" s="34" t="n">
        <v>0.2199</v>
      </c>
      <c r="K31" s="34" t="inlineStr">
        <is>
          <t>农机
中心</t>
        </is>
      </c>
      <c r="L31" s="34" t="inlineStr">
        <is>
          <t>乡镇村</t>
        </is>
      </c>
    </row>
    <row r="32" ht="33.75" customHeight="1" s="5">
      <c r="A32" s="34" t="n">
        <v>15</v>
      </c>
      <c r="B32" s="34" t="inlineStr">
        <is>
          <t>脱贫不稳定户农机购置</t>
        </is>
      </c>
      <c r="C32" s="34" t="inlineStr">
        <is>
          <t>新建</t>
        </is>
      </c>
      <c r="D32" s="34" t="inlineStr">
        <is>
          <t>芦家湾乡</t>
        </is>
      </c>
      <c r="E32" s="35" t="inlineStr">
        <is>
          <t>为18户脱贫不稳定户每户购置产业加工机械1台，其中：宋家掌村1台，井川村6台，杨新庄村10台，小堡条村1台。</t>
        </is>
      </c>
      <c r="F32" s="34" t="n">
        <v>8.34</v>
      </c>
      <c r="G32" s="35" t="inlineStr">
        <is>
          <t>解决农户加工机械需求，提升农业机械化水平</t>
        </is>
      </c>
      <c r="H32" s="34" t="n">
        <v>4</v>
      </c>
      <c r="I32" s="34" t="n">
        <v>0.0018</v>
      </c>
      <c r="J32" s="34" t="n">
        <v>0.013</v>
      </c>
      <c r="K32" s="34" t="inlineStr">
        <is>
          <t>农机
中心</t>
        </is>
      </c>
      <c r="L32" s="34" t="inlineStr">
        <is>
          <t>乡镇村</t>
        </is>
      </c>
    </row>
    <row r="33" ht="33.75" customHeight="1" s="5">
      <c r="A33" s="34" t="n">
        <v>16</v>
      </c>
      <c r="B33" s="34" t="inlineStr">
        <is>
          <t>脱贫不稳定户农机购置</t>
        </is>
      </c>
      <c r="C33" s="34" t="inlineStr">
        <is>
          <t>新建</t>
        </is>
      </c>
      <c r="D33" s="34" t="inlineStr">
        <is>
          <t>山城乡</t>
        </is>
      </c>
      <c r="E33" s="35" t="inlineStr">
        <is>
          <t>为寨柯村3户脱贫不稳定户购置产业加工机械7台</t>
        </is>
      </c>
      <c r="F33" s="34" t="n">
        <v>9.895</v>
      </c>
      <c r="G33" s="35" t="inlineStr">
        <is>
          <t>解决农户加工机械需求，提升农业机械化水平</t>
        </is>
      </c>
      <c r="H33" s="34" t="n">
        <v>1</v>
      </c>
      <c r="I33" s="34" t="n">
        <v>0.0003</v>
      </c>
      <c r="J33" s="34" t="n">
        <v>0.0009</v>
      </c>
      <c r="K33" s="34" t="inlineStr">
        <is>
          <t>农机
中心</t>
        </is>
      </c>
      <c r="L33" s="34" t="inlineStr">
        <is>
          <t>乡镇村</t>
        </is>
      </c>
    </row>
    <row r="34" ht="33.75" customHeight="1" s="5">
      <c r="A34" s="34" t="n">
        <v>17</v>
      </c>
      <c r="B34" s="34" t="inlineStr">
        <is>
          <t>脱贫不稳定户农机购置</t>
        </is>
      </c>
      <c r="C34" s="34" t="inlineStr">
        <is>
          <t>新建</t>
        </is>
      </c>
      <c r="D34" s="34" t="inlineStr">
        <is>
          <t>环城镇</t>
        </is>
      </c>
      <c r="E34" s="35" t="inlineStr">
        <is>
          <t>为42户脱贫不稳定户购置产业加工机械52台，其中：马坊塬村3台，龚淌村10台，赵小掌村10台，宁老庄村7台，西川村17台，张滩滩村2台，五里屯村3台。</t>
        </is>
      </c>
      <c r="F34" s="34" t="n">
        <v>17.952</v>
      </c>
      <c r="G34" s="35" t="inlineStr">
        <is>
          <t>解决农户加工机械需求，提升农业机械化水平</t>
        </is>
      </c>
      <c r="H34" s="34" t="n">
        <v>7</v>
      </c>
      <c r="I34" s="34" t="n">
        <v>0.0042</v>
      </c>
      <c r="J34" s="34" t="n">
        <v>0.0189</v>
      </c>
      <c r="K34" s="34" t="inlineStr">
        <is>
          <t>农机
中心</t>
        </is>
      </c>
      <c r="L34" s="34" t="inlineStr">
        <is>
          <t>乡镇村</t>
        </is>
      </c>
    </row>
    <row r="35" ht="33.75" customHeight="1" s="5">
      <c r="A35" s="34" t="n">
        <v>18</v>
      </c>
      <c r="B35" s="34" t="inlineStr">
        <is>
          <t>脱贫不稳定户农机购置</t>
        </is>
      </c>
      <c r="C35" s="34" t="inlineStr">
        <is>
          <t>新建</t>
        </is>
      </c>
      <c r="D35" s="34" t="inlineStr">
        <is>
          <t>合道镇</t>
        </is>
      </c>
      <c r="E35" s="35" t="inlineStr">
        <is>
          <t>为寨子坪村3户脱贫不稳定户每户购置产业加工机械1台</t>
        </is>
      </c>
      <c r="F35" s="34" t="n">
        <v>0.201</v>
      </c>
      <c r="G35" s="35" t="inlineStr">
        <is>
          <t>解决农户加工机械需求，提升农业机械化水平</t>
        </is>
      </c>
      <c r="H35" s="34" t="n">
        <v>1</v>
      </c>
      <c r="I35" s="34" t="n">
        <v>0.0003</v>
      </c>
      <c r="J35" s="34" t="n">
        <v>0.0019</v>
      </c>
      <c r="K35" s="34" t="inlineStr">
        <is>
          <t>农机
中心</t>
        </is>
      </c>
      <c r="L35" s="34" t="inlineStr">
        <is>
          <t>乡镇村</t>
        </is>
      </c>
    </row>
    <row r="36" ht="45" customFormat="1" customHeight="1" s="1">
      <c r="A36" s="34" t="inlineStr">
        <is>
          <t>六</t>
        </is>
      </c>
      <c r="B36" s="34" t="inlineStr">
        <is>
          <t>边缘户
农机购置合计</t>
        </is>
      </c>
      <c r="C36" s="34" t="inlineStr">
        <is>
          <t>新建</t>
        </is>
      </c>
      <c r="D36" s="34" t="inlineStr">
        <is>
          <t>14个乡镇</t>
        </is>
      </c>
      <c r="E36" s="35" t="inlineStr">
        <is>
          <t>为101户边缘易致贫户购置铡草揉丝机、脱粒机等产业加工机械110台，按机械总价格的70%补助，共补助60万元。</t>
        </is>
      </c>
      <c r="F36" s="34" t="n">
        <v>60</v>
      </c>
      <c r="G36" s="35" t="inlineStr">
        <is>
          <t>扶持农户发展草畜产业，提升农机化服务水平，帮助农户增收增效。</t>
        </is>
      </c>
      <c r="H36" s="34" t="n">
        <v>47</v>
      </c>
      <c r="I36" s="34" t="n">
        <v>0.0101</v>
      </c>
      <c r="J36" s="34" t="n">
        <v>0.0408</v>
      </c>
      <c r="K36" s="34" t="inlineStr">
        <is>
          <t>农机
中心</t>
        </is>
      </c>
      <c r="L36" s="34" t="inlineStr">
        <is>
          <t>乡镇村</t>
        </is>
      </c>
    </row>
    <row r="37" ht="45" customHeight="1" s="5">
      <c r="A37" s="34" t="n">
        <v>1</v>
      </c>
      <c r="B37" s="34" t="inlineStr">
        <is>
          <t>边缘户
农机购置</t>
        </is>
      </c>
      <c r="C37" s="34" t="inlineStr">
        <is>
          <t>新建</t>
        </is>
      </c>
      <c r="D37" s="34" t="inlineStr">
        <is>
          <t>南湫乡</t>
        </is>
      </c>
      <c r="E37" s="35" t="inlineStr">
        <is>
          <t>为7户边缘易致贫户购置产业加工机械12台，其中：岳后渠村2台，洪涝池村10台。</t>
        </is>
      </c>
      <c r="F37" s="34" t="n">
        <v>3.767</v>
      </c>
      <c r="G37" s="35" t="inlineStr">
        <is>
          <t>扶持农户发展草畜产业，提升农机化服务水平，帮助农户增收增效。</t>
        </is>
      </c>
      <c r="H37" s="34" t="n">
        <v>2</v>
      </c>
      <c r="I37" s="34" t="n">
        <v>0.0007</v>
      </c>
      <c r="J37" s="34" t="n">
        <v>0.003</v>
      </c>
      <c r="K37" s="34" t="inlineStr">
        <is>
          <t>农机
中心</t>
        </is>
      </c>
      <c r="L37" s="34" t="inlineStr">
        <is>
          <t>乡镇村</t>
        </is>
      </c>
    </row>
    <row r="38" ht="45" customHeight="1" s="5">
      <c r="A38" s="34" t="n">
        <v>2</v>
      </c>
      <c r="B38" s="34" t="inlineStr">
        <is>
          <t>边缘户
农机购置</t>
        </is>
      </c>
      <c r="C38" s="34" t="inlineStr">
        <is>
          <t>新建</t>
        </is>
      </c>
      <c r="D38" s="34" t="inlineStr">
        <is>
          <t>天池乡</t>
        </is>
      </c>
      <c r="E38" s="35" t="inlineStr">
        <is>
          <t>为6户边缘易致贫户每户购置产业加工机械1台，其中：张邓塬村1台，大庄台村2台，四合掌村2台，碾盘岭村1台。</t>
        </is>
      </c>
      <c r="F38" s="34" t="n">
        <v>2.2</v>
      </c>
      <c r="G38" s="35" t="inlineStr">
        <is>
          <t>扶持农户发展草畜产业，提升农机化服务水平，帮助农户增收增效。</t>
        </is>
      </c>
      <c r="H38" s="34" t="n">
        <v>4</v>
      </c>
      <c r="I38" s="34" t="n">
        <v>0.0005999999999999999</v>
      </c>
      <c r="J38" s="34" t="n">
        <v>0.0031</v>
      </c>
      <c r="K38" s="34" t="inlineStr">
        <is>
          <t>农机
中心</t>
        </is>
      </c>
      <c r="L38" s="34" t="inlineStr">
        <is>
          <t>乡镇村</t>
        </is>
      </c>
    </row>
    <row r="39" ht="45" customHeight="1" s="5">
      <c r="A39" s="34" t="n">
        <v>3</v>
      </c>
      <c r="B39" s="34" t="inlineStr">
        <is>
          <t>边缘户
农机购置</t>
        </is>
      </c>
      <c r="C39" s="34" t="inlineStr">
        <is>
          <t>新建</t>
        </is>
      </c>
      <c r="D39" s="34" t="inlineStr">
        <is>
          <t>木钵镇</t>
        </is>
      </c>
      <c r="E39" s="35" t="inlineStr">
        <is>
          <t>为3户边缘易致贫户每户购置产业加工机械1台，其中：井儿岔村1台，韩洼子村1台，邓寨子村1台。</t>
        </is>
      </c>
      <c r="F39" s="34" t="n">
        <v>1.316</v>
      </c>
      <c r="G39" s="35" t="inlineStr">
        <is>
          <t>扶持农户发展草畜产业，提升农机化服务水平，帮助农户增收增效。</t>
        </is>
      </c>
      <c r="H39" s="34" t="n">
        <v>3</v>
      </c>
      <c r="I39" s="34" t="n">
        <v>0.0003</v>
      </c>
      <c r="J39" s="34" t="n">
        <v>0.0011</v>
      </c>
      <c r="K39" s="34" t="inlineStr">
        <is>
          <t>农机
中心</t>
        </is>
      </c>
      <c r="L39" s="34" t="inlineStr">
        <is>
          <t>乡镇村</t>
        </is>
      </c>
    </row>
    <row r="40" ht="45" customHeight="1" s="5">
      <c r="A40" s="34" t="n">
        <v>4</v>
      </c>
      <c r="B40" s="34" t="inlineStr">
        <is>
          <t>边缘户
农机购置</t>
        </is>
      </c>
      <c r="C40" s="34" t="inlineStr">
        <is>
          <t>新建</t>
        </is>
      </c>
      <c r="D40" s="34" t="inlineStr">
        <is>
          <t>小南沟乡</t>
        </is>
      </c>
      <c r="E40" s="35" t="inlineStr">
        <is>
          <t>为4户边缘户每户购置产业加工机械1台，其中：杨胡套子村3台，丁寨柯村1台。</t>
        </is>
      </c>
      <c r="F40" s="34" t="n">
        <v>1.775</v>
      </c>
      <c r="G40" s="35" t="inlineStr">
        <is>
          <t>扶持农户发展草畜产业，提升农机化服务水平，帮助农户增收增效。</t>
        </is>
      </c>
      <c r="H40" s="34" t="n">
        <v>2</v>
      </c>
      <c r="I40" s="34" t="n">
        <v>0.0004</v>
      </c>
      <c r="J40" s="34" t="n">
        <v>0.001</v>
      </c>
      <c r="K40" s="34" t="inlineStr">
        <is>
          <t>农机
中心</t>
        </is>
      </c>
      <c r="L40" s="34" t="inlineStr">
        <is>
          <t>乡镇村</t>
        </is>
      </c>
    </row>
    <row r="41" ht="45" customHeight="1" s="5">
      <c r="A41" s="34" t="n">
        <v>5</v>
      </c>
      <c r="B41" s="34" t="inlineStr">
        <is>
          <t>边缘户
农机购置</t>
        </is>
      </c>
      <c r="C41" s="34" t="inlineStr">
        <is>
          <t>新建</t>
        </is>
      </c>
      <c r="D41" s="34" t="inlineStr">
        <is>
          <t>曲子镇</t>
        </is>
      </c>
      <c r="E41" s="35" t="inlineStr">
        <is>
          <t>为2户边缘易致贫户每户购置产业加工机械1台，其中：董家塬村1台，金盆掌村1台。</t>
        </is>
      </c>
      <c r="F41" s="34" t="n">
        <v>1.066</v>
      </c>
      <c r="G41" s="35" t="inlineStr">
        <is>
          <t>扶持农户发展草畜产业，提升农机化服务水平，帮助农户增收增效。</t>
        </is>
      </c>
      <c r="H41" s="34" t="n">
        <v>2</v>
      </c>
      <c r="I41" s="34" t="n">
        <v>0.0002</v>
      </c>
      <c r="J41" s="34" t="n">
        <v>0.0007</v>
      </c>
      <c r="K41" s="34" t="inlineStr">
        <is>
          <t>农机
中心</t>
        </is>
      </c>
      <c r="L41" s="34" t="inlineStr">
        <is>
          <t>乡镇村</t>
        </is>
      </c>
    </row>
    <row r="42" ht="45" customHeight="1" s="5">
      <c r="A42" s="34" t="n">
        <v>6</v>
      </c>
      <c r="B42" s="34" t="inlineStr">
        <is>
          <t>边缘户
农机购置</t>
        </is>
      </c>
      <c r="C42" s="34" t="inlineStr">
        <is>
          <t>新建</t>
        </is>
      </c>
      <c r="D42" s="34" t="inlineStr">
        <is>
          <t>耿湾乡</t>
        </is>
      </c>
      <c r="E42" s="35" t="inlineStr">
        <is>
          <t>为5户边缘易致贫户每户购置产业加工机械1台，其中：万家湾村1台，天桥村2台，耿河村1台，四合原村1台。</t>
        </is>
      </c>
      <c r="F42" s="34" t="n">
        <v>1.506</v>
      </c>
      <c r="G42" s="35" t="inlineStr">
        <is>
          <t>扶持农户发展草畜产业，提升农机化服务水平，帮助农户增收增效。</t>
        </is>
      </c>
      <c r="H42" s="34" t="n">
        <v>4</v>
      </c>
      <c r="I42" s="34" t="n">
        <v>0.0005</v>
      </c>
      <c r="J42" s="34" t="n">
        <v>0.0016</v>
      </c>
      <c r="K42" s="34" t="inlineStr">
        <is>
          <t>农机
中心</t>
        </is>
      </c>
      <c r="L42" s="34" t="inlineStr">
        <is>
          <t>乡镇村</t>
        </is>
      </c>
    </row>
    <row r="43" ht="45" customHeight="1" s="5">
      <c r="A43" s="34" t="n">
        <v>7</v>
      </c>
      <c r="B43" s="34" t="inlineStr">
        <is>
          <t>边缘户
农机购置</t>
        </is>
      </c>
      <c r="C43" s="34" t="inlineStr">
        <is>
          <t>新建</t>
        </is>
      </c>
      <c r="D43" s="34" t="inlineStr">
        <is>
          <t>虎洞镇</t>
        </is>
      </c>
      <c r="E43" s="35" t="inlineStr">
        <is>
          <t>为18户边缘易致贫户每户购置产业加工机械1台，其中：贾驿村1台、魏家河村2台、刘解掌村3台、张家湾村4台、张大掌村2台、常兆台村3台、金庄原村2台、砂井子村1台。</t>
        </is>
      </c>
      <c r="F43" s="34" t="n">
        <v>6.7214</v>
      </c>
      <c r="G43" s="35" t="inlineStr">
        <is>
          <t>扶持农户发展草畜产业，提升农机化服务水平，帮助农户增收增效。</t>
        </is>
      </c>
      <c r="H43" s="34" t="n">
        <v>8</v>
      </c>
      <c r="I43" s="34" t="n">
        <v>0.0018</v>
      </c>
      <c r="J43" s="34" t="n">
        <v>0.0089</v>
      </c>
      <c r="K43" s="34" t="inlineStr">
        <is>
          <t>农机
中心</t>
        </is>
      </c>
      <c r="L43" s="34" t="inlineStr">
        <is>
          <t>乡镇村</t>
        </is>
      </c>
    </row>
    <row r="44" ht="45" customHeight="1" s="5">
      <c r="A44" s="34" t="n">
        <v>8</v>
      </c>
      <c r="B44" s="34" t="inlineStr">
        <is>
          <t>边缘户
农机购置</t>
        </is>
      </c>
      <c r="C44" s="34" t="inlineStr">
        <is>
          <t>新建</t>
        </is>
      </c>
      <c r="D44" s="34" t="inlineStr">
        <is>
          <t>秦团庄乡</t>
        </is>
      </c>
      <c r="E44" s="35" t="inlineStr">
        <is>
          <t>为28户边缘易致贫户每户购置产业加工机械1台，其中：大天子村2台，白塬畔村4台，秦团庄村4台，南掌堡子村1台，新峁村2台，贾塬村6台，新集子村1台，王团庄村8台。</t>
        </is>
      </c>
      <c r="F44" s="34" t="n">
        <v>9.954000000000001</v>
      </c>
      <c r="G44" s="35" t="inlineStr">
        <is>
          <t>扶持农户发展草畜产业，提升农机化服务水平，帮助农户增收增效。</t>
        </is>
      </c>
      <c r="H44" s="34" t="n">
        <v>8</v>
      </c>
      <c r="I44" s="34" t="n">
        <v>0.0028</v>
      </c>
      <c r="J44" s="34" t="n">
        <v>0.008200000000000001</v>
      </c>
      <c r="K44" s="34" t="inlineStr">
        <is>
          <t>农机
中心</t>
        </is>
      </c>
      <c r="L44" s="34" t="inlineStr">
        <is>
          <t>乡镇村</t>
        </is>
      </c>
    </row>
    <row r="45" ht="45" customHeight="1" s="5">
      <c r="A45" s="34" t="n">
        <v>9</v>
      </c>
      <c r="B45" s="34" t="inlineStr">
        <is>
          <t>边缘户
农机购置</t>
        </is>
      </c>
      <c r="C45" s="34" t="inlineStr">
        <is>
          <t>新建</t>
        </is>
      </c>
      <c r="D45" s="34" t="inlineStr">
        <is>
          <t>罗山川乡</t>
        </is>
      </c>
      <c r="E45" s="35" t="inlineStr">
        <is>
          <t>为苇芝城村1户边缘易致贫户购置产业加工机械1台</t>
        </is>
      </c>
      <c r="F45" s="34" t="n">
        <v>0.383</v>
      </c>
      <c r="G45" s="35" t="inlineStr">
        <is>
          <t>扶持农户发展草畜产业，提升农机化服务水平，帮助农户增收增效。</t>
        </is>
      </c>
      <c r="H45" s="34" t="n">
        <v>1</v>
      </c>
      <c r="I45" s="34" t="n">
        <v>0.0001</v>
      </c>
      <c r="J45" s="34" t="n">
        <v>0.0005</v>
      </c>
      <c r="K45" s="34" t="inlineStr">
        <is>
          <t>农机
中心</t>
        </is>
      </c>
      <c r="L45" s="34" t="inlineStr">
        <is>
          <t>乡镇村</t>
        </is>
      </c>
    </row>
    <row r="46" ht="45" customHeight="1" s="5">
      <c r="A46" s="34" t="n">
        <v>10</v>
      </c>
      <c r="B46" s="34" t="inlineStr">
        <is>
          <t>边缘户
农机购置</t>
        </is>
      </c>
      <c r="C46" s="34" t="inlineStr">
        <is>
          <t>新建</t>
        </is>
      </c>
      <c r="D46" s="34" t="inlineStr">
        <is>
          <t>洪德镇</t>
        </is>
      </c>
      <c r="E46" s="35" t="inlineStr">
        <is>
          <t>为2户边缘易致贫户购置产业加工机械3台，其中：苏长沟村2台、丁阳渠子村1台。</t>
        </is>
      </c>
      <c r="F46" s="34" t="n">
        <v>0.9849</v>
      </c>
      <c r="G46" s="35" t="inlineStr">
        <is>
          <t>扶持农户发展草畜产业，提升农机化服务水平，帮助农户增收增效。</t>
        </is>
      </c>
      <c r="H46" s="34" t="n">
        <v>2</v>
      </c>
      <c r="I46" s="34" t="n">
        <v>0.0002</v>
      </c>
      <c r="J46" s="34" t="n">
        <v>0.0015</v>
      </c>
      <c r="K46" s="34" t="inlineStr">
        <is>
          <t>农机
中心</t>
        </is>
      </c>
      <c r="L46" s="34" t="inlineStr">
        <is>
          <t>乡镇村</t>
        </is>
      </c>
    </row>
    <row r="47" ht="56.25" customHeight="1" s="5">
      <c r="A47" s="34" t="n">
        <v>11</v>
      </c>
      <c r="B47" s="34" t="inlineStr">
        <is>
          <t>边缘户
农机购置</t>
        </is>
      </c>
      <c r="C47" s="34" t="inlineStr">
        <is>
          <t>新建</t>
        </is>
      </c>
      <c r="D47" s="34" t="inlineStr">
        <is>
          <t>八珠乡</t>
        </is>
      </c>
      <c r="E47" s="35" t="inlineStr">
        <is>
          <t>为2户边缘易致贫户每户购置产业加工机械1台，其中：八珠塬村1台，瓦崾岘村1台。</t>
        </is>
      </c>
      <c r="F47" s="34" t="n">
        <v>1.066</v>
      </c>
      <c r="G47" s="35" t="inlineStr">
        <is>
          <t>解决为2户边缘易致贫户铡草揉丝一体机机械需求，提升农业机械化服务水平</t>
        </is>
      </c>
      <c r="H47" s="34" t="n">
        <v>2</v>
      </c>
      <c r="I47" s="34" t="n">
        <v>0.0002</v>
      </c>
      <c r="J47" s="34" t="n">
        <v>0.0007</v>
      </c>
      <c r="K47" s="34" t="inlineStr">
        <is>
          <t>农机
中心</t>
        </is>
      </c>
      <c r="L47" s="34" t="inlineStr">
        <is>
          <t>乡镇村</t>
        </is>
      </c>
    </row>
    <row r="48" ht="45" customHeight="1" s="5">
      <c r="A48" s="34" t="n">
        <v>12</v>
      </c>
      <c r="B48" s="34" t="inlineStr">
        <is>
          <t>边缘户
农机购置</t>
        </is>
      </c>
      <c r="C48" s="34" t="inlineStr">
        <is>
          <t>新建</t>
        </is>
      </c>
      <c r="D48" s="34" t="inlineStr">
        <is>
          <t>车道镇</t>
        </is>
      </c>
      <c r="E48" s="35" t="inlineStr">
        <is>
          <t>为10户边缘易致贫户购置产业加工机械13台，其中：双庙村1台，魏洼村1台，陈掌村6台，樱桃掌村4台，刘渠村1台。</t>
        </is>
      </c>
      <c r="F48" s="34" t="n">
        <v>23.7817</v>
      </c>
      <c r="G48" s="35" t="inlineStr">
        <is>
          <t>扶持农户发展草畜产业，提升农机化服务水平，帮助农户增收增效。</t>
        </is>
      </c>
      <c r="H48" s="34" t="n">
        <v>5</v>
      </c>
      <c r="I48" s="34" t="n">
        <v>0.001</v>
      </c>
      <c r="J48" s="34" t="n">
        <v>0.0041</v>
      </c>
      <c r="K48" s="34" t="inlineStr">
        <is>
          <t>农机
中心</t>
        </is>
      </c>
      <c r="L48" s="34" t="inlineStr">
        <is>
          <t>乡镇村</t>
        </is>
      </c>
    </row>
    <row r="49" ht="45" customHeight="1" s="5">
      <c r="A49" s="34" t="n">
        <v>13</v>
      </c>
      <c r="B49" s="34" t="inlineStr">
        <is>
          <t>边缘户
农机购置</t>
        </is>
      </c>
      <c r="C49" s="34" t="inlineStr">
        <is>
          <t>新建</t>
        </is>
      </c>
      <c r="D49" s="34" t="inlineStr">
        <is>
          <t>芦家湾乡</t>
        </is>
      </c>
      <c r="E49" s="35" t="inlineStr">
        <is>
          <t>为6户边缘易致贫户每户购置产业加工机械1台，其中：花儿掌村2台，桃李湾村1台，小堡条村1台，庙儿掌村2台。</t>
        </is>
      </c>
      <c r="F49" s="34" t="n">
        <v>4.08</v>
      </c>
      <c r="G49" s="35" t="inlineStr">
        <is>
          <t>扶持农户发展草畜产业，提升农机化服务水平，帮助农户增收增效。</t>
        </is>
      </c>
      <c r="H49" s="34" t="n">
        <v>4</v>
      </c>
      <c r="I49" s="34" t="n">
        <v>0.0005999999999999999</v>
      </c>
      <c r="J49" s="34" t="n">
        <v>0.0032</v>
      </c>
      <c r="K49" s="34" t="inlineStr">
        <is>
          <t>农机
中心</t>
        </is>
      </c>
      <c r="L49" s="34" t="inlineStr">
        <is>
          <t>乡镇村</t>
        </is>
      </c>
    </row>
    <row r="50" ht="45" customHeight="1" s="5">
      <c r="A50" s="34" t="n">
        <v>14</v>
      </c>
      <c r="B50" s="34" t="inlineStr">
        <is>
          <t>边缘户
农机购置</t>
        </is>
      </c>
      <c r="C50" s="34" t="inlineStr">
        <is>
          <t>新建</t>
        </is>
      </c>
      <c r="D50" s="34" t="inlineStr">
        <is>
          <t>合道镇</t>
        </is>
      </c>
      <c r="E50" s="35" t="inlineStr">
        <is>
          <t>为7户边缘易致贫户每户购置产业加工机械1台，其中：寨子坪村6台，梁坪村1台。</t>
        </is>
      </c>
      <c r="F50" s="34" t="n">
        <v>1.399</v>
      </c>
      <c r="G50" s="35" t="inlineStr">
        <is>
          <t>扶持农户发展草畜产业，提升农机化服务水平，帮助农户增收增效。</t>
        </is>
      </c>
      <c r="H50" s="34" t="n">
        <v>2</v>
      </c>
      <c r="I50" s="34" t="n">
        <v>0.0007</v>
      </c>
      <c r="J50" s="34" t="n">
        <v>0.0032</v>
      </c>
      <c r="K50" s="34" t="inlineStr">
        <is>
          <t>农机
中心</t>
        </is>
      </c>
      <c r="L50" s="34" t="inlineStr">
        <is>
          <t>乡镇村</t>
        </is>
      </c>
    </row>
    <row r="51" ht="45" customFormat="1" customHeight="1" s="1">
      <c r="A51" s="34" t="inlineStr">
        <is>
          <t>七</t>
        </is>
      </c>
      <c r="B51" s="34" t="inlineStr">
        <is>
          <t>产业田建设合计</t>
        </is>
      </c>
      <c r="C51" s="34" t="inlineStr">
        <is>
          <t>新建</t>
        </is>
      </c>
      <c r="D51" s="34" t="inlineStr">
        <is>
          <t>芦家湾、樊家川2个乡镇</t>
        </is>
      </c>
      <c r="E51" s="35" t="inlineStr">
        <is>
          <t>扶持61户脱贫户新修梯田1080.26亩，每亩补助500元。</t>
        </is>
      </c>
      <c r="F51" s="34" t="n">
        <v>54.013</v>
      </c>
      <c r="G51" s="35" t="inlineStr">
        <is>
          <t>改善61户脱贫户农业生产条件，提高粮食单产，增加收入。</t>
        </is>
      </c>
      <c r="H51" s="34">
        <f>SUM(H52:H53)</f>
        <v/>
      </c>
      <c r="I51" s="34">
        <f>SUM(I52:I53)</f>
        <v/>
      </c>
      <c r="J51" s="34">
        <f>SUM(J52:J53)</f>
        <v/>
      </c>
      <c r="K51" s="34" t="inlineStr">
        <is>
          <t>水保局</t>
        </is>
      </c>
      <c r="L51" s="34" t="inlineStr">
        <is>
          <t>乡（镇）</t>
        </is>
      </c>
    </row>
    <row r="52" ht="45" customFormat="1" customHeight="1" s="1">
      <c r="A52" s="34" t="n">
        <v>1</v>
      </c>
      <c r="B52" s="34" t="inlineStr">
        <is>
          <t>产业田建设</t>
        </is>
      </c>
      <c r="C52" s="34" t="inlineStr">
        <is>
          <t>新建</t>
        </is>
      </c>
      <c r="D52" s="34" t="inlineStr">
        <is>
          <t>芦家湾乡</t>
        </is>
      </c>
      <c r="E52" s="35" t="inlineStr">
        <is>
          <t>扶持杨新庄村9户脱贫户新修梯田159亩</t>
        </is>
      </c>
      <c r="F52" s="34" t="n">
        <v>7.95</v>
      </c>
      <c r="G52" s="35" t="inlineStr">
        <is>
          <t>改善9户脱贫户农业生产条件，提高粮食单产，增加收入。</t>
        </is>
      </c>
      <c r="H52" s="34" t="n">
        <v>1</v>
      </c>
      <c r="I52" s="34" t="n">
        <v>9</v>
      </c>
      <c r="J52" s="34" t="n">
        <v>38</v>
      </c>
      <c r="K52" s="34" t="inlineStr">
        <is>
          <t>水保局</t>
        </is>
      </c>
      <c r="L52" s="34" t="inlineStr">
        <is>
          <t>芦家湾乡</t>
        </is>
      </c>
    </row>
    <row r="53" ht="45" customFormat="1" customHeight="1" s="1">
      <c r="A53" s="34" t="n">
        <v>2</v>
      </c>
      <c r="B53" s="34" t="inlineStr">
        <is>
          <t>产业田建设</t>
        </is>
      </c>
      <c r="C53" s="34" t="inlineStr">
        <is>
          <t>新建</t>
        </is>
      </c>
      <c r="D53" s="34" t="inlineStr">
        <is>
          <t>樊家川镇</t>
        </is>
      </c>
      <c r="E53" s="35" t="inlineStr">
        <is>
          <t>扶持马骏滩村52户脱贫户新修梯田921.26亩</t>
        </is>
      </c>
      <c r="F53" s="34" t="n">
        <v>46.063</v>
      </c>
      <c r="G53" s="35" t="inlineStr">
        <is>
          <t>改善52户脱贫户农业生产条件，提高粮食单产，增加收入。</t>
        </is>
      </c>
      <c r="H53" s="34" t="n">
        <v>1</v>
      </c>
      <c r="I53" s="34" t="n">
        <v>52</v>
      </c>
      <c r="J53" s="34" t="n">
        <v>218</v>
      </c>
      <c r="K53" s="34" t="inlineStr">
        <is>
          <t>水保局</t>
        </is>
      </c>
      <c r="L53" s="34" t="inlineStr">
        <is>
          <t>樊家川镇</t>
        </is>
      </c>
    </row>
    <row r="54" ht="22.5" customFormat="1" customHeight="1" s="4">
      <c r="A54" s="34" t="inlineStr">
        <is>
          <t>八</t>
        </is>
      </c>
      <c r="B54" s="34" t="inlineStr">
        <is>
          <t>村级集体经济发展项目</t>
        </is>
      </c>
      <c r="C54" s="34" t="inlineStr">
        <is>
          <t>新建</t>
        </is>
      </c>
      <c r="D54" s="34" t="inlineStr">
        <is>
          <t>曲子等4个乡镇</t>
        </is>
      </c>
      <c r="E54" s="34" t="inlineStr">
        <is>
          <t>扶持4乡镇45个村通过入股龙头企业等方式发展壮大村级集体经济</t>
        </is>
      </c>
      <c r="F54" s="34" t="n">
        <v>2110</v>
      </c>
      <c r="G54" s="35" t="inlineStr">
        <is>
          <t>发展壮大村级集体经济</t>
        </is>
      </c>
      <c r="H54" s="34" t="n">
        <v>45</v>
      </c>
      <c r="I54" s="34" t="n">
        <v>0.2971</v>
      </c>
      <c r="J54" s="34" t="n">
        <v>1.2032</v>
      </c>
      <c r="K54" s="34" t="inlineStr">
        <is>
          <t>农业
农村局</t>
        </is>
      </c>
      <c r="L54" s="34" t="inlineStr">
        <is>
          <t>乡镇村</t>
        </is>
      </c>
    </row>
    <row r="55" ht="101.25" customHeight="1" s="5">
      <c r="A55" s="34" t="n">
        <v>1</v>
      </c>
      <c r="B55" s="34" t="inlineStr">
        <is>
          <t>村级集体经济发展项目</t>
        </is>
      </c>
      <c r="C55" s="34" t="inlineStr">
        <is>
          <t>新建</t>
        </is>
      </c>
      <c r="D55" s="34" t="inlineStr">
        <is>
          <t>曲子镇</t>
        </is>
      </c>
      <c r="E55" s="18" t="inlineStr">
        <is>
          <t>油坊塬、孟家寨、董家塬、小庄子、金盆掌、宋家塬、高李湾、楼房子、马家河9个村，每村安排集体经济发展资金50万元；五里桥、双城、刘旗3个村，每村安排集体经济发展资金20万元；金村寺村安排集体经济发展资金40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F55" s="34" t="n">
        <v>550</v>
      </c>
      <c r="G55" s="18" t="inlineStr">
        <is>
          <t>合作联社每年按不低于入股资金的6%为村集体分红；合作社吸纳贫困户务工，贫困户实现务工收入；合作社通过提供肉羊收购，增强贫困户抵御市场风险的能力。</t>
        </is>
      </c>
      <c r="H55" s="34" t="n">
        <v>13</v>
      </c>
      <c r="I55" s="34" t="n">
        <v>0.0663</v>
      </c>
      <c r="J55" s="34" t="n">
        <v>0.261</v>
      </c>
      <c r="K55" s="34" t="inlineStr">
        <is>
          <t>农业
农村局</t>
        </is>
      </c>
      <c r="L55" s="34" t="inlineStr">
        <is>
          <t>乡镇村</t>
        </is>
      </c>
    </row>
    <row r="56" ht="146.25" customHeight="1" s="5">
      <c r="A56" s="34" t="n">
        <v>2</v>
      </c>
      <c r="B56" s="34" t="inlineStr">
        <is>
          <t>村级集体经济发展项目</t>
        </is>
      </c>
      <c r="C56" s="34" t="inlineStr">
        <is>
          <t>新建</t>
        </is>
      </c>
      <c r="D56" s="34" t="inlineStr">
        <is>
          <t>木钵镇</t>
        </is>
      </c>
      <c r="E56" s="18" t="inlineStr">
        <is>
          <t>郭西掌、井儿岔、罗家沟、曹旗、二合塬、坪子塬、水坝滩、木钵街8个村，每村安排集体经济发展资金50万元，入股环县众成湖羊养殖示范专业合作社联合社，用于车道育肥羊场项目建设；高楼塬村安排集体经济发展资金10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F56" s="34" t="n">
        <v>410</v>
      </c>
      <c r="G56" s="18"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H56" s="34" t="n">
        <v>9</v>
      </c>
      <c r="I56" s="34" t="n">
        <v>0.1162</v>
      </c>
      <c r="J56" s="34" t="n">
        <v>0.4796</v>
      </c>
      <c r="K56" s="34" t="inlineStr">
        <is>
          <t>农业
农村局</t>
        </is>
      </c>
      <c r="L56" s="34" t="inlineStr">
        <is>
          <t>乡镇村</t>
        </is>
      </c>
    </row>
    <row r="57" ht="146.25" customHeight="1" s="5">
      <c r="A57" s="19" t="n">
        <v>3</v>
      </c>
      <c r="B57" s="34" t="inlineStr">
        <is>
          <t>村级集体经济发展项目</t>
        </is>
      </c>
      <c r="C57" s="34" t="inlineStr">
        <is>
          <t>新建</t>
        </is>
      </c>
      <c r="D57" s="34" t="inlineStr">
        <is>
          <t>环城镇</t>
        </is>
      </c>
      <c r="E57" s="18" t="inlineStr">
        <is>
          <t>宁老庄、西川、十八里、城东塬、北郭塬、肖川、龚淌、红星、陈汤塬、鸳鸯沟、张淌、唐塬、五里屯、马坊塬、漫塬、冉旗寨、白草塬、十五里沟、周塬、张滩滩、杨庙掌21个村，每村安排集体经济发展资金50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F57" s="34" t="n">
        <v>1050</v>
      </c>
      <c r="G57" s="18"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H57" s="34" t="n">
        <v>21</v>
      </c>
      <c r="I57" s="34" t="n">
        <v>0.09279999999999999</v>
      </c>
      <c r="J57" s="34" t="n">
        <v>0.3735</v>
      </c>
      <c r="K57" s="34" t="inlineStr">
        <is>
          <t>农业
农村局</t>
        </is>
      </c>
      <c r="L57" s="34" t="inlineStr">
        <is>
          <t>乡镇村</t>
        </is>
      </c>
    </row>
    <row r="58" ht="146.25" customHeight="1" s="5">
      <c r="A58" s="19" t="n">
        <v>4</v>
      </c>
      <c r="B58" s="34" t="inlineStr">
        <is>
          <t>村级集体经济发展项目</t>
        </is>
      </c>
      <c r="C58" s="34" t="inlineStr">
        <is>
          <t>新建</t>
        </is>
      </c>
      <c r="D58" s="34" t="inlineStr">
        <is>
          <t>天池乡</t>
        </is>
      </c>
      <c r="E58" s="18" t="inlineStr">
        <is>
          <t>天池、喜家坪2个村，每村安排集体经济发展资金50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F58" s="34" t="n">
        <v>100</v>
      </c>
      <c r="G58" s="18" t="inlineStr">
        <is>
          <t>合作联社每年按不低于入股资金的6%为村集体分红；合作联社与村委会建立利益联结机制，为该村养殖户优先调羊，提供专业养殖检疫人员上门到户“一对一”指导服务，有效提升养殖户科学养殖水平，增加产业收益。</t>
        </is>
      </c>
      <c r="H58" s="34" t="n">
        <v>2</v>
      </c>
      <c r="I58" s="34" t="n">
        <v>0.0218</v>
      </c>
      <c r="J58" s="34" t="n">
        <v>0.0891</v>
      </c>
      <c r="K58" s="34" t="inlineStr">
        <is>
          <t>农业
农村局</t>
        </is>
      </c>
      <c r="L58" s="34" t="inlineStr">
        <is>
          <t>乡镇村</t>
        </is>
      </c>
    </row>
    <row r="59" ht="33.75" customHeight="1" s="5">
      <c r="A59" s="20" t="inlineStr">
        <is>
          <t>九</t>
        </is>
      </c>
      <c r="B59" s="34" t="inlineStr">
        <is>
          <t>脱贫户羔羊保温箱合计</t>
        </is>
      </c>
      <c r="C59" s="34" t="inlineStr">
        <is>
          <t>新建</t>
        </is>
      </c>
      <c r="D59" s="21" t="inlineStr">
        <is>
          <t>20个乡镇</t>
        </is>
      </c>
      <c r="E59" s="35" t="inlineStr">
        <is>
          <t>为全县4209户湖羊养殖专业户，每户投放羔羊保温箱1个，按保温箱价格的70%给予补贴。其中550元标准3533户136.0205万元，400元标准676户18.928万元。</t>
        </is>
      </c>
      <c r="F59" s="34">
        <f>SUM(F60:F79)</f>
        <v/>
      </c>
      <c r="G59" s="35" t="inlineStr">
        <is>
          <t>改善养殖条件，提高羔羊成活率，增加养殖户收入。</t>
        </is>
      </c>
      <c r="H59" s="34">
        <f>SUM(H60:H79)</f>
        <v/>
      </c>
      <c r="I59" s="34">
        <f>SUM(I60:I79)</f>
        <v/>
      </c>
      <c r="J59" s="34">
        <f>SUM(J60:J79)</f>
        <v/>
      </c>
      <c r="K59" s="34" t="inlineStr">
        <is>
          <t>畜牧局</t>
        </is>
      </c>
      <c r="L59" s="21" t="inlineStr">
        <is>
          <t>20个乡镇</t>
        </is>
      </c>
    </row>
    <row r="60" ht="45" customHeight="1" s="5">
      <c r="A60" s="20" t="n">
        <v>1</v>
      </c>
      <c r="B60" s="21" t="inlineStr">
        <is>
          <t>脱贫户羔羊保温箱</t>
        </is>
      </c>
      <c r="C60" s="21" t="inlineStr">
        <is>
          <t>新建</t>
        </is>
      </c>
      <c r="D60" s="21" t="inlineStr">
        <is>
          <t>甜水镇</t>
        </is>
      </c>
      <c r="E60" s="22" t="inlineStr">
        <is>
          <t>为221户湖羊养殖专业户每户投放羔羊保温箱1个（550元标准209户,400元标准12户)，其中：甜水街村9户，张铁村53户，鲁掌村13户，何塬村27户，邱滩村4户，赵掌村22户，高崾岘村28户，狼儿滩村24户（含边缘户1户），大良洼村34户，七里墩村7户。</t>
        </is>
      </c>
      <c r="F60" s="34">
        <f>0.0209*385+0.0012*280</f>
        <v/>
      </c>
      <c r="G60" s="35" t="inlineStr">
        <is>
          <t>改善养殖条件，提高羔羊成活率，增加养殖户收入。</t>
        </is>
      </c>
      <c r="H60" s="21" t="n">
        <v>10</v>
      </c>
      <c r="I60" s="21" t="n">
        <v>0.0221</v>
      </c>
      <c r="J60" s="34">
        <f>I60*4</f>
        <v/>
      </c>
      <c r="K60" s="34" t="inlineStr">
        <is>
          <t>畜牧局</t>
        </is>
      </c>
      <c r="L60" s="21" t="inlineStr">
        <is>
          <t>甜水镇</t>
        </is>
      </c>
    </row>
    <row r="61" ht="90" customHeight="1" s="5">
      <c r="A61" s="20" t="n">
        <v>2</v>
      </c>
      <c r="B61" s="21" t="inlineStr">
        <is>
          <t>脱贫户羔羊保温箱</t>
        </is>
      </c>
      <c r="C61" s="21" t="inlineStr">
        <is>
          <t>新建</t>
        </is>
      </c>
      <c r="D61" s="34" t="inlineStr">
        <is>
          <t>洪德镇</t>
        </is>
      </c>
      <c r="E61" s="35" t="inlineStr">
        <is>
          <t>为450户湖羊养殖专业户每户投放550元标准羔羊保温箱1个，其中：大户塬村20户（含边缘户1户），丁阳渠子村34户，耿塬畔村25户，河连湾村27户（含边缘户2户），洪德街村18户（含边缘户2户），寇河村12户，李达掌村4户，李塬村11户，马塬村29户（含边缘户1户），梁岔村22户,苗河村51户（含边缘户1户），私盐路村45户（含边缘户1户），苏长沟村11户（含边缘户1户），肖关村10户，新集子村82户，许旗村13户，张崾岘村9户，张塬村12户，赵洼村15户。</t>
        </is>
      </c>
      <c r="F61" s="34">
        <f>I61*385</f>
        <v/>
      </c>
      <c r="G61" s="35" t="inlineStr">
        <is>
          <t>改善养殖条件，提高羔羊成活率，增加养殖户收入。</t>
        </is>
      </c>
      <c r="H61" s="34" t="n">
        <v>19</v>
      </c>
      <c r="I61" s="34" t="n">
        <v>0.045</v>
      </c>
      <c r="J61" s="34">
        <f>I61*4</f>
        <v/>
      </c>
      <c r="K61" s="34" t="inlineStr">
        <is>
          <t>畜牧局</t>
        </is>
      </c>
      <c r="L61" s="34" t="inlineStr">
        <is>
          <t>洪德镇</t>
        </is>
      </c>
    </row>
    <row r="62" ht="45" customHeight="1" s="5">
      <c r="A62" s="20" t="n">
        <v>3</v>
      </c>
      <c r="B62" s="21" t="inlineStr">
        <is>
          <t>脱贫户羔羊保温箱</t>
        </is>
      </c>
      <c r="C62" s="21" t="inlineStr">
        <is>
          <t>新建</t>
        </is>
      </c>
      <c r="D62" s="34" t="inlineStr">
        <is>
          <t>樊家川镇</t>
        </is>
      </c>
      <c r="E62" s="35" t="inlineStr">
        <is>
          <t>为133户湖羊养殖专业户每户投放羔羊保温箱1户(550元标准130户，400元标准3户）其中：慕家河村21户；樊家川村12户，马驿沟村10户，郝集村15户，长城村13户，闫塬村35户（含边缘户2户），李崾岘村9户；马骏滩村18户（含边缘户1户）。</t>
        </is>
      </c>
      <c r="F62" s="34">
        <f>0.013*385+0.0003*280</f>
        <v/>
      </c>
      <c r="G62" s="35" t="inlineStr">
        <is>
          <t>改善养殖条件，提高羔羊成活率，增加养殖户收入。</t>
        </is>
      </c>
      <c r="H62" s="20" t="n">
        <v>8</v>
      </c>
      <c r="I62" s="20" t="n">
        <v>0.0133</v>
      </c>
      <c r="J62" s="34">
        <f>I62*4</f>
        <v/>
      </c>
      <c r="K62" s="34" t="inlineStr">
        <is>
          <t>畜牧局</t>
        </is>
      </c>
      <c r="L62" s="34" t="inlineStr">
        <is>
          <t>樊家川镇</t>
        </is>
      </c>
    </row>
    <row r="63" ht="56.25" customHeight="1" s="5">
      <c r="A63" s="20" t="n">
        <v>4</v>
      </c>
      <c r="B63" s="21" t="inlineStr">
        <is>
          <t>脱贫户羔羊保温箱</t>
        </is>
      </c>
      <c r="C63" s="21" t="inlineStr">
        <is>
          <t>新建</t>
        </is>
      </c>
      <c r="D63" s="34" t="inlineStr">
        <is>
          <t>环城镇</t>
        </is>
      </c>
      <c r="E63" s="35" t="inlineStr">
        <is>
          <t>为61户湖羊养殖专业户每户投放550元标准羔羊保温箱1个，其中：北郭塬村1户，赵小掌村17户（含边缘户1个），宁老庄村6户，城东塬村3户，冉旗寨村3户，十八里村1户，鸳鸯沟村1户，张淌村3户（含边缘户1个），肖川村3户，马坊塬村3户，龚淌村2户，唐塬村4户，耿家沟村13户，漫塬村1户。</t>
        </is>
      </c>
      <c r="F63" s="34">
        <f>I63*385</f>
        <v/>
      </c>
      <c r="G63" s="35" t="inlineStr">
        <is>
          <t>改善养殖条件，提高羔羊成活率，增加养殖户收入。</t>
        </is>
      </c>
      <c r="H63" s="34" t="n">
        <v>14</v>
      </c>
      <c r="I63" s="34" t="n">
        <v>0.0061</v>
      </c>
      <c r="J63" s="34">
        <f>I63*4</f>
        <v/>
      </c>
      <c r="K63" s="34" t="inlineStr">
        <is>
          <t>畜牧局</t>
        </is>
      </c>
      <c r="L63" s="34" t="inlineStr">
        <is>
          <t>环城镇</t>
        </is>
      </c>
    </row>
    <row r="64" ht="56.25" customHeight="1" s="5">
      <c r="A64" s="20" t="n">
        <v>5</v>
      </c>
      <c r="B64" s="21" t="inlineStr">
        <is>
          <t>脱贫户羔羊保温箱</t>
        </is>
      </c>
      <c r="C64" s="21" t="inlineStr">
        <is>
          <t>新建</t>
        </is>
      </c>
      <c r="D64" s="34" t="inlineStr">
        <is>
          <t>天池乡</t>
        </is>
      </c>
      <c r="E64" s="35" t="inlineStr">
        <is>
          <t>为222户湖羊养殖专业户每户投放550元标准的羔羊保温箱1个，其中：天池村5个，张邓塬村9个，梁家河村20个，殷屈河村22个，苏北岔村49个，潘老庄村22个，大庄台村9个，四合掌村17个，老庄湾村7个，鲜岔村2个，碾盘岭村2个，大方山村9个，喜家坪村28个，曹李川村5个，吴城子村16个。</t>
        </is>
      </c>
      <c r="F64" s="34">
        <f>I64*385</f>
        <v/>
      </c>
      <c r="G64" s="35" t="inlineStr">
        <is>
          <t>改善养殖条件，提高羔羊成活率，增加养殖户收入。</t>
        </is>
      </c>
      <c r="H64" s="23" t="n">
        <v>15</v>
      </c>
      <c r="I64" s="34" t="n">
        <v>0.0222</v>
      </c>
      <c r="J64" s="34">
        <f>I64*4</f>
        <v/>
      </c>
      <c r="K64" s="34" t="inlineStr">
        <is>
          <t>畜牧局</t>
        </is>
      </c>
      <c r="L64" s="34" t="inlineStr">
        <is>
          <t>天池乡</t>
        </is>
      </c>
    </row>
    <row r="65" ht="45" customHeight="1" s="5">
      <c r="A65" s="20" t="n">
        <v>6</v>
      </c>
      <c r="B65" s="21" t="inlineStr">
        <is>
          <t>脱贫户羔羊保温箱</t>
        </is>
      </c>
      <c r="C65" s="21" t="inlineStr">
        <is>
          <t>新建</t>
        </is>
      </c>
      <c r="D65" s="34" t="inlineStr">
        <is>
          <t>虎洞镇</t>
        </is>
      </c>
      <c r="E65" s="35" t="inlineStr">
        <is>
          <t>为158户湖羊养殖专业户每户投放550元标准羔羊保温箱1个，其中：半个城村5户，常兆台村19户，高庙湾村14户，贾驿20户，金庄塬村23户，刘解掌村18户，砂井子村28户，魏家河村3户，张大掌村4户，张家湾村24户。</t>
        </is>
      </c>
      <c r="F65" s="34">
        <f>I65*385</f>
        <v/>
      </c>
      <c r="G65" s="35" t="inlineStr">
        <is>
          <t>改善养殖条件，提高羔羊成活率，增加养殖户收入。</t>
        </is>
      </c>
      <c r="H65" s="34" t="n">
        <v>10</v>
      </c>
      <c r="I65" s="34" t="n">
        <v>0.0158</v>
      </c>
      <c r="J65" s="34">
        <f>I65*4</f>
        <v/>
      </c>
      <c r="K65" s="34" t="inlineStr">
        <is>
          <t>畜牧局</t>
        </is>
      </c>
      <c r="L65" s="34" t="inlineStr">
        <is>
          <t>虎洞镇</t>
        </is>
      </c>
    </row>
    <row r="66" ht="90" customHeight="1" s="5">
      <c r="A66" s="20" t="n">
        <v>7</v>
      </c>
      <c r="B66" s="21" t="inlineStr">
        <is>
          <t>脱贫户羔羊保温箱</t>
        </is>
      </c>
      <c r="C66" s="21" t="inlineStr">
        <is>
          <t>新建</t>
        </is>
      </c>
      <c r="D66" s="34" t="inlineStr">
        <is>
          <t>合道镇</t>
        </is>
      </c>
      <c r="E66" s="35" t="inlineStr">
        <is>
          <t>为178户湖羊养殖专业户每户投放羔羊保温箱1个，其中：常崾岘村3户，陈旗塬村6户，大路洼村16户（含边缘户1户），何家坪村6户，红崖洼村8户（含边缘户1个），梁坪村16户（含边缘户2户），尚西坪村9户（含边缘户1户），唐台子村7户（含边缘户1户），陶洼子村5户，瓦天沟村16户（含边缘户1户），辛坪村7户（含边缘户1户），杨坪沟村18户（含边缘户1户），寨子坪村11户，赵塬村6户（含边缘户1户），朱家塬村6户，沈家岭村12户，赵台村26户（含边缘户1户）。</t>
        </is>
      </c>
      <c r="F66" s="34">
        <f>I66*385</f>
        <v/>
      </c>
      <c r="G66" s="35" t="inlineStr">
        <is>
          <t>改善养殖条件，提高羔羊成活率，增加养殖户收入。</t>
        </is>
      </c>
      <c r="H66" s="34" t="n">
        <v>17</v>
      </c>
      <c r="I66" s="34" t="n">
        <v>0.0178</v>
      </c>
      <c r="J66" s="34">
        <f>I66*4</f>
        <v/>
      </c>
      <c r="K66" s="34" t="inlineStr">
        <is>
          <t>畜牧局</t>
        </is>
      </c>
      <c r="L66" s="34" t="inlineStr">
        <is>
          <t>合道镇</t>
        </is>
      </c>
    </row>
    <row r="67" ht="56.25" customHeight="1" s="5">
      <c r="A67" s="20" t="n">
        <v>8</v>
      </c>
      <c r="B67" s="21" t="inlineStr">
        <is>
          <t>脱贫户羔羊保温箱</t>
        </is>
      </c>
      <c r="C67" s="21" t="inlineStr">
        <is>
          <t>新建</t>
        </is>
      </c>
      <c r="D67" s="34" t="inlineStr">
        <is>
          <t>芦家湾乡</t>
        </is>
      </c>
      <c r="E67" s="35" t="inlineStr">
        <is>
          <t>为282户湖羊养殖专业户每户投550元标准羔羊保温箱1个，其中：杨新庄村80户，花儿掌村10户，庙儿掌村33户（含边缘户2户），宋家掌村5户，井川村5户，桃李湾村8户，王庄村78户（含边缘户3户），大堡条村13户（含边缘户2户），盘龙村30户，小堡条村20户。</t>
        </is>
      </c>
      <c r="F67" s="34">
        <f>I67*385</f>
        <v/>
      </c>
      <c r="G67" s="35" t="inlineStr">
        <is>
          <t>改善养殖条件，提高羔羊成活率，增加养殖户收入。</t>
        </is>
      </c>
      <c r="H67" s="34" t="n">
        <v>10</v>
      </c>
      <c r="I67" s="34" t="n">
        <v>0.0282</v>
      </c>
      <c r="J67" s="34">
        <f>I67*4</f>
        <v/>
      </c>
      <c r="K67" s="34" t="inlineStr">
        <is>
          <t>畜牧局</t>
        </is>
      </c>
      <c r="L67" s="34" t="inlineStr">
        <is>
          <t>芦家湾乡</t>
        </is>
      </c>
    </row>
    <row r="68" ht="56.25" customHeight="1" s="5">
      <c r="A68" s="20" t="n">
        <v>9</v>
      </c>
      <c r="B68" s="21" t="inlineStr">
        <is>
          <t>脱贫户羔羊保温箱</t>
        </is>
      </c>
      <c r="C68" s="21" t="inlineStr">
        <is>
          <t>新建</t>
        </is>
      </c>
      <c r="D68" s="34" t="inlineStr">
        <is>
          <t>毛井镇</t>
        </is>
      </c>
      <c r="E68" s="35" t="inlineStr">
        <is>
          <t>为208户湖羊养殖专业户每户投放550元羔羊保温箱1个，其中：施家滩村14户，红土咀村43户（含边缘户1户），大户掌村22户，马趟村12户，高家洼村5户，黄寨柯村8户，乔崾岘村13户，二条俭村20户（含边缘户1户），砖城子村23户，山西掌村11户，杨东掌村18户，丁连掌村18户，红糜湾村1户。</t>
        </is>
      </c>
      <c r="F68" s="34">
        <f>I68*385</f>
        <v/>
      </c>
      <c r="G68" s="35" t="inlineStr">
        <is>
          <t>改善养殖条件，提高羔羊成活率，增加养殖户收入。</t>
        </is>
      </c>
      <c r="H68" s="34" t="n">
        <v>13</v>
      </c>
      <c r="I68" s="34" t="n">
        <v>0.0208</v>
      </c>
      <c r="J68" s="34">
        <f>I68*4</f>
        <v/>
      </c>
      <c r="K68" s="34" t="inlineStr">
        <is>
          <t>畜牧局</t>
        </is>
      </c>
      <c r="L68" s="34" t="inlineStr">
        <is>
          <t>毛井镇</t>
        </is>
      </c>
    </row>
    <row r="69" ht="45" customHeight="1" s="5">
      <c r="A69" s="20" t="n">
        <v>10</v>
      </c>
      <c r="B69" s="21" t="inlineStr">
        <is>
          <t>脱贫户羔羊保温箱</t>
        </is>
      </c>
      <c r="C69" s="21" t="inlineStr">
        <is>
          <t>新建</t>
        </is>
      </c>
      <c r="D69" s="34" t="inlineStr">
        <is>
          <t>小南沟乡</t>
        </is>
      </c>
      <c r="E69" s="35" t="inlineStr">
        <is>
          <t>为112户湖羊养殖专业户每户投放550元标准羔羊保温箱1个，其中：丁寨柯村13户，粉子山村7户，李上山村18户，李塬村19户，连川村4户，天子渠村17户，汪天子村17户，小南沟村3户，许掌村4户，燕麦掌村7户，杨胡套子村3户。</t>
        </is>
      </c>
      <c r="F69" s="34">
        <f>I69*385</f>
        <v/>
      </c>
      <c r="G69" s="35" t="inlineStr">
        <is>
          <t>改善养殖条件，提高羔羊成活率，增加养殖户收入。</t>
        </is>
      </c>
      <c r="H69" s="34" t="n">
        <v>11</v>
      </c>
      <c r="I69" s="34" t="n">
        <v>0.0112</v>
      </c>
      <c r="J69" s="34">
        <f>I69*4</f>
        <v/>
      </c>
      <c r="K69" s="34" t="inlineStr">
        <is>
          <t>畜牧局</t>
        </is>
      </c>
      <c r="L69" s="34" t="inlineStr">
        <is>
          <t>小南沟乡</t>
        </is>
      </c>
    </row>
    <row r="70" ht="56.25" customHeight="1" s="5">
      <c r="A70" s="20" t="n">
        <v>11</v>
      </c>
      <c r="B70" s="21" t="inlineStr">
        <is>
          <t>脱贫户羔羊保温箱</t>
        </is>
      </c>
      <c r="C70" s="21" t="inlineStr">
        <is>
          <t>新建</t>
        </is>
      </c>
      <c r="D70" s="34" t="inlineStr">
        <is>
          <t>车道镇</t>
        </is>
      </c>
      <c r="E70" s="35" t="inlineStr">
        <is>
          <t>为295户湖羊养殖专业户每户投放550元标准羔羊保温箱1个，其中：元峁村13户，苦水掌村6户，双庙村28户，王西掌村9户，吊渠村24户，三角城村21户，杨掌村34户，万安村63户，魏洼村18户，陈掌村10户，红台村3户，樱桃掌村3户，安掌村5户，代掌村14户，刘渠村40户，刘园子村4户。</t>
        </is>
      </c>
      <c r="F70" s="34">
        <f>I70*385</f>
        <v/>
      </c>
      <c r="G70" s="35" t="inlineStr">
        <is>
          <t>改善养殖条件，提高羔羊成活率，增加养殖户收入。</t>
        </is>
      </c>
      <c r="H70" s="34" t="n">
        <v>16</v>
      </c>
      <c r="I70" s="34" t="n">
        <v>0.0295</v>
      </c>
      <c r="J70" s="34">
        <f>I70*4</f>
        <v/>
      </c>
      <c r="K70" s="34" t="inlineStr">
        <is>
          <t>畜牧局</t>
        </is>
      </c>
      <c r="L70" s="34" t="inlineStr">
        <is>
          <t>车道镇</t>
        </is>
      </c>
    </row>
    <row r="71" ht="67.5" customHeight="1" s="5">
      <c r="A71" s="20" t="n">
        <v>12</v>
      </c>
      <c r="B71" s="21" t="inlineStr">
        <is>
          <t>脱贫户羔羊保温箱</t>
        </is>
      </c>
      <c r="C71" s="21" t="inlineStr">
        <is>
          <t>新建</t>
        </is>
      </c>
      <c r="D71" s="34" t="inlineStr">
        <is>
          <t>木钵镇</t>
        </is>
      </c>
      <c r="E71" s="35" t="inlineStr">
        <is>
          <t>为219户湖羊养殖专业户每户投放550元标准羔羊保温箱1个，其中：殷家桥村12户，木钵街村2户，周湾村7户，韩洼子村11户，曹旗村18户，关营村3户，高寨村3户，高楼塬村20户，刘家塬村6户，白家掌村11户，邓寨子村17户，郭西掌村17户，二合塬村24户，坪子塬村33户，井儿岔村11户，水坝滩村9户，罗家沟村15户。</t>
        </is>
      </c>
      <c r="F71" s="34">
        <f>I71*385</f>
        <v/>
      </c>
      <c r="G71" s="35" t="inlineStr">
        <is>
          <t>改善养殖条件，提高羔羊成活率，增加养殖户收入。</t>
        </is>
      </c>
      <c r="H71" s="34" t="n">
        <v>17</v>
      </c>
      <c r="I71" s="20" t="n">
        <v>0.0219</v>
      </c>
      <c r="J71" s="34">
        <f>I71*4</f>
        <v/>
      </c>
      <c r="K71" s="34" t="inlineStr">
        <is>
          <t>畜牧局</t>
        </is>
      </c>
      <c r="L71" s="34" t="inlineStr">
        <is>
          <t>木钵镇</t>
        </is>
      </c>
    </row>
    <row r="72" ht="45" customHeight="1" s="5">
      <c r="A72" s="20" t="n">
        <v>13</v>
      </c>
      <c r="B72" s="21" t="inlineStr">
        <is>
          <t>脱贫户羔羊保温箱</t>
        </is>
      </c>
      <c r="C72" s="21" t="inlineStr">
        <is>
          <t>新建</t>
        </is>
      </c>
      <c r="D72" s="34" t="inlineStr">
        <is>
          <t>曲子镇</t>
        </is>
      </c>
      <c r="E72" s="35" t="inlineStr">
        <is>
          <t>为93户湖羊养殖专业户每户投放550元羔羊保温箱1个，其中：五里桥村1户，刘旗村3户，高李湾村1户，楼房子村9户，西沟村48户，宋家塬村1户，许家塬村9户，金村寺村1户，油坊塬村1户，金盆掌村5户，小庄子村4户，马家河村5户，董家塬村5户。</t>
        </is>
      </c>
      <c r="F72" s="34">
        <f>I72*385</f>
        <v/>
      </c>
      <c r="G72" s="35" t="inlineStr">
        <is>
          <t>改善养殖条件，提高羔羊成活率，增加养殖户收入。</t>
        </is>
      </c>
      <c r="H72" s="34" t="n">
        <v>13</v>
      </c>
      <c r="I72" s="34" t="n">
        <v>0.009299999999999999</v>
      </c>
      <c r="J72" s="34">
        <f>I72*4</f>
        <v/>
      </c>
      <c r="K72" s="34" t="inlineStr">
        <is>
          <t>畜牧局</t>
        </is>
      </c>
      <c r="L72" s="34" t="inlineStr">
        <is>
          <t>曲子镇</t>
        </is>
      </c>
    </row>
    <row r="73" ht="56.25" customHeight="1" s="5">
      <c r="A73" s="20" t="n">
        <v>14</v>
      </c>
      <c r="B73" s="21" t="inlineStr">
        <is>
          <t>脱贫户羔羊保温箱</t>
        </is>
      </c>
      <c r="C73" s="21" t="inlineStr">
        <is>
          <t>新建</t>
        </is>
      </c>
      <c r="D73" s="34" t="inlineStr">
        <is>
          <t>八珠乡</t>
        </is>
      </c>
      <c r="E73" s="35" t="inlineStr">
        <is>
          <t>为236户湖羊养殖专业户每户投放550元羔羊保温箱1个，其中：八珠塬村35户，曹塬村15户（含边缘户1户），瓦崾岘91户（含边缘户1户），杏树沟村10户，塔儿咀村10户，马连掌村3户，冯家湾村5户，苟塬村19户（含边缘户2户），湫坝沟村20户，白塬村28户（含边缘户2户）。</t>
        </is>
      </c>
      <c r="F73" s="34">
        <f>I73*385</f>
        <v/>
      </c>
      <c r="G73" s="35" t="inlineStr">
        <is>
          <t>改善养殖条件，提高羔羊成活率，增加养殖户收入。</t>
        </is>
      </c>
      <c r="H73" s="21" t="n">
        <v>10</v>
      </c>
      <c r="I73" s="34" t="n">
        <v>0.0236</v>
      </c>
      <c r="J73" s="34">
        <f>I73*4</f>
        <v/>
      </c>
      <c r="K73" s="34" t="inlineStr">
        <is>
          <t>畜牧局</t>
        </is>
      </c>
      <c r="L73" s="34" t="inlineStr">
        <is>
          <t>八珠乡</t>
        </is>
      </c>
    </row>
    <row r="74" ht="67.5" customHeight="1" s="5">
      <c r="A74" s="20" t="n">
        <v>15</v>
      </c>
      <c r="B74" s="21" t="inlineStr">
        <is>
          <t>脱贫户羔羊保温箱</t>
        </is>
      </c>
      <c r="C74" s="21" t="inlineStr">
        <is>
          <t>新建</t>
        </is>
      </c>
      <c r="D74" s="34" t="inlineStr">
        <is>
          <t>耿湾乡</t>
        </is>
      </c>
      <c r="E74" s="35" t="inlineStr">
        <is>
          <t>为365户湖羊养殖专业户每户投放400元标准羔羊保温箱1个，其中：潘掌村88户（含边缘户4户），许掌村23户，郜庄村24户，郝东掌村51户（含边缘户2户），万家湾村78户（含边缘户2户）,耿河村15户（含边缘户1户），韩老庄村12户（含边缘户1户），黑城岔村7户，四合原村39户，桃树掌村2户，天桥村4户，早流渠村13户，张台村9户。</t>
        </is>
      </c>
      <c r="F74" s="34">
        <f>I74*280</f>
        <v/>
      </c>
      <c r="G74" s="35" t="inlineStr">
        <is>
          <t>改善养殖条件，提高羔羊成活率，增加养殖户收入。</t>
        </is>
      </c>
      <c r="H74" s="34" t="n">
        <v>13</v>
      </c>
      <c r="I74" s="34" t="n">
        <v>0.0365</v>
      </c>
      <c r="J74" s="34">
        <f>I74*4</f>
        <v/>
      </c>
      <c r="K74" s="34" t="inlineStr">
        <is>
          <t>畜牧局</t>
        </is>
      </c>
      <c r="L74" s="34" t="inlineStr">
        <is>
          <t>耿湾乡</t>
        </is>
      </c>
    </row>
    <row r="75" ht="45" customHeight="1" s="5">
      <c r="A75" s="20" t="n">
        <v>16</v>
      </c>
      <c r="B75" s="21" t="inlineStr">
        <is>
          <t>脱贫户羔羊保温箱</t>
        </is>
      </c>
      <c r="C75" s="21" t="inlineStr">
        <is>
          <t>新建</t>
        </is>
      </c>
      <c r="D75" s="34" t="inlineStr">
        <is>
          <t>山城乡</t>
        </is>
      </c>
      <c r="E75" s="35" t="inlineStr">
        <is>
          <t>为121户湖羊养殖户每户投放550元标准羔羊保温箱1个，其中：山城堡村20户（含边缘户1户），薛原村5户，王山口子村26户（含边缘户1户），寨柯村25户，冯家沟村19户，郝掌村9户，赵庄村2户，谢庄村15户（含边缘户1户）。</t>
        </is>
      </c>
      <c r="F75" s="34">
        <f>I75*385</f>
        <v/>
      </c>
      <c r="G75" s="35" t="inlineStr">
        <is>
          <t>改善养殖条件，提高羔羊成活率，增加养殖户收入。</t>
        </is>
      </c>
      <c r="H75" s="34" t="n">
        <v>8</v>
      </c>
      <c r="I75" s="34" t="n">
        <v>0.0121</v>
      </c>
      <c r="J75" s="34">
        <f>I75*4</f>
        <v/>
      </c>
      <c r="K75" s="34" t="inlineStr">
        <is>
          <t>畜牧局</t>
        </is>
      </c>
      <c r="L75" s="34" t="inlineStr">
        <is>
          <t>山城乡</t>
        </is>
      </c>
    </row>
    <row r="76" ht="45" customHeight="1" s="5">
      <c r="A76" s="20" t="n">
        <v>17</v>
      </c>
      <c r="B76" s="21" t="inlineStr">
        <is>
          <t>脱贫户羔羊保温箱</t>
        </is>
      </c>
      <c r="C76" s="21" t="inlineStr">
        <is>
          <t>新建</t>
        </is>
      </c>
      <c r="D76" s="34" t="inlineStr">
        <is>
          <t>南湫乡</t>
        </is>
      </c>
      <c r="E76" s="35" t="inlineStr">
        <is>
          <t>为全乡133户湖羊养殖专业户每户投放550元标准羔羊保温箱1个，其中：代家洼村16户，党家洼村33户（含边缘户1户），双井子村22户，岳后渠村8户，杨新堡村11户，洪涝池村29户，花儿山村14户。</t>
        </is>
      </c>
      <c r="F76" s="34">
        <f>I76*385</f>
        <v/>
      </c>
      <c r="G76" s="35" t="inlineStr">
        <is>
          <t>改善养殖条件，提高羔羊成活率，增加养殖户收入。</t>
        </is>
      </c>
      <c r="H76" s="34" t="n">
        <v>7</v>
      </c>
      <c r="I76" s="34" t="n">
        <v>0.0133</v>
      </c>
      <c r="J76" s="34">
        <f>I76*4</f>
        <v/>
      </c>
      <c r="K76" s="34" t="inlineStr">
        <is>
          <t>畜牧局</t>
        </is>
      </c>
      <c r="L76" s="34" t="inlineStr">
        <is>
          <t>南湫乡</t>
        </is>
      </c>
    </row>
    <row r="77" ht="45" customHeight="1" s="5">
      <c r="A77" s="20" t="n">
        <v>18</v>
      </c>
      <c r="B77" s="21" t="inlineStr">
        <is>
          <t>脱贫户羔羊保温箱</t>
        </is>
      </c>
      <c r="C77" s="21" t="inlineStr">
        <is>
          <t>新建</t>
        </is>
      </c>
      <c r="D77" s="34" t="inlineStr">
        <is>
          <t>演武乡</t>
        </is>
      </c>
      <c r="E77" s="35" t="inlineStr">
        <is>
          <t>为204户湖羊养殖专业户每户投放羔羊保温箱1个，（400元标准66户，550元标准138户），其中：黑泉河村32户，佛岔村40户，吴家塬村20户，杨家洼村25户，黄山村15户，刘坪村12户，路家塬村42户，曳郭咀村9户 ，走马俭村9户。</t>
        </is>
      </c>
      <c r="F77" s="34">
        <f>0.0138*385+0.0066*280</f>
        <v/>
      </c>
      <c r="G77" s="35" t="inlineStr">
        <is>
          <t>改善养殖条件，提高羔羊成活率，增加养殖户收入。</t>
        </is>
      </c>
      <c r="H77" s="34" t="n">
        <v>9</v>
      </c>
      <c r="I77" s="34" t="n">
        <v>0.0204</v>
      </c>
      <c r="J77" s="34">
        <f>I77*4</f>
        <v/>
      </c>
      <c r="K77" s="34" t="inlineStr">
        <is>
          <t>畜牧局</t>
        </is>
      </c>
      <c r="L77" s="34" t="inlineStr">
        <is>
          <t>演武乡</t>
        </is>
      </c>
    </row>
    <row r="78" ht="33.75" customHeight="1" s="5">
      <c r="A78" s="20" t="n">
        <v>19</v>
      </c>
      <c r="B78" s="21" t="inlineStr">
        <is>
          <t>脱贫户羔羊保温箱</t>
        </is>
      </c>
      <c r="C78" s="21" t="inlineStr">
        <is>
          <t>新建</t>
        </is>
      </c>
      <c r="D78" s="34" t="inlineStr">
        <is>
          <t>罗山川乡</t>
        </is>
      </c>
      <c r="E78" s="35" t="inlineStr">
        <is>
          <t>为238户湖羊养殖专业户每户投放羔羊保温箱1个，其中：西阳洼村33户，苇芝城村30户，龙柏山村18户，兰家掌村55户，大树塬村34户，山水湾村29户，光明村22户，陈渠子村17户。</t>
        </is>
      </c>
      <c r="F78" s="34">
        <f>I78*385</f>
        <v/>
      </c>
      <c r="G78" s="35" t="inlineStr">
        <is>
          <t>改善养殖条件，提高羔羊成活率，增加养殖户收入。</t>
        </is>
      </c>
      <c r="H78" s="34" t="n">
        <v>8</v>
      </c>
      <c r="I78" s="34" t="n">
        <v>0.0238</v>
      </c>
      <c r="J78" s="34">
        <f>I78*4</f>
        <v/>
      </c>
      <c r="K78" s="34" t="inlineStr">
        <is>
          <t>畜牧局</t>
        </is>
      </c>
      <c r="L78" s="34" t="inlineStr">
        <is>
          <t>罗山川乡</t>
        </is>
      </c>
    </row>
    <row r="79" ht="45" customHeight="1" s="5">
      <c r="A79" s="20" t="n">
        <v>20</v>
      </c>
      <c r="B79" s="21" t="inlineStr">
        <is>
          <t>脱贫户羔羊保温箱</t>
        </is>
      </c>
      <c r="C79" s="21" t="inlineStr">
        <is>
          <t>新建</t>
        </is>
      </c>
      <c r="D79" s="34" t="inlineStr">
        <is>
          <t>秦团庄乡</t>
        </is>
      </c>
      <c r="E79" s="35" t="inlineStr">
        <is>
          <t>为280户湖羊养殖专业户每户投放羔羊保温箱1个(550元标准50户，400元标准230户）其中：贾塬村29户，白塬畔村34户，大天子村21户，新集子村36户，新峁村67户，秦团庄村35户，王团庄村30户，南掌堡子村28户。</t>
        </is>
      </c>
      <c r="F79" s="34">
        <f>0.005*385+0.023*280</f>
        <v/>
      </c>
      <c r="G79" s="35" t="inlineStr">
        <is>
          <t>改善养殖条件，提高羔羊成活率，增加养殖户收入。</t>
        </is>
      </c>
      <c r="H79" s="34" t="n">
        <v>8</v>
      </c>
      <c r="I79" s="34" t="n">
        <v>0.028</v>
      </c>
      <c r="J79" s="34">
        <f>I79*4</f>
        <v/>
      </c>
      <c r="K79" s="34" t="inlineStr">
        <is>
          <t>畜牧局</t>
        </is>
      </c>
      <c r="L79" s="34" t="inlineStr">
        <is>
          <t>秦团庄乡</t>
        </is>
      </c>
    </row>
    <row r="80" ht="45" customFormat="1" customHeight="1" s="1">
      <c r="A80" s="34" t="inlineStr">
        <is>
          <t>十</t>
        </is>
      </c>
      <c r="B80" s="34" t="inlineStr">
        <is>
          <t>种畜补贴
（湖羊基础母羊）合计</t>
        </is>
      </c>
      <c r="C80" s="21" t="inlineStr">
        <is>
          <t>新建</t>
        </is>
      </c>
      <c r="D80" s="34" t="inlineStr">
        <is>
          <t>全县20个乡镇</t>
        </is>
      </c>
      <c r="E80" s="22" t="inlineStr">
        <is>
          <t>扶持2443户脱贫不稳定户和边缘易致贫户发展湖羊标准化养殖，每户调引基础母羊10只，每只补助800元，每户补助最高不超过8000元。</t>
        </is>
      </c>
      <c r="F80" s="34">
        <f>SUM(F81:F100)</f>
        <v/>
      </c>
      <c r="G80" s="35" t="inlineStr">
        <is>
          <t>培育养殖示范户，带动脱贫户和边缘户发展湖羊养殖，增加收入。</t>
        </is>
      </c>
      <c r="H80" s="34">
        <f>SUM(H81:H100)</f>
        <v/>
      </c>
      <c r="I80" s="34">
        <f>SUM(I81:I100)</f>
        <v/>
      </c>
      <c r="J80" s="34">
        <f>SUM(J81:J100)</f>
        <v/>
      </c>
      <c r="K80" s="34" t="inlineStr">
        <is>
          <t>畜牧局</t>
        </is>
      </c>
      <c r="L80" s="34" t="inlineStr">
        <is>
          <t>全县20个乡镇</t>
        </is>
      </c>
    </row>
    <row r="81" ht="45" customHeight="1" s="5">
      <c r="A81" s="34" t="n">
        <v>1</v>
      </c>
      <c r="B81" s="34" t="inlineStr">
        <is>
          <t>种畜补贴
（湖羊基础母羊）</t>
        </is>
      </c>
      <c r="C81" s="21" t="inlineStr">
        <is>
          <t>新建</t>
        </is>
      </c>
      <c r="D81" s="34" t="inlineStr">
        <is>
          <t>罗山川乡</t>
        </is>
      </c>
      <c r="E81" s="35" t="inlineStr">
        <is>
          <t>扶持112户脱贫户，2户边缘户发展湖羊养殖，其中：西阳洼村11户，苇芝城村5户（边缘户1户），龙柏山村9户，兰家掌村30户，大树塬村40户，陈渠子村1户，山水湾村4户，光明村14户（边缘户1户）。</t>
        </is>
      </c>
      <c r="F81" s="34" t="n">
        <v>91.2</v>
      </c>
      <c r="G81" s="35" t="inlineStr">
        <is>
          <t>培育养殖示范户，带动脱贫户和边缘户发展湖羊养殖，增加收入。</t>
        </is>
      </c>
      <c r="H81" s="34" t="n">
        <v>8</v>
      </c>
      <c r="I81" s="34" t="n">
        <v>0.0114</v>
      </c>
      <c r="J81" s="34" t="n">
        <v>0.0478</v>
      </c>
      <c r="K81" s="34" t="inlineStr">
        <is>
          <t>畜牧局</t>
        </is>
      </c>
      <c r="L81" s="34" t="inlineStr">
        <is>
          <t>罗山川乡</t>
        </is>
      </c>
    </row>
    <row r="82" ht="45" customHeight="1" s="5">
      <c r="A82" s="34" t="n">
        <v>2</v>
      </c>
      <c r="B82" s="34" t="inlineStr">
        <is>
          <t>种畜补贴
（湖羊基础母羊）</t>
        </is>
      </c>
      <c r="C82" s="21" t="inlineStr">
        <is>
          <t>新建</t>
        </is>
      </c>
      <c r="D82" s="34" t="inlineStr">
        <is>
          <t>甜水镇</t>
        </is>
      </c>
      <c r="E82" s="35" t="inlineStr">
        <is>
          <t>扶持52户脱贫户发展湖羊养殖，其中：甜水街村3户，张铁村1户，何塬村10户，邱滩村3户，高崾岘村3户，狼儿滩村24户，大良洼村5户，七里墩村3户。</t>
        </is>
      </c>
      <c r="F82" s="34" t="n">
        <v>41.6</v>
      </c>
      <c r="G82" s="35" t="inlineStr">
        <is>
          <t>培育养殖示范户，带动脱贫户和边缘户发展湖羊养殖，增加收入。</t>
        </is>
      </c>
      <c r="H82" s="34" t="n">
        <v>8</v>
      </c>
      <c r="I82" s="34" t="n">
        <v>0.0052</v>
      </c>
      <c r="J82" s="34" t="n">
        <v>0.02184</v>
      </c>
      <c r="K82" s="34" t="inlineStr">
        <is>
          <t>畜牧局</t>
        </is>
      </c>
      <c r="L82" s="34" t="inlineStr">
        <is>
          <t>甜水镇</t>
        </is>
      </c>
    </row>
    <row r="83" ht="45" customHeight="1" s="5">
      <c r="A83" s="34" t="n">
        <v>3</v>
      </c>
      <c r="B83" s="34" t="inlineStr">
        <is>
          <t>种畜补贴
（湖羊基础母羊）</t>
        </is>
      </c>
      <c r="C83" s="21" t="inlineStr">
        <is>
          <t>新建</t>
        </is>
      </c>
      <c r="D83" s="34" t="inlineStr">
        <is>
          <t>洪德镇</t>
        </is>
      </c>
      <c r="E83" s="35" t="inlineStr">
        <is>
          <t>扶持88户脱贫户发展湖羊养殖，其中：丁阳渠子村15户，耿塬畔村10户，洪德街村6户，梁岔村5户，马塬村15户，苗河村3户，私盐路村9户，苏长沟村8户，新集子村6户，张崾岘村4户，赵洼村7户。</t>
        </is>
      </c>
      <c r="F83" s="34" t="n">
        <v>70.40000000000001</v>
      </c>
      <c r="G83" s="35" t="inlineStr">
        <is>
          <t>培育养殖示范户，带动脱贫户和边缘户发展湖羊养殖，增加收入。</t>
        </is>
      </c>
      <c r="H83" s="34" t="n">
        <v>11</v>
      </c>
      <c r="I83" s="34" t="n">
        <v>0.008800000000000001</v>
      </c>
      <c r="J83" s="34" t="n">
        <v>0.03696</v>
      </c>
      <c r="K83" s="34" t="inlineStr">
        <is>
          <t>畜牧局</t>
        </is>
      </c>
      <c r="L83" s="34" t="inlineStr">
        <is>
          <t>洪德镇</t>
        </is>
      </c>
    </row>
    <row r="84" ht="45" customHeight="1" s="5">
      <c r="A84" s="34" t="n">
        <v>4</v>
      </c>
      <c r="B84" s="34" t="inlineStr">
        <is>
          <t>种畜补贴
（湖羊基础母羊）</t>
        </is>
      </c>
      <c r="C84" s="21" t="inlineStr">
        <is>
          <t>新建</t>
        </is>
      </c>
      <c r="D84" s="34" t="inlineStr">
        <is>
          <t>车道镇</t>
        </is>
      </c>
      <c r="E84" s="35" t="inlineStr">
        <is>
          <t>扶持303户脱贫户发展湖羊养殖，其中：元峁村20户，苦水掌村50户，双庙村16户，王西掌村12户，吊渠村30户，杨掌村20户，万安村12户，魏洼村14户，陈掌村10户，红台村10户，樱桃掌村20户，安掌村20户，代掌村15户，刘渠村18户，刘园子村36户。</t>
        </is>
      </c>
      <c r="F84" s="34" t="n">
        <v>242.4</v>
      </c>
      <c r="G84" s="35" t="inlineStr">
        <is>
          <t>培育养殖示范户，带动脱贫户和边缘户发展湖羊养殖，增加收入。</t>
        </is>
      </c>
      <c r="H84" s="34" t="n">
        <v>15</v>
      </c>
      <c r="I84" s="34" t="n">
        <v>0.0303</v>
      </c>
      <c r="J84" s="34">
        <f>I84*4.2</f>
        <v/>
      </c>
      <c r="K84" s="34" t="inlineStr">
        <is>
          <t>畜牧局</t>
        </is>
      </c>
      <c r="L84" s="35" t="inlineStr">
        <is>
          <t>车道镇</t>
        </is>
      </c>
    </row>
    <row r="85" ht="45" customHeight="1" s="5">
      <c r="A85" s="34" t="n">
        <v>5</v>
      </c>
      <c r="B85" s="34" t="inlineStr">
        <is>
          <t>种畜补贴
（湖羊基础母羊）</t>
        </is>
      </c>
      <c r="C85" s="21" t="inlineStr">
        <is>
          <t>新建</t>
        </is>
      </c>
      <c r="D85" s="34" t="inlineStr">
        <is>
          <t>耿湾乡</t>
        </is>
      </c>
      <c r="E85" s="35" t="inlineStr">
        <is>
          <t>扶持93户脱贫户发展湖羊养殖，其中：张台村1户，万家湾村23户，黑城岔村9户，许家掌村3户，郝东掌村8户，潘掌村14户，天桥村12户（边缘户2户），耿河村6户，早流渠村17户。</t>
        </is>
      </c>
      <c r="F85" s="34" t="n">
        <v>74.40000000000001</v>
      </c>
      <c r="G85" s="35" t="inlineStr">
        <is>
          <t>培育养殖示范户，带动脱贫户和边缘户发展湖羊养殖，增加收入。</t>
        </is>
      </c>
      <c r="H85" s="34" t="n">
        <v>9</v>
      </c>
      <c r="I85" s="34" t="n">
        <v>0.009299999999999999</v>
      </c>
      <c r="J85" s="34" t="n">
        <v>0.03906</v>
      </c>
      <c r="K85" s="34" t="inlineStr">
        <is>
          <t>畜牧局</t>
        </is>
      </c>
      <c r="L85" s="34" t="inlineStr">
        <is>
          <t>耿湾乡</t>
        </is>
      </c>
    </row>
    <row r="86" ht="45" customHeight="1" s="5">
      <c r="A86" s="34" t="n">
        <v>6</v>
      </c>
      <c r="B86" s="34" t="inlineStr">
        <is>
          <t>种畜补贴
（湖羊基础母羊）</t>
        </is>
      </c>
      <c r="C86" s="21" t="inlineStr">
        <is>
          <t>新建</t>
        </is>
      </c>
      <c r="D86" s="34" t="inlineStr">
        <is>
          <t>毛井镇</t>
        </is>
      </c>
      <c r="E86" s="35" t="inlineStr">
        <is>
          <t>扶持31户脱贫户发展湖羊养殖，其中：丁连掌村100只，杨东掌村94，山西掌村100只，红土咀10只。</t>
        </is>
      </c>
      <c r="F86" s="34" t="n">
        <v>24.32</v>
      </c>
      <c r="G86" s="35" t="inlineStr">
        <is>
          <t>培育养殖示范户，带动脱贫户和边缘户发展湖羊养殖，增加收入。</t>
        </is>
      </c>
      <c r="H86" s="34" t="n">
        <v>4</v>
      </c>
      <c r="I86" s="34" t="n">
        <v>0.0031</v>
      </c>
      <c r="J86" s="34" t="n">
        <v>0.0128</v>
      </c>
      <c r="K86" s="34" t="inlineStr">
        <is>
          <t>畜牧局</t>
        </is>
      </c>
      <c r="L86" s="34" t="inlineStr">
        <is>
          <t>毛井镇</t>
        </is>
      </c>
    </row>
    <row r="87" ht="45" customHeight="1" s="5">
      <c r="A87" s="34" t="n">
        <v>7</v>
      </c>
      <c r="B87" s="34" t="inlineStr">
        <is>
          <t>种畜补贴
（湖羊基础母羊）</t>
        </is>
      </c>
      <c r="C87" s="21" t="inlineStr">
        <is>
          <t>新建</t>
        </is>
      </c>
      <c r="D87" s="34" t="inlineStr">
        <is>
          <t>虎洞镇</t>
        </is>
      </c>
      <c r="E87" s="35" t="inlineStr">
        <is>
          <t>扶持181户脱贫户发展湖羊养殖，其中：半个城村10户，常兆台村10户，高庙湾村15户，贾驿村30户，刘解掌村31户，魏家河村10户，张大掌村5户，砂井子村5户，金庄原村65户。</t>
        </is>
      </c>
      <c r="F87" s="34" t="n">
        <v>144.8</v>
      </c>
      <c r="G87" s="35" t="inlineStr">
        <is>
          <t>培育养殖示范户，带动脱贫户和边缘户发展湖羊养殖，增加收入。</t>
        </is>
      </c>
      <c r="H87" s="34" t="n">
        <v>9</v>
      </c>
      <c r="I87" s="34" t="n">
        <v>0.0181</v>
      </c>
      <c r="J87" s="34">
        <f>I87*4.2</f>
        <v/>
      </c>
      <c r="K87" s="34" t="inlineStr">
        <is>
          <t>畜牧局</t>
        </is>
      </c>
      <c r="L87" s="34" t="inlineStr">
        <is>
          <t>虎洞镇</t>
        </is>
      </c>
    </row>
    <row r="88" ht="45" customHeight="1" s="5">
      <c r="A88" s="34" t="n">
        <v>8</v>
      </c>
      <c r="B88" s="34" t="inlineStr">
        <is>
          <t>种畜补贴
（湖羊基础母羊）</t>
        </is>
      </c>
      <c r="C88" s="21" t="inlineStr">
        <is>
          <t>新建</t>
        </is>
      </c>
      <c r="D88" s="21" t="inlineStr">
        <is>
          <t>环城镇</t>
        </is>
      </c>
      <c r="E88" s="35" t="inlineStr">
        <is>
          <t>扶持51户脱贫户发展湖羊养殖，其中：张滩滩村5户，赵小掌21户，宁老庄18户，高龚塬村6户，冉旗寨村1户。</t>
        </is>
      </c>
      <c r="F88" s="34" t="n">
        <v>40.8</v>
      </c>
      <c r="G88" s="35" t="inlineStr">
        <is>
          <t>培育养殖示范户，带动脱贫户和边缘户发展湖羊养殖，增加收入。</t>
        </is>
      </c>
      <c r="H88" s="34" t="n">
        <v>5</v>
      </c>
      <c r="I88" s="34" t="n">
        <v>0.0051</v>
      </c>
      <c r="J88" s="34">
        <f>I88*4.2</f>
        <v/>
      </c>
      <c r="K88" s="34" t="inlineStr">
        <is>
          <t>畜牧局</t>
        </is>
      </c>
      <c r="L88" s="21" t="inlineStr">
        <is>
          <t>环城镇</t>
        </is>
      </c>
    </row>
    <row r="89" ht="45" customHeight="1" s="5">
      <c r="A89" s="34" t="n">
        <v>9</v>
      </c>
      <c r="B89" s="34" t="inlineStr">
        <is>
          <t>种畜补贴
（湖羊基础母羊）</t>
        </is>
      </c>
      <c r="C89" s="21" t="inlineStr">
        <is>
          <t>新建</t>
        </is>
      </c>
      <c r="D89" s="34" t="inlineStr">
        <is>
          <t>樊家川镇</t>
        </is>
      </c>
      <c r="E89" s="22" t="inlineStr">
        <is>
          <t>扶持214户脱贫户发展湖羊养殖，其中：慕家河村30户，樊家川村30户，马驿沟村10户，郝集村40户，长城村20户，闫塬村21户，李崾岘村23户，马骏滩40户。</t>
        </is>
      </c>
      <c r="F89" s="34" t="n">
        <v>171.2</v>
      </c>
      <c r="G89" s="35" t="inlineStr">
        <is>
          <t>培育养殖示范户，带动脱贫户和边缘户发展湖羊养殖，增加收入。</t>
        </is>
      </c>
      <c r="H89" s="21" t="n">
        <v>8</v>
      </c>
      <c r="I89" s="21" t="n">
        <v>0.0214</v>
      </c>
      <c r="J89" s="34" t="n">
        <v>0.08988</v>
      </c>
      <c r="K89" s="34" t="inlineStr">
        <is>
          <t>畜牧局</t>
        </is>
      </c>
      <c r="L89" s="34" t="inlineStr">
        <is>
          <t>樊家川镇</t>
        </is>
      </c>
    </row>
    <row r="90" ht="45" customHeight="1" s="5">
      <c r="A90" s="34" t="n">
        <v>10</v>
      </c>
      <c r="B90" s="34" t="inlineStr">
        <is>
          <t>种畜补贴
（湖羊基础母羊）</t>
        </is>
      </c>
      <c r="C90" s="21" t="inlineStr">
        <is>
          <t>新建</t>
        </is>
      </c>
      <c r="D90" s="34" t="inlineStr">
        <is>
          <t>山城乡</t>
        </is>
      </c>
      <c r="E90" s="35" t="inlineStr">
        <is>
          <t>扶持144户脱贫户发展湖羊养殖，其中：山城堡村12户，八里铺村5户，薛塬村30户，王山口子村50户，寨柯村10户，冯家沟村5户，郝掌村10户，赵庄村10户，谢庄村12户。</t>
        </is>
      </c>
      <c r="F90" s="34" t="n">
        <v>115.2</v>
      </c>
      <c r="G90" s="35" t="inlineStr">
        <is>
          <t>培育养殖示范户，带动脱贫户和边缘户发展湖羊养殖，增加收入。</t>
        </is>
      </c>
      <c r="H90" s="34" t="n">
        <v>9</v>
      </c>
      <c r="I90" s="34" t="n">
        <v>0.0144</v>
      </c>
      <c r="J90" s="34" t="n">
        <v>0.06048</v>
      </c>
      <c r="K90" s="34" t="inlineStr">
        <is>
          <t>畜牧局</t>
        </is>
      </c>
      <c r="L90" s="34" t="inlineStr">
        <is>
          <t>山城乡</t>
        </is>
      </c>
    </row>
    <row r="91" ht="45" customHeight="1" s="5">
      <c r="A91" s="34" t="n">
        <v>11</v>
      </c>
      <c r="B91" s="34" t="inlineStr">
        <is>
          <t>种畜补贴
（湖羊基础母羊）</t>
        </is>
      </c>
      <c r="C91" s="21" t="inlineStr">
        <is>
          <t>新建</t>
        </is>
      </c>
      <c r="D91" s="34" t="inlineStr">
        <is>
          <t>芦家湾乡</t>
        </is>
      </c>
      <c r="E91" s="35" t="inlineStr">
        <is>
          <t>扶持137户脱贫户发展湖羊养殖，其中：杨新庄村50户，庙儿掌村10户，井川村2户，宋家掌村10户，桃李湾村10户，大堡条村5户，盘龙20户，小堡条村20户，花儿掌村10户。</t>
        </is>
      </c>
      <c r="F91" s="34" t="n">
        <v>109.6</v>
      </c>
      <c r="G91" s="35" t="inlineStr">
        <is>
          <t>培育养殖示范户，带动脱贫户和边缘户发展湖羊养殖，增加收入。</t>
        </is>
      </c>
      <c r="H91" s="34" t="n">
        <v>9</v>
      </c>
      <c r="I91" s="34" t="n">
        <v>0.0137</v>
      </c>
      <c r="J91" s="34" t="n">
        <v>0.05754</v>
      </c>
      <c r="K91" s="34" t="inlineStr">
        <is>
          <t>畜牧局</t>
        </is>
      </c>
      <c r="L91" s="34" t="inlineStr">
        <is>
          <t>芦家湾乡</t>
        </is>
      </c>
    </row>
    <row r="92" ht="45" customHeight="1" s="5">
      <c r="A92" s="34" t="n">
        <v>12</v>
      </c>
      <c r="B92" s="34" t="inlineStr">
        <is>
          <t>种畜补贴
（湖羊基础母羊）</t>
        </is>
      </c>
      <c r="C92" s="21" t="inlineStr">
        <is>
          <t>新建</t>
        </is>
      </c>
      <c r="D92" s="34" t="inlineStr">
        <is>
          <t>南湫乡</t>
        </is>
      </c>
      <c r="E92" s="35" t="inlineStr">
        <is>
          <t>扶持48户脱贫户发展湖羊养殖，其中：代家洼村8户，党家洼村10户，岳后渠村5户，杨兴堡村5户，洪涝池村10户，花儿山村10户。</t>
        </is>
      </c>
      <c r="F92" s="34" t="n">
        <v>38.4</v>
      </c>
      <c r="G92" s="35" t="inlineStr">
        <is>
          <t>培育养殖示范户，带动脱贫户和边缘户发展湖羊养殖，增加收入。</t>
        </is>
      </c>
      <c r="H92" s="34" t="n">
        <v>6</v>
      </c>
      <c r="I92" s="34" t="n">
        <v>0.0048</v>
      </c>
      <c r="J92" s="34" t="n">
        <v>0.02016</v>
      </c>
      <c r="K92" s="34" t="inlineStr">
        <is>
          <t>畜牧局</t>
        </is>
      </c>
      <c r="L92" s="34" t="inlineStr">
        <is>
          <t>南湫乡</t>
        </is>
      </c>
    </row>
    <row r="93" ht="45" customHeight="1" s="5">
      <c r="A93" s="34" t="n">
        <v>13</v>
      </c>
      <c r="B93" s="34" t="inlineStr">
        <is>
          <t>种畜补贴
（湖羊基础母羊）</t>
        </is>
      </c>
      <c r="C93" s="21" t="inlineStr">
        <is>
          <t>新建</t>
        </is>
      </c>
      <c r="D93" s="34" t="inlineStr">
        <is>
          <t>秦团庄乡</t>
        </is>
      </c>
      <c r="E93" s="35" t="inlineStr">
        <is>
          <t>扶持65户脱贫户发展湖羊养殖，其中：新峁村15户，大天子村20户，秦团庄村10户，新集子村20户。</t>
        </is>
      </c>
      <c r="F93" s="34" t="n">
        <v>52</v>
      </c>
      <c r="G93" s="35" t="inlineStr">
        <is>
          <t>培育养殖示范户，带动脱贫户和边缘户发展湖羊养殖，增加收入。</t>
        </is>
      </c>
      <c r="H93" s="23" t="n">
        <v>4</v>
      </c>
      <c r="I93" s="34" t="n">
        <v>0.0065</v>
      </c>
      <c r="J93" s="34" t="n">
        <v>0.0273</v>
      </c>
      <c r="K93" s="34" t="inlineStr">
        <is>
          <t>畜牧局</t>
        </is>
      </c>
      <c r="L93" s="34" t="inlineStr">
        <is>
          <t>秦团庄乡</t>
        </is>
      </c>
    </row>
    <row r="94" ht="45" customHeight="1" s="5">
      <c r="A94" s="34" t="n">
        <v>14</v>
      </c>
      <c r="B94" s="34" t="inlineStr">
        <is>
          <t>种畜补贴
（湖羊基础母羊）</t>
        </is>
      </c>
      <c r="C94" s="21" t="inlineStr">
        <is>
          <t>新建</t>
        </is>
      </c>
      <c r="D94" s="34" t="inlineStr">
        <is>
          <t>曲子镇</t>
        </is>
      </c>
      <c r="E94" s="35" t="inlineStr">
        <is>
          <t>扶持9户脱贫户发展湖羊养殖，其中：高李湾村2户，楼房子村6户，小庄子村1户。</t>
        </is>
      </c>
      <c r="F94" s="34" t="n">
        <v>7.2</v>
      </c>
      <c r="G94" s="35" t="inlineStr">
        <is>
          <t>培育养殖示范户，带动脱贫户和边缘户发展湖羊养殖，增加收入。</t>
        </is>
      </c>
      <c r="H94" s="34" t="n">
        <v>3</v>
      </c>
      <c r="I94" s="34" t="n">
        <v>0.0009</v>
      </c>
      <c r="J94" s="34" t="n">
        <v>0.00378</v>
      </c>
      <c r="K94" s="34" t="inlineStr">
        <is>
          <t>畜牧局</t>
        </is>
      </c>
      <c r="L94" s="34" t="inlineStr">
        <is>
          <t>曲子镇</t>
        </is>
      </c>
    </row>
    <row r="95" ht="56.25" customHeight="1" s="5">
      <c r="A95" s="34" t="n">
        <v>15</v>
      </c>
      <c r="B95" s="34" t="inlineStr">
        <is>
          <t>种畜补贴
（湖羊基础母羊）</t>
        </is>
      </c>
      <c r="C95" s="21" t="inlineStr">
        <is>
          <t>新建</t>
        </is>
      </c>
      <c r="D95" s="34" t="inlineStr">
        <is>
          <t>天池乡</t>
        </is>
      </c>
      <c r="E95" s="35" t="inlineStr">
        <is>
          <t>扶持241户脱贫户，1户边缘户发展湖羊养殖，其中：张邓塬村8户，殷屈河31户，苏北岔20户，潘老庄村33户，四合掌7户，老庄湾村20户，鲜岔村9户，碾盘岭3户，大方山8户，喜家坪村17户，曹李川村32户，吴城子村27户，大庄台3户，井渠淌1户，梁家河18户，天池村4户，吴城子村1户（边缘户1户）。</t>
        </is>
      </c>
      <c r="F95" s="34" t="n">
        <v>193.6</v>
      </c>
      <c r="G95" s="35" t="inlineStr">
        <is>
          <t>培育养殖示范户，带动脱贫户和边缘户发展湖羊养殖，增加收入。</t>
        </is>
      </c>
      <c r="H95" s="34" t="n">
        <v>17</v>
      </c>
      <c r="I95" s="34" t="n">
        <v>0.0242</v>
      </c>
      <c r="J95" s="34">
        <f>I95*4.2</f>
        <v/>
      </c>
      <c r="K95" s="34" t="inlineStr">
        <is>
          <t>畜牧局</t>
        </is>
      </c>
      <c r="L95" s="34" t="inlineStr">
        <is>
          <t>天池乡</t>
        </is>
      </c>
    </row>
    <row r="96" ht="45" customHeight="1" s="5">
      <c r="A96" s="34" t="n">
        <v>16</v>
      </c>
      <c r="B96" s="34" t="inlineStr">
        <is>
          <t>种畜补贴
（湖羊基础母羊）</t>
        </is>
      </c>
      <c r="C96" s="21" t="inlineStr">
        <is>
          <t>新建</t>
        </is>
      </c>
      <c r="D96" s="34" t="inlineStr">
        <is>
          <t>演武乡</t>
        </is>
      </c>
      <c r="E96" s="35" t="inlineStr">
        <is>
          <t>扶持111户脱贫户发展湖羊养殖，其中：吴家塬村13户，走马硷10户，佛岔村39户，曳郭咀村7户，杨家洼村19户，刘坪村8户，黑泉河村14户，黄山村1户。</t>
        </is>
      </c>
      <c r="F96" s="34" t="n">
        <v>88.8</v>
      </c>
      <c r="G96" s="35" t="inlineStr">
        <is>
          <t>培育养殖示范户，带动脱贫户和边缘户发展湖羊养殖，增加收入。</t>
        </is>
      </c>
      <c r="H96" s="34" t="n">
        <v>8</v>
      </c>
      <c r="I96" s="34" t="n">
        <v>0.0111</v>
      </c>
      <c r="J96" s="34">
        <f>I96*4.2</f>
        <v/>
      </c>
      <c r="K96" s="34" t="inlineStr">
        <is>
          <t>畜牧局</t>
        </is>
      </c>
      <c r="L96" s="34" t="inlineStr">
        <is>
          <t>演武乡</t>
        </is>
      </c>
    </row>
    <row r="97" ht="67.5" customHeight="1" s="5">
      <c r="A97" s="34" t="n">
        <v>17</v>
      </c>
      <c r="B97" s="34" t="inlineStr">
        <is>
          <t>种畜补贴
（湖羊基础母羊）</t>
        </is>
      </c>
      <c r="C97" s="21" t="inlineStr">
        <is>
          <t>新建</t>
        </is>
      </c>
      <c r="D97" s="34" t="inlineStr">
        <is>
          <t>合道镇</t>
        </is>
      </c>
      <c r="E97" s="35" t="inlineStr">
        <is>
          <t>扶持190户脱贫户和边缘户发展湖羊养殖，其中：常崾岘村10户，陈旗塬村10户，大路洼村10户，何家坪村10户，红崖洼村10户，梁坪村10户，尚西坪村10户，沈家岭村17户，唐台子村10户，陶洼子村10户，瓦天沟村12户，辛坪村10户，杨坪沟村13户，寨子坪村12户，赵家塬村10户，赵台村16户，朱家塬村10户。</t>
        </is>
      </c>
      <c r="F97" s="34" t="n">
        <v>152</v>
      </c>
      <c r="G97" s="35" t="inlineStr">
        <is>
          <t>培育养殖示范户，带动脱贫户和边缘户发展湖羊养殖，增加收入。</t>
        </is>
      </c>
      <c r="H97" s="34" t="n">
        <v>17</v>
      </c>
      <c r="I97" s="34" t="n">
        <v>0.019</v>
      </c>
      <c r="J97" s="34" t="n">
        <v>0.0756</v>
      </c>
      <c r="K97" s="34" t="inlineStr">
        <is>
          <t>畜牧局</t>
        </is>
      </c>
      <c r="L97" s="34" t="inlineStr">
        <is>
          <t>合道镇</t>
        </is>
      </c>
    </row>
    <row r="98" ht="45" customHeight="1" s="5">
      <c r="A98" s="34" t="n">
        <v>18</v>
      </c>
      <c r="B98" s="34" t="inlineStr">
        <is>
          <t>种畜补贴
（湖羊基础母羊）</t>
        </is>
      </c>
      <c r="C98" s="21" t="inlineStr">
        <is>
          <t>新建</t>
        </is>
      </c>
      <c r="D98" s="34" t="inlineStr">
        <is>
          <t>小南沟乡</t>
        </is>
      </c>
      <c r="E98" s="35" t="inlineStr">
        <is>
          <t>扶持94户脱贫户发展湖羊养殖，其中：汪天子村20户，李上山村10户，李塬村10户，丁寨柯村10户，陈掌村6户，粉子山村8户，小南沟村10户，连川村3户，天子渠村7户，燕麦掌村10户。</t>
        </is>
      </c>
      <c r="F98" s="34" t="n">
        <v>75.2</v>
      </c>
      <c r="G98" s="35" t="inlineStr">
        <is>
          <t>培育养殖示范户，带动脱贫户和边缘户发展湖羊养殖，增加收入。</t>
        </is>
      </c>
      <c r="H98" s="34" t="n">
        <v>10</v>
      </c>
      <c r="I98" s="34" t="n">
        <v>0.0094</v>
      </c>
      <c r="J98" s="34" t="n">
        <v>0.03948</v>
      </c>
      <c r="K98" s="34" t="inlineStr">
        <is>
          <t>畜牧局</t>
        </is>
      </c>
      <c r="L98" s="34" t="inlineStr">
        <is>
          <t>小南沟乡</t>
        </is>
      </c>
    </row>
    <row r="99" ht="45" customHeight="1" s="5">
      <c r="A99" s="34" t="n">
        <v>19</v>
      </c>
      <c r="B99" s="34" t="inlineStr">
        <is>
          <t>种畜补贴
（湖羊基础母羊）</t>
        </is>
      </c>
      <c r="C99" s="21" t="inlineStr">
        <is>
          <t>新建</t>
        </is>
      </c>
      <c r="D99" s="34" t="inlineStr">
        <is>
          <t>木钵镇</t>
        </is>
      </c>
      <c r="E99" s="35" t="inlineStr">
        <is>
          <t>扶持64户脱贫户发展湖羊养殖，其中：邓寨子村10户，高寨村8户，坪子塬村3户，二合塬村5户，井儿岔村6户，韩洼子村8户，白家掌村1户，高楼塬村1户，郭西掌村22户。</t>
        </is>
      </c>
      <c r="F99" s="34" t="n">
        <v>51.2</v>
      </c>
      <c r="G99" s="35" t="inlineStr">
        <is>
          <t>培育养殖示范户，带动脱贫户和边缘户发展湖羊养殖，增加收入。</t>
        </is>
      </c>
      <c r="H99" s="34" t="n">
        <v>9</v>
      </c>
      <c r="I99" s="34" t="n">
        <v>0.0064</v>
      </c>
      <c r="J99" s="34" t="n">
        <v>0.02688</v>
      </c>
      <c r="K99" s="34" t="inlineStr">
        <is>
          <t>畜牧局</t>
        </is>
      </c>
      <c r="L99" s="34" t="inlineStr">
        <is>
          <t>木钵镇</t>
        </is>
      </c>
    </row>
    <row r="100" ht="45" customHeight="1" s="5">
      <c r="A100" s="34" t="n">
        <v>20</v>
      </c>
      <c r="B100" s="34" t="inlineStr">
        <is>
          <t>种畜补贴
（湖羊基础母羊）</t>
        </is>
      </c>
      <c r="C100" s="21" t="inlineStr">
        <is>
          <t>新建</t>
        </is>
      </c>
      <c r="D100" s="34" t="inlineStr">
        <is>
          <t>八珠乡</t>
        </is>
      </c>
      <c r="E100" s="35" t="inlineStr">
        <is>
          <t>扶持212户脱贫户发展湖羊养殖，其中：八珠塬村30户，曹塬村15户，瓦崾岘村22户，杏树沟村18户，塔儿咀村18户，马连掌村19户，冯家湾村40户，苟塬村15户，湫坝沟村18户，白塬村17户。</t>
        </is>
      </c>
      <c r="F100" s="34" t="n">
        <v>169.6</v>
      </c>
      <c r="G100" s="35" t="inlineStr">
        <is>
          <t>培育养殖示范户，带动脱贫户和边缘户发展湖羊养殖，增加收入。</t>
        </is>
      </c>
      <c r="H100" s="34" t="n">
        <v>10</v>
      </c>
      <c r="I100" s="34" t="n">
        <v>0.0212</v>
      </c>
      <c r="J100" s="34" t="n">
        <v>0.08400000000000001</v>
      </c>
      <c r="K100" s="34" t="inlineStr">
        <is>
          <t>畜牧局</t>
        </is>
      </c>
      <c r="L100" s="34" t="inlineStr">
        <is>
          <t>八珠乡</t>
        </is>
      </c>
    </row>
    <row r="101" ht="45" customFormat="1" customHeight="1" s="1">
      <c r="A101" s="34" t="inlineStr">
        <is>
          <t>十一</t>
        </is>
      </c>
      <c r="B101" s="34" t="inlineStr">
        <is>
          <t>种畜补贴
（湖羊种公羊）合计</t>
        </is>
      </c>
      <c r="C101" s="21" t="inlineStr">
        <is>
          <t>新建</t>
        </is>
      </c>
      <c r="D101" s="34" t="inlineStr">
        <is>
          <t>全县20个乡镇</t>
        </is>
      </c>
      <c r="E101" s="35" t="inlineStr">
        <is>
          <t>扶持2481户脱贫户和边缘易致贫户发展湖羊养殖，每户投放种公羊1只，每只补助3000元。</t>
        </is>
      </c>
      <c r="F101" s="34">
        <f>SUM(F102:F121)</f>
        <v/>
      </c>
      <c r="G101" s="35" t="inlineStr">
        <is>
          <t>推广优质种公羊，提高肉羊良种化率，增加养殖户的养殖效益。</t>
        </is>
      </c>
      <c r="H101" s="34">
        <f>SUM(H102:H121)</f>
        <v/>
      </c>
      <c r="I101" s="34">
        <f>SUM(I102:I121)</f>
        <v/>
      </c>
      <c r="J101" s="34">
        <f>SUM(J102:J121)</f>
        <v/>
      </c>
      <c r="K101" s="34" t="inlineStr">
        <is>
          <t>畜牧局</t>
        </is>
      </c>
      <c r="L101" s="34" t="inlineStr">
        <is>
          <t>全县20个乡镇</t>
        </is>
      </c>
    </row>
    <row r="102" ht="45" customHeight="1" s="5">
      <c r="A102" s="34" t="n">
        <v>1</v>
      </c>
      <c r="B102" s="34" t="inlineStr">
        <is>
          <t>种畜补贴
（湖羊种公羊）</t>
        </is>
      </c>
      <c r="C102" s="21" t="inlineStr">
        <is>
          <t>新建</t>
        </is>
      </c>
      <c r="D102" s="34" t="inlineStr">
        <is>
          <t>甜水镇</t>
        </is>
      </c>
      <c r="E102" s="35" t="inlineStr">
        <is>
          <t>为52户湖羊养殖户每户投放种公羊1只，其中：甜水街村3户，张铁村1户，何塬村10户，邱滩村3户，高崾岘村3户，狼儿滩村24户，大良洼村5户，七里墩村3户。</t>
        </is>
      </c>
      <c r="F102" s="34">
        <f>52*0.3</f>
        <v/>
      </c>
      <c r="G102" s="35" t="inlineStr">
        <is>
          <t>推广优质种公羊，提高肉羊良种化率，增加养殖户的养殖效益。</t>
        </is>
      </c>
      <c r="H102" s="34" t="n">
        <v>8</v>
      </c>
      <c r="I102" s="34" t="n">
        <v>0.0052</v>
      </c>
      <c r="J102" s="34" t="n">
        <v>0.02184</v>
      </c>
      <c r="K102" s="34" t="inlineStr">
        <is>
          <t>畜牧局</t>
        </is>
      </c>
      <c r="L102" s="34" t="inlineStr">
        <is>
          <t>甜水镇</t>
        </is>
      </c>
    </row>
    <row r="103" ht="45" customHeight="1" s="5">
      <c r="A103" s="34" t="n">
        <v>2</v>
      </c>
      <c r="B103" s="34" t="inlineStr">
        <is>
          <t>种畜补贴
（湖羊种公羊）</t>
        </is>
      </c>
      <c r="C103" s="21" t="inlineStr">
        <is>
          <t>新建</t>
        </is>
      </c>
      <c r="D103" s="34" t="inlineStr">
        <is>
          <t>小南沟乡</t>
        </is>
      </c>
      <c r="E103" s="35" t="inlineStr">
        <is>
          <t>为94户湖羊养殖户每户投放种公羊1只，其中：汪天子村20户，李上山村10户，李塬村10户，丁寨柯村10户，陈掌村6户，粉子山村8户，小南沟10户，连川3户，天子渠7户，燕麦掌10户。</t>
        </is>
      </c>
      <c r="F103" s="34">
        <f>94*0.3</f>
        <v/>
      </c>
      <c r="G103" s="35" t="inlineStr">
        <is>
          <t>推广优质种公羊，提高肉羊良种化率，增加养殖户的养殖效益。</t>
        </is>
      </c>
      <c r="H103" s="34" t="n">
        <v>10</v>
      </c>
      <c r="I103" s="34" t="n">
        <v>0.0094</v>
      </c>
      <c r="J103" s="34" t="n">
        <v>0.03948</v>
      </c>
      <c r="K103" s="34" t="inlineStr">
        <is>
          <t>畜牧局</t>
        </is>
      </c>
      <c r="L103" s="34" t="inlineStr">
        <is>
          <t>小南沟乡</t>
        </is>
      </c>
    </row>
    <row r="104" ht="45" customHeight="1" s="5">
      <c r="A104" s="34" t="n">
        <v>3</v>
      </c>
      <c r="B104" s="34" t="inlineStr">
        <is>
          <t>种畜补贴
（湖羊种公羊）</t>
        </is>
      </c>
      <c r="C104" s="21" t="inlineStr">
        <is>
          <t>新建</t>
        </is>
      </c>
      <c r="D104" s="34" t="inlineStr">
        <is>
          <t>演武乡</t>
        </is>
      </c>
      <c r="E104" s="35" t="inlineStr">
        <is>
          <t>为89户湖羊养殖户每户投放种公羊1只，其中：吴家塬村13户，走马硷10户，佛岔村39户，曳郭咀村7户，杨家洼村19户，刘坪村1户。</t>
        </is>
      </c>
      <c r="F104" s="34">
        <f>89*0.3</f>
        <v/>
      </c>
      <c r="G104" s="35" t="inlineStr">
        <is>
          <t>推广优质种公羊，提高肉羊良种化率，增加养殖户的养殖效益。</t>
        </is>
      </c>
      <c r="H104" s="34" t="n">
        <v>6</v>
      </c>
      <c r="I104" s="34" t="n">
        <v>0.0089</v>
      </c>
      <c r="J104" s="34" t="n">
        <v>0.03738</v>
      </c>
      <c r="K104" s="34" t="inlineStr">
        <is>
          <t>畜牧局</t>
        </is>
      </c>
      <c r="L104" s="34" t="inlineStr">
        <is>
          <t>演武乡</t>
        </is>
      </c>
    </row>
    <row r="105" ht="45" customHeight="1" s="5">
      <c r="A105" s="34" t="n">
        <v>4</v>
      </c>
      <c r="B105" s="34" t="inlineStr">
        <is>
          <t>种畜补贴
（湖羊种公羊）</t>
        </is>
      </c>
      <c r="C105" s="21" t="inlineStr">
        <is>
          <t>新建</t>
        </is>
      </c>
      <c r="D105" s="34" t="inlineStr">
        <is>
          <t>天池乡</t>
        </is>
      </c>
      <c r="E105" s="35" t="inlineStr">
        <is>
          <t>为181户湖羊养殖户每户投放种公羊1只，其中：张邓塬村6户，殷屈河20户，苏北岔14户，潘老庄村30户，四合掌7户，老庄湾村16户，鲜岔村7户，碾盘岭3户，大方山5户，喜家坪村16户，曹李川村30户，吴城子村27户（边缘户1户）。</t>
        </is>
      </c>
      <c r="F105" s="34">
        <f>181*0.3</f>
        <v/>
      </c>
      <c r="G105" s="35" t="inlineStr">
        <is>
          <t>推广优质种公羊，提高肉羊良种化率，增加养殖户的养殖效益。</t>
        </is>
      </c>
      <c r="H105" s="34" t="n">
        <v>12</v>
      </c>
      <c r="I105" s="34" t="n">
        <v>0.0181</v>
      </c>
      <c r="J105" s="34" t="n">
        <v>0.07602</v>
      </c>
      <c r="K105" s="34" t="inlineStr">
        <is>
          <t>畜牧局</t>
        </is>
      </c>
      <c r="L105" s="34" t="inlineStr">
        <is>
          <t>天池乡</t>
        </is>
      </c>
    </row>
    <row r="106" ht="45" customHeight="1" s="5">
      <c r="A106" s="34" t="n">
        <v>5</v>
      </c>
      <c r="B106" s="34" t="inlineStr">
        <is>
          <t>种畜补贴
（湖羊种公羊）</t>
        </is>
      </c>
      <c r="C106" s="21" t="inlineStr">
        <is>
          <t>新建</t>
        </is>
      </c>
      <c r="D106" s="34" t="inlineStr">
        <is>
          <t>山城乡</t>
        </is>
      </c>
      <c r="E106" s="35" t="inlineStr">
        <is>
          <t>为144户湖羊养殖户每户投放种公羊1只，其中：山城堡村12户，八里铺村5户，薛塬村30户，王山口子村50户，寨柯村10户，冯家沟村5户，郝掌村10户，赵庄村10户，谢庄村12户。</t>
        </is>
      </c>
      <c r="F106" s="34">
        <f>144*0.3</f>
        <v/>
      </c>
      <c r="G106" s="35" t="inlineStr">
        <is>
          <t>推广优质种公羊，提高肉羊良种化率，增加养殖户的养殖效益。</t>
        </is>
      </c>
      <c r="H106" s="34" t="n">
        <v>9</v>
      </c>
      <c r="I106" s="34" t="n">
        <v>0.0144</v>
      </c>
      <c r="J106" s="34" t="n">
        <v>0.06048</v>
      </c>
      <c r="K106" s="34" t="inlineStr">
        <is>
          <t>畜牧局</t>
        </is>
      </c>
      <c r="L106" s="34" t="inlineStr">
        <is>
          <t>山城乡</t>
        </is>
      </c>
    </row>
    <row r="107" ht="45" customHeight="1" s="5">
      <c r="A107" s="34" t="n">
        <v>6</v>
      </c>
      <c r="B107" s="34" t="inlineStr">
        <is>
          <t>种畜补贴
（湖羊种公羊）</t>
        </is>
      </c>
      <c r="C107" s="21" t="inlineStr">
        <is>
          <t>新建</t>
        </is>
      </c>
      <c r="D107" s="34" t="inlineStr">
        <is>
          <t>曲子镇</t>
        </is>
      </c>
      <c r="E107" s="35" t="inlineStr">
        <is>
          <t>为9户湖羊养殖户每户调引种公羊1只，其中：高李湾村2户，楼房子村6户，小庄子村1户。</t>
        </is>
      </c>
      <c r="F107" s="34">
        <f>9*0.3</f>
        <v/>
      </c>
      <c r="G107" s="35" t="inlineStr">
        <is>
          <t>推广优质种公羊，提高肉羊良种化率，增加养殖户的养殖效益。</t>
        </is>
      </c>
      <c r="H107" s="34" t="n">
        <v>3</v>
      </c>
      <c r="I107" s="34" t="n">
        <v>0.0009</v>
      </c>
      <c r="J107" s="34" t="n">
        <v>0.00378</v>
      </c>
      <c r="K107" s="34" t="inlineStr">
        <is>
          <t>畜牧局</t>
        </is>
      </c>
      <c r="L107" s="34" t="inlineStr">
        <is>
          <t>曲子镇</t>
        </is>
      </c>
    </row>
    <row r="108" ht="45" customHeight="1" s="5">
      <c r="A108" s="34" t="n">
        <v>7</v>
      </c>
      <c r="B108" s="34" t="inlineStr">
        <is>
          <t>种畜补贴
（湖羊种公羊）</t>
        </is>
      </c>
      <c r="C108" s="21" t="inlineStr">
        <is>
          <t>新建</t>
        </is>
      </c>
      <c r="D108" s="34" t="inlineStr">
        <is>
          <t>南湫乡</t>
        </is>
      </c>
      <c r="E108" s="35" t="inlineStr">
        <is>
          <t>为48户湖羊养殖户每户调引种公羊1只，其中：代家洼村8户，党家洼村10户，岳后渠村5户，杨兴堡村5户，洪涝池村10户，花儿山村10户。</t>
        </is>
      </c>
      <c r="F108" s="34">
        <f>48*0.3</f>
        <v/>
      </c>
      <c r="G108" s="35" t="inlineStr">
        <is>
          <t>推广优质种公羊，提高肉羊良种化率，增加养殖户的养殖效益。</t>
        </is>
      </c>
      <c r="H108" s="34" t="n">
        <v>6</v>
      </c>
      <c r="I108" s="34" t="n">
        <v>0.0048</v>
      </c>
      <c r="J108" s="34" t="n">
        <v>0.02016</v>
      </c>
      <c r="K108" s="34" t="inlineStr">
        <is>
          <t>畜牧局</t>
        </is>
      </c>
      <c r="L108" s="34" t="inlineStr">
        <is>
          <t>南湫乡</t>
        </is>
      </c>
    </row>
    <row r="109" ht="45" customHeight="1" s="5">
      <c r="A109" s="34" t="n">
        <v>8</v>
      </c>
      <c r="B109" s="34" t="inlineStr">
        <is>
          <t>种畜补贴
（湖羊种公羊）</t>
        </is>
      </c>
      <c r="C109" s="21" t="inlineStr">
        <is>
          <t>新建</t>
        </is>
      </c>
      <c r="D109" s="34" t="inlineStr">
        <is>
          <t>木钵镇</t>
        </is>
      </c>
      <c r="E109" s="35" t="inlineStr">
        <is>
          <t>为64户湖羊养殖户每户调引种公羊1只，其中：邓寨子村10户，高寨村8户，坪子塬村3户，二合塬村5户，井儿岔村6户，韩洼子村8户，白家掌村1户，高楼塬村1户，郭西掌村22户。</t>
        </is>
      </c>
      <c r="F109" s="34">
        <f>64*0.3</f>
        <v/>
      </c>
      <c r="G109" s="35" t="inlineStr">
        <is>
          <t>推广优质种公羊，提高肉羊良种化率，增加养殖户的养殖效益。</t>
        </is>
      </c>
      <c r="H109" s="34" t="n">
        <v>9</v>
      </c>
      <c r="I109" s="34" t="n">
        <v>0.0064</v>
      </c>
      <c r="J109" s="34" t="n">
        <v>0.02688</v>
      </c>
      <c r="K109" s="34" t="inlineStr">
        <is>
          <t>畜牧局</t>
        </is>
      </c>
      <c r="L109" s="34" t="inlineStr">
        <is>
          <t>木钵镇</t>
        </is>
      </c>
    </row>
    <row r="110" ht="45" customHeight="1" s="5">
      <c r="A110" s="34" t="n">
        <v>9</v>
      </c>
      <c r="B110" s="34" t="inlineStr">
        <is>
          <t>种畜补贴
（湖羊种公羊）</t>
        </is>
      </c>
      <c r="C110" s="21" t="inlineStr">
        <is>
          <t>新建</t>
        </is>
      </c>
      <c r="D110" s="34" t="inlineStr">
        <is>
          <t>毛井镇</t>
        </is>
      </c>
      <c r="E110" s="35" t="inlineStr">
        <is>
          <t>为31户湖羊养殖户每户调引种公羊1只，其中：丁连掌村10户，杨东掌村10户，山西掌村10户，二条俭村1户。</t>
        </is>
      </c>
      <c r="F110" s="34">
        <f>31*0.3</f>
        <v/>
      </c>
      <c r="G110" s="35" t="inlineStr">
        <is>
          <t>推广优质种公羊，提高肉羊良种化率，增加养殖户的养殖效益。</t>
        </is>
      </c>
      <c r="H110" s="34" t="n">
        <v>4</v>
      </c>
      <c r="I110" s="34" t="n">
        <v>0.0031</v>
      </c>
      <c r="J110" s="34" t="n">
        <v>0.01302</v>
      </c>
      <c r="K110" s="34" t="inlineStr">
        <is>
          <t>畜牧局</t>
        </is>
      </c>
      <c r="L110" s="34" t="inlineStr">
        <is>
          <t>毛井镇</t>
        </is>
      </c>
    </row>
    <row r="111" ht="45" customHeight="1" s="5">
      <c r="A111" s="34" t="n">
        <v>10</v>
      </c>
      <c r="B111" s="34" t="inlineStr">
        <is>
          <t>种畜补贴
（湖羊种公羊）</t>
        </is>
      </c>
      <c r="C111" s="21" t="inlineStr">
        <is>
          <t>新建</t>
        </is>
      </c>
      <c r="D111" s="34" t="inlineStr">
        <is>
          <t>罗山川乡</t>
        </is>
      </c>
      <c r="E111" s="35" t="inlineStr">
        <is>
          <t>为114户湖羊养殖户每户调引种公羊1只，其中：西阳洼村11户，苇芝城村5户，龙柏山村9户，兰家掌村30户，大树塬村40户，陈渠子村1户，山水湾村4户，光明村14户。</t>
        </is>
      </c>
      <c r="F111" s="34">
        <f>114*0.3</f>
        <v/>
      </c>
      <c r="G111" s="35" t="inlineStr">
        <is>
          <t>推广优质种公羊，提高肉羊良种化率，增加养殖户的养殖效益。</t>
        </is>
      </c>
      <c r="H111" s="34" t="n">
        <v>8</v>
      </c>
      <c r="I111" s="34" t="n">
        <v>0.0114</v>
      </c>
      <c r="J111" s="34" t="n">
        <v>0.04788</v>
      </c>
      <c r="K111" s="34" t="inlineStr">
        <is>
          <t>畜牧局</t>
        </is>
      </c>
      <c r="L111" s="34" t="inlineStr">
        <is>
          <t>罗山川乡</t>
        </is>
      </c>
    </row>
    <row r="112" ht="45" customHeight="1" s="5">
      <c r="A112" s="34" t="n">
        <v>11</v>
      </c>
      <c r="B112" s="34" t="inlineStr">
        <is>
          <t>种畜补贴
（湖羊种公羊）</t>
        </is>
      </c>
      <c r="C112" s="21" t="inlineStr">
        <is>
          <t>新建</t>
        </is>
      </c>
      <c r="D112" s="34" t="inlineStr">
        <is>
          <t>芦家湾乡</t>
        </is>
      </c>
      <c r="E112" s="35" t="inlineStr">
        <is>
          <t>为137户湖羊养殖户每户调引种公羊1只，其中：杨新庄村50户，庙儿掌村10户，井川村2户，宋家掌村10户，桃李湾村10户，大堡条村5户，盘龙20户，小堡条村20户，花儿掌村10户。</t>
        </is>
      </c>
      <c r="F112" s="34">
        <f>137*0.3</f>
        <v/>
      </c>
      <c r="G112" s="35" t="inlineStr">
        <is>
          <t>推广优质种公羊，提高肉羊良种化率，增加养殖户的养殖效益。</t>
        </is>
      </c>
      <c r="H112" s="34" t="n">
        <v>9</v>
      </c>
      <c r="I112" s="34" t="n">
        <v>0.0137</v>
      </c>
      <c r="J112" s="34" t="n">
        <v>0.05754</v>
      </c>
      <c r="K112" s="34" t="inlineStr">
        <is>
          <t>畜牧局</t>
        </is>
      </c>
      <c r="L112" s="34" t="inlineStr">
        <is>
          <t>芦家湾乡</t>
        </is>
      </c>
    </row>
    <row r="113" ht="45" customHeight="1" s="5">
      <c r="A113" s="34" t="n">
        <v>12</v>
      </c>
      <c r="B113" s="34" t="inlineStr">
        <is>
          <t>种畜补贴
（湖羊种公羊）</t>
        </is>
      </c>
      <c r="C113" s="21" t="inlineStr">
        <is>
          <t>新建</t>
        </is>
      </c>
      <c r="D113" s="34" t="inlineStr">
        <is>
          <t>秦团庄乡</t>
        </is>
      </c>
      <c r="E113" s="35" t="inlineStr">
        <is>
          <t>为65户湖羊养殖户每户调引种公羊1只，其中：新峁村15户，秦团庄村10户，大天子村20户，新集子村20户。</t>
        </is>
      </c>
      <c r="F113" s="34">
        <f>65*0.3</f>
        <v/>
      </c>
      <c r="G113" s="35" t="inlineStr">
        <is>
          <t>推广优质种公羊，提高肉羊良种化率，增加养殖户的养殖效益。</t>
        </is>
      </c>
      <c r="H113" s="34" t="n">
        <v>4</v>
      </c>
      <c r="I113" s="34" t="n">
        <v>0.0065</v>
      </c>
      <c r="J113" s="34" t="n">
        <v>0.0273</v>
      </c>
      <c r="K113" s="34" t="inlineStr">
        <is>
          <t>畜牧局</t>
        </is>
      </c>
      <c r="L113" s="34" t="inlineStr">
        <is>
          <t>秦团庄乡</t>
        </is>
      </c>
    </row>
    <row r="114" ht="45" customHeight="1" s="5">
      <c r="A114" s="34" t="n">
        <v>13</v>
      </c>
      <c r="B114" s="34" t="inlineStr">
        <is>
          <t>种畜补贴
（湖羊种公羊）</t>
        </is>
      </c>
      <c r="C114" s="21" t="inlineStr">
        <is>
          <t>新建</t>
        </is>
      </c>
      <c r="D114" s="34" t="inlineStr">
        <is>
          <t>环城镇</t>
        </is>
      </c>
      <c r="E114" s="35" t="inlineStr">
        <is>
          <t>为44户湖羊养殖户每户调引种公羊1只，其中：张滩滩村5户，赵小掌村21户，宁老庄村18户。</t>
        </is>
      </c>
      <c r="F114" s="34">
        <f>44*0.3</f>
        <v/>
      </c>
      <c r="G114" s="35" t="inlineStr">
        <is>
          <t>推广优质种公羊，提高肉羊良种化率，增加养殖户的养殖效益。</t>
        </is>
      </c>
      <c r="H114" s="34" t="n">
        <v>3</v>
      </c>
      <c r="I114" s="34" t="n">
        <v>0.0044</v>
      </c>
      <c r="J114" s="34" t="n">
        <v>0.01848</v>
      </c>
      <c r="K114" s="34" t="inlineStr">
        <is>
          <t>畜牧局</t>
        </is>
      </c>
      <c r="L114" s="34" t="inlineStr">
        <is>
          <t>环城镇</t>
        </is>
      </c>
    </row>
    <row r="115" ht="45" customHeight="1" s="5">
      <c r="A115" s="34" t="n">
        <v>14</v>
      </c>
      <c r="B115" s="34" t="inlineStr">
        <is>
          <t>种畜补贴
（湖羊种公羊）</t>
        </is>
      </c>
      <c r="C115" s="21" t="inlineStr">
        <is>
          <t>新建</t>
        </is>
      </c>
      <c r="D115" s="34" t="inlineStr">
        <is>
          <t>虎洞镇</t>
        </is>
      </c>
      <c r="E115" s="35" t="inlineStr">
        <is>
          <t>为251户湖羊养殖户每户调引种公羊1只，其中：半个城村10户，常兆台村10户，高庙湾村11户，贾驿村16户，刘解掌村20户，魏家河村10户，张大掌村10户，砂井子村40户，张家湾村54户，金庄原村70户。</t>
        </is>
      </c>
      <c r="F115" s="34">
        <f>251*0.3</f>
        <v/>
      </c>
      <c r="G115" s="35" t="inlineStr">
        <is>
          <t>推广优质种公羊，提高肉羊良种化率，增加养殖户的养殖效益。</t>
        </is>
      </c>
      <c r="H115" s="34" t="n">
        <v>10</v>
      </c>
      <c r="I115" s="34" t="n">
        <v>0.0251</v>
      </c>
      <c r="J115" s="34" t="n">
        <v>0.1054</v>
      </c>
      <c r="K115" s="34" t="inlineStr">
        <is>
          <t>畜牧局</t>
        </is>
      </c>
      <c r="L115" s="34" t="inlineStr">
        <is>
          <t>虎洞镇</t>
        </is>
      </c>
    </row>
    <row r="116" ht="45" customHeight="1" s="5">
      <c r="A116" s="34" t="n">
        <v>15</v>
      </c>
      <c r="B116" s="34" t="inlineStr">
        <is>
          <t>种畜补贴
（湖羊种公羊）</t>
        </is>
      </c>
      <c r="C116" s="21" t="inlineStr">
        <is>
          <t>新建</t>
        </is>
      </c>
      <c r="D116" s="34" t="inlineStr">
        <is>
          <t>洪德镇</t>
        </is>
      </c>
      <c r="E116" s="35" t="inlineStr">
        <is>
          <t>为171户湖羊养殖户每户调引种公羊1只，其中：大户塬村2户，丁阳渠子村30户，耿塬畔村10户，洪德街村8户，李达掌村5户，梁岔村7户，马塬村20户，苗河29户，私盐路村9户，苏长沟村10户，新集子村14户，张崾岘村12户，赵洼村15户。</t>
        </is>
      </c>
      <c r="F116" s="34">
        <f>171*0.3</f>
        <v/>
      </c>
      <c r="G116" s="35" t="inlineStr">
        <is>
          <t>推广优质种公羊，提高肉羊良种化率，增加养殖户的养殖效益。</t>
        </is>
      </c>
      <c r="H116" s="34" t="n">
        <v>13</v>
      </c>
      <c r="I116" s="34" t="n">
        <v>0.0171</v>
      </c>
      <c r="J116" s="34" t="n">
        <v>0.07181999999999999</v>
      </c>
      <c r="K116" s="34" t="inlineStr">
        <is>
          <t>畜牧局</t>
        </is>
      </c>
      <c r="L116" s="34" t="inlineStr">
        <is>
          <t>洪德镇</t>
        </is>
      </c>
    </row>
    <row r="117" ht="56.25" customHeight="1" s="5">
      <c r="A117" s="34" t="n">
        <v>16</v>
      </c>
      <c r="B117" s="34" t="inlineStr">
        <is>
          <t>种畜补贴
（湖羊种公羊）</t>
        </is>
      </c>
      <c r="C117" s="21" t="inlineStr">
        <is>
          <t>新建</t>
        </is>
      </c>
      <c r="D117" s="34" t="inlineStr">
        <is>
          <t>合道镇</t>
        </is>
      </c>
      <c r="E117" s="35" t="inlineStr">
        <is>
          <t>为180户湖羊养殖户每户调引种公羊1只，其中：常崾岘村10户，陈旗塬村10户，大路洼村10户，何家坪村10户，红崖洼村10户，梁坪村10户，尚西坪村10户，沈家岭村15户，唐台子村10户，陶洼子村10户，瓦天沟村10户，辛坪村10户，杨坪沟村10户，寨子坪村10户，赵家塬村10户，赵台村15户，朱家塬村10户。</t>
        </is>
      </c>
      <c r="F117" s="34">
        <f>180*0.3</f>
        <v/>
      </c>
      <c r="G117" s="35" t="inlineStr">
        <is>
          <t>推广优质种公羊，提高肉羊良种化率，增加养殖户的养殖效益。</t>
        </is>
      </c>
      <c r="H117" s="34" t="n">
        <v>17</v>
      </c>
      <c r="I117" s="34" t="n">
        <v>0.018</v>
      </c>
      <c r="J117" s="34" t="n">
        <v>0.0756</v>
      </c>
      <c r="K117" s="34" t="inlineStr">
        <is>
          <t>畜牧局</t>
        </is>
      </c>
      <c r="L117" s="34" t="inlineStr">
        <is>
          <t>合道镇</t>
        </is>
      </c>
    </row>
    <row r="118" ht="45" customHeight="1" s="5">
      <c r="A118" s="34" t="n">
        <v>17</v>
      </c>
      <c r="B118" s="34" t="inlineStr">
        <is>
          <t>种畜补贴
（湖羊种公羊）</t>
        </is>
      </c>
      <c r="C118" s="21" t="inlineStr">
        <is>
          <t>新建</t>
        </is>
      </c>
      <c r="D118" s="34" t="inlineStr">
        <is>
          <t>耿湾乡</t>
        </is>
      </c>
      <c r="E118" s="35" t="inlineStr">
        <is>
          <t>为93户湖羊养殖户每户调引种公羊1只，其中：张台村1户，万家湾村23户，黑城岔村9户，许家掌村3户，郝东掌村8户，潘掌村14户，天桥村12户，耿河村6户，早流渠村17户。</t>
        </is>
      </c>
      <c r="F118" s="34" t="n">
        <v>27.9</v>
      </c>
      <c r="G118" s="35" t="inlineStr">
        <is>
          <t>推广优质种公羊，提高肉羊良种化率，增加养殖户的养殖效益。</t>
        </is>
      </c>
      <c r="H118" s="34" t="n">
        <v>9</v>
      </c>
      <c r="I118" s="34" t="n">
        <v>0.009299999999999999</v>
      </c>
      <c r="J118" s="34" t="n">
        <v>0.03906</v>
      </c>
      <c r="K118" s="34" t="inlineStr">
        <is>
          <t>畜牧局</t>
        </is>
      </c>
      <c r="L118" s="34" t="inlineStr">
        <is>
          <t>耿湾乡</t>
        </is>
      </c>
    </row>
    <row r="119" ht="45" customHeight="1" s="5">
      <c r="A119" s="34" t="n">
        <v>18</v>
      </c>
      <c r="B119" s="34" t="inlineStr">
        <is>
          <t>种畜补贴
（湖羊种公羊）</t>
        </is>
      </c>
      <c r="C119" s="21" t="inlineStr">
        <is>
          <t>新建</t>
        </is>
      </c>
      <c r="D119" s="34" t="inlineStr">
        <is>
          <t>樊家川镇</t>
        </is>
      </c>
      <c r="E119" s="35" t="inlineStr">
        <is>
          <t>为214户湖羊养殖户每户调引种公羊1只，其中：慕家河村30户，樊家川村30户，马驿沟村10户，郝集村40户，长城村20户，闫塬村21户，李崾岘村23户，马骏滩村40户。</t>
        </is>
      </c>
      <c r="F119" s="34">
        <f>214*0.3</f>
        <v/>
      </c>
      <c r="G119" s="35" t="inlineStr">
        <is>
          <t>推广优质种公羊，提高肉羊良种化率，增加养殖户的养殖效益。</t>
        </is>
      </c>
      <c r="H119" s="34" t="n">
        <v>8</v>
      </c>
      <c r="I119" s="34" t="n">
        <v>0.0214</v>
      </c>
      <c r="J119" s="34" t="n">
        <v>0.08988</v>
      </c>
      <c r="K119" s="34" t="inlineStr">
        <is>
          <t>畜牧局</t>
        </is>
      </c>
      <c r="L119" s="34" t="inlineStr">
        <is>
          <t>樊家川镇</t>
        </is>
      </c>
    </row>
    <row r="120" ht="56.25" customHeight="1" s="5">
      <c r="A120" s="34" t="n">
        <v>19</v>
      </c>
      <c r="B120" s="34" t="inlineStr">
        <is>
          <t>种畜补贴
（湖羊种公羊）</t>
        </is>
      </c>
      <c r="C120" s="21" t="inlineStr">
        <is>
          <t>新建</t>
        </is>
      </c>
      <c r="D120" s="34" t="inlineStr">
        <is>
          <t>车道镇</t>
        </is>
      </c>
      <c r="E120" s="35" t="inlineStr">
        <is>
          <t>为300户湖羊养殖户每户调引种公羊1只，其中：元峁村20户，苦水掌村50户，双庙15户，王西掌12户，吊渠村30户，杨掌村20户，万安村12户，魏洼村12户，红台村10户，陈掌村10户，樱桃掌村20户，安掌村20户，代掌村15户，刘渠村18户，刘园子村36户。</t>
        </is>
      </c>
      <c r="F120" s="34">
        <f>300*0.3</f>
        <v/>
      </c>
      <c r="G120" s="35" t="inlineStr">
        <is>
          <t>推广优质种公羊，提高肉羊良种化率，增加养殖户的养殖效益。</t>
        </is>
      </c>
      <c r="H120" s="34" t="n">
        <v>15</v>
      </c>
      <c r="I120" s="34" t="n">
        <v>0.03</v>
      </c>
      <c r="J120" s="34" t="n">
        <v>0.126</v>
      </c>
      <c r="K120" s="34" t="inlineStr">
        <is>
          <t>畜牧局</t>
        </is>
      </c>
      <c r="L120" s="34" t="inlineStr">
        <is>
          <t>车道镇</t>
        </is>
      </c>
    </row>
    <row r="121" ht="45" customHeight="1" s="5">
      <c r="A121" s="34" t="n">
        <v>20</v>
      </c>
      <c r="B121" s="34" t="inlineStr">
        <is>
          <t>种畜补贴
（湖羊种公羊）</t>
        </is>
      </c>
      <c r="C121" s="21" t="inlineStr">
        <is>
          <t>新建</t>
        </is>
      </c>
      <c r="D121" s="34" t="inlineStr">
        <is>
          <t>八珠乡</t>
        </is>
      </c>
      <c r="E121" s="35" t="inlineStr">
        <is>
          <t>为200户湖羊养殖户每户调引种公羊1只，其中：八珠塬村30户，曹塬村15户，瓦崾岘村15户，杏树沟村18户，塔儿咀村18户，马连掌村19户，冯家湾村40户，苟塬村15户，湫坝沟村18户，白塬村12户。</t>
        </is>
      </c>
      <c r="F121" s="34">
        <f>200*0.3</f>
        <v/>
      </c>
      <c r="G121" s="35" t="inlineStr">
        <is>
          <t>推广优质种公羊，提高肉羊良种化率，增加养殖户的养殖效益。</t>
        </is>
      </c>
      <c r="H121" s="34" t="n">
        <v>10</v>
      </c>
      <c r="I121" s="34" t="n">
        <v>0.02</v>
      </c>
      <c r="J121" s="34" t="n">
        <v>0.08400000000000001</v>
      </c>
      <c r="K121" s="34" t="inlineStr">
        <is>
          <t>畜牧局</t>
        </is>
      </c>
      <c r="L121" s="34" t="inlineStr">
        <is>
          <t>八珠乡</t>
        </is>
      </c>
    </row>
    <row r="122" ht="33.75" customHeight="1" s="5">
      <c r="A122" s="34" t="inlineStr">
        <is>
          <t>十二</t>
        </is>
      </c>
      <c r="B122" s="21" t="inlineStr">
        <is>
          <t>养羊专业户（致富带头人）培训合计</t>
        </is>
      </c>
      <c r="C122" s="34" t="inlineStr">
        <is>
          <t>新建</t>
        </is>
      </c>
      <c r="D122" s="34" t="inlineStr">
        <is>
          <t>全县20个乡镇</t>
        </is>
      </c>
      <c r="E122" s="35" t="inlineStr">
        <is>
          <t>全县培训湖羊养殖专业户2542户，每户补助1100元。</t>
        </is>
      </c>
      <c r="F122" s="34">
        <f>SUM(F123:F142)</f>
        <v/>
      </c>
      <c r="G122" s="35" t="inlineStr">
        <is>
          <t>提高湖羊专业户养殖技术，提升养殖效益。</t>
        </is>
      </c>
      <c r="H122" s="34">
        <f>SUM(H123:H142)</f>
        <v/>
      </c>
      <c r="I122" s="34">
        <f>SUM(I123:I142)</f>
        <v/>
      </c>
      <c r="J122" s="34">
        <f>SUM(J123:J142)</f>
        <v/>
      </c>
      <c r="K122" s="34" t="inlineStr">
        <is>
          <t>畜牧局</t>
        </is>
      </c>
      <c r="L122" s="34" t="inlineStr">
        <is>
          <t>甜水镇等20个乡镇</t>
        </is>
      </c>
    </row>
    <row r="123" ht="33.75" customHeight="1" s="5">
      <c r="A123" s="34" t="n">
        <v>1</v>
      </c>
      <c r="B123" s="21" t="inlineStr">
        <is>
          <t>养羊专业户（致富带头人）培训</t>
        </is>
      </c>
      <c r="C123" s="34" t="inlineStr">
        <is>
          <t>新建</t>
        </is>
      </c>
      <c r="D123" s="34" t="inlineStr">
        <is>
          <t>甜水镇</t>
        </is>
      </c>
      <c r="E123" s="35" t="inlineStr">
        <is>
          <t>培育湖羊养殖专业户71户，其中：甜水街村5人，何塬村24人，邱滩村3人，狼儿滩村13人，大良洼村9人，七里墩村17人。</t>
        </is>
      </c>
      <c r="F123" s="34">
        <f>71*0.11</f>
        <v/>
      </c>
      <c r="G123" s="35" t="inlineStr">
        <is>
          <t>提高湖羊专业户养殖技术，提升养殖效益。</t>
        </is>
      </c>
      <c r="H123" s="34" t="n">
        <v>6</v>
      </c>
      <c r="I123" s="34" t="n">
        <v>0.0071</v>
      </c>
      <c r="J123" s="34">
        <f>I123*4.2</f>
        <v/>
      </c>
      <c r="K123" s="34" t="inlineStr">
        <is>
          <t>畜牧局</t>
        </is>
      </c>
      <c r="L123" s="34" t="inlineStr">
        <is>
          <t>甜水镇</t>
        </is>
      </c>
    </row>
    <row r="124" ht="33.75" customHeight="1" s="5">
      <c r="A124" s="34" t="n">
        <v>2</v>
      </c>
      <c r="B124" s="21" t="inlineStr">
        <is>
          <t>养羊专业户（致富带头人）培训</t>
        </is>
      </c>
      <c r="C124" s="34" t="inlineStr">
        <is>
          <t>新建</t>
        </is>
      </c>
      <c r="D124" s="34" t="inlineStr">
        <is>
          <t>南湫乡</t>
        </is>
      </c>
      <c r="E124" s="35" t="inlineStr">
        <is>
          <t>培育湖羊养殖专业户48户，其中：代家洼村8户，党家洼村10户，岳后渠村5户，杨兴堡村5户，洪涝池村10户，花儿山村10户。</t>
        </is>
      </c>
      <c r="F124" s="34">
        <f>48*0.11</f>
        <v/>
      </c>
      <c r="G124" s="35" t="inlineStr">
        <is>
          <t>提高湖羊专业户养殖技术，提升养殖效益。</t>
        </is>
      </c>
      <c r="H124" s="34" t="n">
        <v>6</v>
      </c>
      <c r="I124" s="34" t="n">
        <v>0.0048</v>
      </c>
      <c r="J124" s="34">
        <f>I124*4.2</f>
        <v/>
      </c>
      <c r="K124" s="34" t="inlineStr">
        <is>
          <t>畜牧局</t>
        </is>
      </c>
      <c r="L124" s="34" t="inlineStr">
        <is>
          <t>南湫乡</t>
        </is>
      </c>
    </row>
    <row r="125" ht="33.75" customHeight="1" s="5">
      <c r="A125" s="34" t="n">
        <v>3</v>
      </c>
      <c r="B125" s="21" t="inlineStr">
        <is>
          <t>养羊专业户（致富带头人）培训</t>
        </is>
      </c>
      <c r="C125" s="34" t="inlineStr">
        <is>
          <t>新建</t>
        </is>
      </c>
      <c r="D125" s="34" t="inlineStr">
        <is>
          <t>演武乡</t>
        </is>
      </c>
      <c r="E125" s="35" t="inlineStr">
        <is>
          <t>培育湖羊养殖专业户95户，其中：佛岔村10户，黄家山村10户，刘坪村10户，曳郭咀村10户，路家塬村10户，走马硷村10户，吴家塬村10户，杨家洼村10户，黑泉河村15户。</t>
        </is>
      </c>
      <c r="F125" s="34">
        <f>95*0.11</f>
        <v/>
      </c>
      <c r="G125" s="35" t="inlineStr">
        <is>
          <t>提高湖羊专业户养殖技术，提升养殖效益。</t>
        </is>
      </c>
      <c r="H125" s="34" t="n">
        <v>9</v>
      </c>
      <c r="I125" s="34" t="n">
        <v>0.0095</v>
      </c>
      <c r="J125" s="34">
        <f>I125*4.2</f>
        <v/>
      </c>
      <c r="K125" s="34" t="inlineStr">
        <is>
          <t>畜牧局</t>
        </is>
      </c>
      <c r="L125" s="34" t="inlineStr">
        <is>
          <t>演武乡</t>
        </is>
      </c>
    </row>
    <row r="126" ht="33.75" customHeight="1" s="5">
      <c r="A126" s="34" t="n">
        <v>4</v>
      </c>
      <c r="B126" s="21" t="inlineStr">
        <is>
          <t>养羊专业户（致富带头人）培训</t>
        </is>
      </c>
      <c r="C126" s="34" t="inlineStr">
        <is>
          <t>新建</t>
        </is>
      </c>
      <c r="D126" s="34" t="inlineStr">
        <is>
          <t>小南沟乡</t>
        </is>
      </c>
      <c r="E126" s="35" t="inlineStr">
        <is>
          <t>培育湖羊养殖专业户100户，其中：汪天子村20户，李上山村10户，李塬村10户，丁寨柯村10户，陈掌村10户，粉子山村8户，小南沟村10户，连川村3户，天子渠村9户，燕麦掌村10户。</t>
        </is>
      </c>
      <c r="F126" s="34">
        <f>100*0.11</f>
        <v/>
      </c>
      <c r="G126" s="35" t="inlineStr">
        <is>
          <t>提高湖羊专业户养殖技术，提升养殖效益。</t>
        </is>
      </c>
      <c r="H126" s="34" t="n">
        <v>10</v>
      </c>
      <c r="I126" s="34" t="n">
        <v>0.01</v>
      </c>
      <c r="J126" s="34">
        <f>I126*4.2</f>
        <v/>
      </c>
      <c r="K126" s="34" t="inlineStr">
        <is>
          <t>畜牧局</t>
        </is>
      </c>
      <c r="L126" s="34" t="inlineStr">
        <is>
          <t>小南沟乡</t>
        </is>
      </c>
    </row>
    <row r="127" ht="33.75" customHeight="1" s="5">
      <c r="A127" s="34" t="n">
        <v>5</v>
      </c>
      <c r="B127" s="21" t="inlineStr">
        <is>
          <t>养羊专业户（致富带头人）培训</t>
        </is>
      </c>
      <c r="C127" s="34" t="inlineStr">
        <is>
          <t>新建</t>
        </is>
      </c>
      <c r="D127" s="34" t="inlineStr">
        <is>
          <t>毛井镇</t>
        </is>
      </c>
      <c r="E127" s="35" t="inlineStr">
        <is>
          <t>培育湖羊养殖专业户17户，其中：丁连掌村10户，杨东掌7户。</t>
        </is>
      </c>
      <c r="F127" s="34">
        <f>17*0.11</f>
        <v/>
      </c>
      <c r="G127" s="35" t="inlineStr">
        <is>
          <t>提高湖羊专业户养殖技术，提升养殖效益。</t>
        </is>
      </c>
      <c r="H127" s="21" t="n">
        <v>2</v>
      </c>
      <c r="I127" s="34" t="n">
        <v>0.0017</v>
      </c>
      <c r="J127" s="34">
        <f>I127*4.2</f>
        <v/>
      </c>
      <c r="K127" s="34" t="inlineStr">
        <is>
          <t>畜牧局</t>
        </is>
      </c>
      <c r="L127" s="34" t="inlineStr">
        <is>
          <t>毛井镇</t>
        </is>
      </c>
    </row>
    <row r="128" ht="33.75" customHeight="1" s="5">
      <c r="A128" s="34" t="n">
        <v>6</v>
      </c>
      <c r="B128" s="21" t="inlineStr">
        <is>
          <t>养羊专业户（致富带头人）培训</t>
        </is>
      </c>
      <c r="C128" s="34" t="inlineStr">
        <is>
          <t>新建</t>
        </is>
      </c>
      <c r="D128" s="34" t="inlineStr">
        <is>
          <t>山城乡</t>
        </is>
      </c>
      <c r="E128" s="35" t="inlineStr">
        <is>
          <t>培育湖羊养殖专业户88户，其中：八里铺村10户，薛塬村30户，王山口子村20户，寨柯村10户，冯家沟村8户，郝掌村10户。</t>
        </is>
      </c>
      <c r="F128" s="34">
        <f>88*0.11</f>
        <v/>
      </c>
      <c r="G128" s="35" t="inlineStr">
        <is>
          <t>提高湖羊专业户养殖技术，提升养殖效益。</t>
        </is>
      </c>
      <c r="H128" s="34" t="n">
        <v>6</v>
      </c>
      <c r="I128" s="34" t="n">
        <v>0.008800000000000001</v>
      </c>
      <c r="J128" s="34">
        <f>I128*4.2</f>
        <v/>
      </c>
      <c r="K128" s="34" t="inlineStr">
        <is>
          <t>畜牧局</t>
        </is>
      </c>
      <c r="L128" s="34" t="inlineStr">
        <is>
          <t>山城乡</t>
        </is>
      </c>
    </row>
    <row r="129" ht="33.75" customHeight="1" s="5">
      <c r="A129" s="34" t="n">
        <v>7</v>
      </c>
      <c r="B129" s="21" t="inlineStr">
        <is>
          <t>养羊专业户（致富带头人）培训</t>
        </is>
      </c>
      <c r="C129" s="34" t="inlineStr">
        <is>
          <t>新建</t>
        </is>
      </c>
      <c r="D129" s="34" t="inlineStr">
        <is>
          <t>芦家湾乡</t>
        </is>
      </c>
      <c r="E129" s="35" t="inlineStr">
        <is>
          <t>培育湖羊养殖专业户118户，其中：王庄村10户，花儿掌村3户，庙儿掌村30户，宋家掌村5户，井川村10户，桃李湾村10户， 盘龙村20户，杨新庄10户，小堡条村20户。</t>
        </is>
      </c>
      <c r="F129" s="34">
        <f>118*0.11</f>
        <v/>
      </c>
      <c r="G129" s="35" t="inlineStr">
        <is>
          <t>提高湖羊专业户养殖技术，提升养殖效益。</t>
        </is>
      </c>
      <c r="H129" s="34" t="n">
        <v>9</v>
      </c>
      <c r="I129" s="34" t="n">
        <v>0.0118</v>
      </c>
      <c r="J129" s="34">
        <f>I129*4.2</f>
        <v/>
      </c>
      <c r="K129" s="34" t="inlineStr">
        <is>
          <t>畜牧局</t>
        </is>
      </c>
      <c r="L129" s="34" t="inlineStr">
        <is>
          <t>芦家湾乡</t>
        </is>
      </c>
    </row>
    <row r="130" ht="33.75" customHeight="1" s="5">
      <c r="A130" s="34" t="n">
        <v>8</v>
      </c>
      <c r="B130" s="21" t="inlineStr">
        <is>
          <t>养羊专业户（致富带头人）培训</t>
        </is>
      </c>
      <c r="C130" s="34" t="inlineStr">
        <is>
          <t>新建</t>
        </is>
      </c>
      <c r="D130" s="34" t="inlineStr">
        <is>
          <t>樊家川镇</t>
        </is>
      </c>
      <c r="E130" s="35" t="inlineStr">
        <is>
          <t>培育湖羊养殖专业户71户，其中：闫塬村21户，马骏滩村50户。</t>
        </is>
      </c>
      <c r="F130" s="34">
        <f>71*0.11</f>
        <v/>
      </c>
      <c r="G130" s="35" t="inlineStr">
        <is>
          <t>提高湖羊专业户养殖技术，提升养殖效益。</t>
        </is>
      </c>
      <c r="H130" s="34" t="n">
        <v>2</v>
      </c>
      <c r="I130" s="34" t="n">
        <v>0.0071</v>
      </c>
      <c r="J130" s="34">
        <f>I130*4.2</f>
        <v/>
      </c>
      <c r="K130" s="34" t="inlineStr">
        <is>
          <t>畜牧局</t>
        </is>
      </c>
      <c r="L130" s="34" t="inlineStr">
        <is>
          <t>樊家川镇</t>
        </is>
      </c>
    </row>
    <row r="131" ht="33.75" customHeight="1" s="5">
      <c r="A131" s="34" t="n">
        <v>9</v>
      </c>
      <c r="B131" s="21" t="inlineStr">
        <is>
          <t>养羊专业户（致富带头人）培训</t>
        </is>
      </c>
      <c r="C131" s="34" t="inlineStr">
        <is>
          <t>新建</t>
        </is>
      </c>
      <c r="D131" s="34" t="inlineStr">
        <is>
          <t>耿湾乡</t>
        </is>
      </c>
      <c r="E131" s="35" t="inlineStr">
        <is>
          <t>培育湖羊养殖专业户90户，其中：张台村1户，黑城岔村9户，郝东掌村8户，万湾村21户，许家掌村2户，潘掌村14户，早流渠村17户，天桥村12户，耿河村6户。</t>
        </is>
      </c>
      <c r="F131" s="34">
        <f>90*0.11</f>
        <v/>
      </c>
      <c r="G131" s="35" t="inlineStr">
        <is>
          <t>提高湖羊专业户养殖技术，提升养殖效益。</t>
        </is>
      </c>
      <c r="H131" s="21" t="n">
        <v>9</v>
      </c>
      <c r="I131" s="34" t="n">
        <v>0.008999999999999999</v>
      </c>
      <c r="J131" s="34" t="n">
        <v>0.0376</v>
      </c>
      <c r="K131" s="34" t="inlineStr">
        <is>
          <t>畜牧局</t>
        </is>
      </c>
      <c r="L131" s="34" t="inlineStr">
        <is>
          <t>耿湾乡</t>
        </is>
      </c>
    </row>
    <row r="132" ht="45" customHeight="1" s="5">
      <c r="A132" s="34" t="n">
        <v>10</v>
      </c>
      <c r="B132" s="21" t="inlineStr">
        <is>
          <t>养羊专业户（致富带头人）培训</t>
        </is>
      </c>
      <c r="C132" s="34" t="inlineStr">
        <is>
          <t>新建</t>
        </is>
      </c>
      <c r="D132" s="34" t="inlineStr">
        <is>
          <t>车道镇</t>
        </is>
      </c>
      <c r="E132" s="35" t="inlineStr">
        <is>
          <t>培育湖羊养殖专业户300户，其中：元峁村22户，苦水掌村42户，双庙村17户，王西掌村14户，吊渠村32户，杨掌村22户，万安村14户，魏洼村14户，陈掌村12户，红台村 12户，樱桃掌村22户，安掌村22户，代掌村17户，刘园子村38户。</t>
        </is>
      </c>
      <c r="F132" s="34">
        <f>300*0.11</f>
        <v/>
      </c>
      <c r="G132" s="35" t="inlineStr">
        <is>
          <t>提高湖羊专业户养殖技术，提升养殖效益。</t>
        </is>
      </c>
      <c r="H132" s="34" t="n">
        <v>14</v>
      </c>
      <c r="I132" s="34" t="n">
        <v>0.03</v>
      </c>
      <c r="J132" s="34">
        <f>I132*4.2</f>
        <v/>
      </c>
      <c r="K132" s="34" t="inlineStr">
        <is>
          <t>畜牧局</t>
        </is>
      </c>
      <c r="L132" s="34" t="inlineStr">
        <is>
          <t>车道镇</t>
        </is>
      </c>
    </row>
    <row r="133" ht="45" customHeight="1" s="5">
      <c r="A133" s="34" t="n">
        <v>11</v>
      </c>
      <c r="B133" s="21" t="inlineStr">
        <is>
          <t>养羊专业户（致富带头人）培训</t>
        </is>
      </c>
      <c r="C133" s="34" t="inlineStr">
        <is>
          <t>新建</t>
        </is>
      </c>
      <c r="D133" s="34" t="inlineStr">
        <is>
          <t>八珠乡</t>
        </is>
      </c>
      <c r="E133" s="35" t="inlineStr">
        <is>
          <t>培育湖羊养殖专业户200户，其中：八珠塬村30户，曹塬村15户，瓦崾岘村15户，杏树沟村18户，塔儿咀村18户，马连掌村19户，冯家湾村40户，苟塬村15户，湫坝沟村18户，白塬村12户。</t>
        </is>
      </c>
      <c r="F133" s="34">
        <f>200*0.11</f>
        <v/>
      </c>
      <c r="G133" s="35" t="inlineStr">
        <is>
          <t>提高湖羊专业户养殖技术，提升养殖效益。</t>
        </is>
      </c>
      <c r="H133" s="34" t="n">
        <v>10</v>
      </c>
      <c r="I133" s="34" t="n">
        <v>0.02</v>
      </c>
      <c r="J133" s="34">
        <f>I133*4.2</f>
        <v/>
      </c>
      <c r="K133" s="34" t="inlineStr">
        <is>
          <t>畜牧局</t>
        </is>
      </c>
      <c r="L133" s="34" t="inlineStr">
        <is>
          <t>八珠乡</t>
        </is>
      </c>
    </row>
    <row r="134" ht="45" customHeight="1" s="5">
      <c r="A134" s="34" t="n">
        <v>12</v>
      </c>
      <c r="B134" s="21" t="inlineStr">
        <is>
          <t>养羊专业户（致富带头人）培训</t>
        </is>
      </c>
      <c r="C134" s="34" t="inlineStr">
        <is>
          <t>新建</t>
        </is>
      </c>
      <c r="D134" s="34" t="inlineStr">
        <is>
          <t>木钵镇</t>
        </is>
      </c>
      <c r="E134" s="35" t="inlineStr">
        <is>
          <t>培育湖羊养殖专业户232户，其中：殷家桥村7户，木钵街村6 户，韩洼子村11户，曹旗村17户，关营5户，高寨8户，高楼塬20户，刘家塬9户，白家掌1户，邓寨子10户，郭西掌116户，二合塬8户，坪子塬2户，井儿岔7户，罗家沟5户。</t>
        </is>
      </c>
      <c r="F134" s="34">
        <f>232*0.11</f>
        <v/>
      </c>
      <c r="G134" s="35" t="inlineStr">
        <is>
          <t>提高湖羊专业户养殖技术，提升养殖效益。</t>
        </is>
      </c>
      <c r="H134" s="34" t="n">
        <v>15</v>
      </c>
      <c r="I134" s="34" t="n">
        <v>0.0232</v>
      </c>
      <c r="J134" s="34">
        <f>I134*4.2</f>
        <v/>
      </c>
      <c r="K134" s="34" t="inlineStr">
        <is>
          <t>畜牧局</t>
        </is>
      </c>
      <c r="L134" s="34" t="inlineStr">
        <is>
          <t>木钵镇</t>
        </is>
      </c>
    </row>
    <row r="135" ht="45" customHeight="1" s="5">
      <c r="A135" s="34" t="n">
        <v>13</v>
      </c>
      <c r="B135" s="21" t="inlineStr">
        <is>
          <t>养羊专业户（致富带头人）培训</t>
        </is>
      </c>
      <c r="C135" s="34" t="inlineStr">
        <is>
          <t>新建</t>
        </is>
      </c>
      <c r="D135" s="34" t="inlineStr">
        <is>
          <t>天池乡</t>
        </is>
      </c>
      <c r="E135" s="35" t="inlineStr">
        <is>
          <t>培育湖羊养殖专业户205户，其中：张邓塬村2户，殷屈河村30户，苏北岔村40户，潘老庄村20户，老庄湾村16户，碾盘岭村3户，大方山村5户，喜家坪村42户，曹李川村20户，吴城子村27户。</t>
        </is>
      </c>
      <c r="F135" s="34">
        <f>205*0.11</f>
        <v/>
      </c>
      <c r="G135" s="35" t="inlineStr">
        <is>
          <t>提高湖羊专业户养殖技术，提升养殖效益。</t>
        </is>
      </c>
      <c r="H135" s="21" t="n">
        <v>10</v>
      </c>
      <c r="I135" s="34" t="n">
        <v>0.0205</v>
      </c>
      <c r="J135" s="34">
        <f>I135*4.2</f>
        <v/>
      </c>
      <c r="K135" s="34" t="inlineStr">
        <is>
          <t>畜牧局</t>
        </is>
      </c>
      <c r="L135" s="34" t="inlineStr">
        <is>
          <t>天池乡</t>
        </is>
      </c>
    </row>
    <row r="136" ht="33.75" customHeight="1" s="5">
      <c r="A136" s="34" t="n">
        <v>14</v>
      </c>
      <c r="B136" s="21" t="inlineStr">
        <is>
          <t>养羊专业户（致富带头人）培训</t>
        </is>
      </c>
      <c r="C136" s="34" t="inlineStr">
        <is>
          <t>新建</t>
        </is>
      </c>
      <c r="D136" s="34" t="inlineStr">
        <is>
          <t>罗山川乡</t>
        </is>
      </c>
      <c r="E136" s="35" t="inlineStr">
        <is>
          <t>培育湖羊养殖专业户114户，其中：西阳洼村11户，苇芝城村5户，龙柏山村9户，兰家掌村30户，大树塬村40户，山水湾村4户，光明村14户，陈渠子村1户。</t>
        </is>
      </c>
      <c r="F136" s="34">
        <f>114*0.11</f>
        <v/>
      </c>
      <c r="G136" s="35" t="inlineStr">
        <is>
          <t>提高湖羊专业户养殖技术，提升养殖效益。</t>
        </is>
      </c>
      <c r="H136" s="21" t="n">
        <v>8</v>
      </c>
      <c r="I136" s="34" t="n">
        <v>0.0114</v>
      </c>
      <c r="J136" s="34">
        <f>I136*4.2</f>
        <v/>
      </c>
      <c r="K136" s="34" t="inlineStr">
        <is>
          <t>畜牧局</t>
        </is>
      </c>
      <c r="L136" s="34" t="inlineStr">
        <is>
          <t>罗山川乡</t>
        </is>
      </c>
    </row>
    <row r="137" ht="33.75" customHeight="1" s="5">
      <c r="A137" s="34" t="n">
        <v>15</v>
      </c>
      <c r="B137" s="21" t="inlineStr">
        <is>
          <t>养羊专业户（致富带头人）培训</t>
        </is>
      </c>
      <c r="C137" s="34" t="inlineStr">
        <is>
          <t>新建</t>
        </is>
      </c>
      <c r="D137" s="34" t="inlineStr">
        <is>
          <t>曲子镇</t>
        </is>
      </c>
      <c r="E137" s="35" t="inlineStr">
        <is>
          <t>培育湖羊养殖专业户46户，其中：高李湾村5户，楼房子村11户，西沟村29户，董家塬村1户。</t>
        </is>
      </c>
      <c r="F137" s="34">
        <f>46*0.11</f>
        <v/>
      </c>
      <c r="G137" s="35" t="inlineStr">
        <is>
          <t>提高湖羊专业户养殖技术，提升养殖效益。</t>
        </is>
      </c>
      <c r="H137" s="21" t="n">
        <v>4</v>
      </c>
      <c r="I137" s="34" t="n">
        <v>0.0046</v>
      </c>
      <c r="J137" s="34">
        <f>I137*4.2</f>
        <v/>
      </c>
      <c r="K137" s="34" t="inlineStr">
        <is>
          <t>畜牧局</t>
        </is>
      </c>
      <c r="L137" s="34" t="inlineStr">
        <is>
          <t>曲子镇</t>
        </is>
      </c>
    </row>
    <row r="138" ht="45" customHeight="1" s="5">
      <c r="A138" s="34" t="n">
        <v>16</v>
      </c>
      <c r="B138" s="21" t="inlineStr">
        <is>
          <t>养羊专业户（致富带头人）培训</t>
        </is>
      </c>
      <c r="C138" s="34" t="inlineStr">
        <is>
          <t>新建</t>
        </is>
      </c>
      <c r="D138" s="34" t="inlineStr">
        <is>
          <t>虎洞镇</t>
        </is>
      </c>
      <c r="E138" s="35" t="inlineStr">
        <is>
          <t>培育湖羊养殖专业户370户，其中：半个城村10户，常兆台村25户，高庙湾村50户，贾驿村80户，刘解掌村30户，魏家河村10户，张大掌村5户，张家湾村50户，砂井子村5户，金庄原村105户。</t>
        </is>
      </c>
      <c r="F138" s="34">
        <f>370*0.11</f>
        <v/>
      </c>
      <c r="G138" s="35" t="inlineStr">
        <is>
          <t>提高湖羊专业户养殖技术，提升养殖效益。</t>
        </is>
      </c>
      <c r="H138" s="34" t="n">
        <v>10</v>
      </c>
      <c r="I138" s="34" t="n">
        <v>0.037</v>
      </c>
      <c r="J138" s="34">
        <f>I138*4.2</f>
        <v/>
      </c>
      <c r="K138" s="34" t="inlineStr">
        <is>
          <t>畜牧局</t>
        </is>
      </c>
      <c r="L138" s="34" t="inlineStr">
        <is>
          <t>虎洞镇</t>
        </is>
      </c>
    </row>
    <row r="139" ht="33.75" customHeight="1" s="5">
      <c r="A139" s="34" t="n">
        <v>17</v>
      </c>
      <c r="B139" s="21" t="inlineStr">
        <is>
          <t>养羊专业户（致富带头人）培训</t>
        </is>
      </c>
      <c r="C139" s="34" t="inlineStr">
        <is>
          <t>新建</t>
        </is>
      </c>
      <c r="D139" s="34" t="inlineStr">
        <is>
          <t>环城镇</t>
        </is>
      </c>
      <c r="E139" s="35" t="inlineStr">
        <is>
          <t>培育湖羊养殖专业户17户，其中：赵小掌村2户，张滩滩村2户，宁老庄村9户，五里屯村3户，西川村1户 。</t>
        </is>
      </c>
      <c r="F139" s="34">
        <f>17*0.11</f>
        <v/>
      </c>
      <c r="G139" s="35" t="inlineStr">
        <is>
          <t>提高湖羊专业户养殖技术，提升养殖效益。</t>
        </is>
      </c>
      <c r="H139" s="21" t="n">
        <v>5</v>
      </c>
      <c r="I139" s="34" t="n">
        <v>0.0017</v>
      </c>
      <c r="J139" s="34">
        <f>I139*4.2</f>
        <v/>
      </c>
      <c r="K139" s="34" t="inlineStr">
        <is>
          <t>畜牧局</t>
        </is>
      </c>
      <c r="L139" s="34" t="inlineStr">
        <is>
          <t>环城镇</t>
        </is>
      </c>
    </row>
    <row r="140" ht="45" customHeight="1" s="5">
      <c r="A140" s="34" t="n">
        <v>18</v>
      </c>
      <c r="B140" s="21" t="inlineStr">
        <is>
          <t>养羊专业户（致富带头人）培训</t>
        </is>
      </c>
      <c r="C140" s="34" t="inlineStr">
        <is>
          <t>新建</t>
        </is>
      </c>
      <c r="D140" s="34" t="inlineStr">
        <is>
          <t>洪德镇</t>
        </is>
      </c>
      <c r="E140" s="35" t="inlineStr">
        <is>
          <t>培育湖羊养殖专业户127户，其中：大户塬村11户，丁阳渠子村15户，耿塬畔村10户，洪德街村6户，寇河村10户，梁岔村6户，马塬村20户，私盐路村10户，苏长沟村8户，新集子村6户，许旗村5户，张崾岘村10户，赵洼村10户。</t>
        </is>
      </c>
      <c r="F140" s="34">
        <f>I140*1100</f>
        <v/>
      </c>
      <c r="G140" s="35" t="inlineStr">
        <is>
          <t>提高湖羊专业户养殖技术，提升养殖效益。</t>
        </is>
      </c>
      <c r="H140" s="21" t="n">
        <v>13</v>
      </c>
      <c r="I140" s="34" t="n">
        <v>0.0127</v>
      </c>
      <c r="J140" s="34">
        <f>I140*4.2</f>
        <v/>
      </c>
      <c r="K140" s="34" t="inlineStr">
        <is>
          <t>畜牧局</t>
        </is>
      </c>
      <c r="L140" s="34" t="inlineStr">
        <is>
          <t>洪德镇</t>
        </is>
      </c>
    </row>
    <row r="141" ht="56.25" customHeight="1" s="5">
      <c r="A141" s="34" t="n">
        <v>19</v>
      </c>
      <c r="B141" s="21" t="inlineStr">
        <is>
          <t>养羊专业户（致富带头人）培训</t>
        </is>
      </c>
      <c r="C141" s="34" t="inlineStr">
        <is>
          <t>新建</t>
        </is>
      </c>
      <c r="D141" s="34" t="inlineStr">
        <is>
          <t>合道镇</t>
        </is>
      </c>
      <c r="E141" s="35" t="inlineStr">
        <is>
          <t>培育湖羊养殖专业户193户，其中：常崾岘村10户，陈旗塬村10户，大路洼村10户，何家坪村10户，红崖洼村10户，梁坪村10户，尚西坪村8户，沈家岭村15户，唐台子村10户，陶洼子村10户，瓦天沟村10户，辛坪村10户，杨坪沟村10户，寨子坪村10户，赵家塬村10户，赵台村30户，朱家塬村10户。</t>
        </is>
      </c>
      <c r="F141" s="34">
        <f>193*0.11</f>
        <v/>
      </c>
      <c r="G141" s="35" t="inlineStr">
        <is>
          <t>提高湖羊专业户养殖技术，提升养殖效益。</t>
        </is>
      </c>
      <c r="H141" s="34" t="n">
        <v>17</v>
      </c>
      <c r="I141" s="34" t="n">
        <v>0.0193</v>
      </c>
      <c r="J141" s="34">
        <f>I141*4.2</f>
        <v/>
      </c>
      <c r="K141" s="34" t="inlineStr">
        <is>
          <t>畜牧局</t>
        </is>
      </c>
      <c r="L141" s="34" t="inlineStr">
        <is>
          <t>合道镇</t>
        </is>
      </c>
    </row>
    <row r="142" ht="33.75" customHeight="1" s="5">
      <c r="A142" s="34" t="n">
        <v>20</v>
      </c>
      <c r="B142" s="21" t="inlineStr">
        <is>
          <t>养羊专业户（致富带头人）培训</t>
        </is>
      </c>
      <c r="C142" s="34" t="inlineStr">
        <is>
          <t>新建</t>
        </is>
      </c>
      <c r="D142" s="34" t="inlineStr">
        <is>
          <t>秦团庄乡</t>
        </is>
      </c>
      <c r="E142" s="35" t="inlineStr">
        <is>
          <t>培育湖羊养殖专业户40户，其中：大天子村20户 ，新集子村20户。</t>
        </is>
      </c>
      <c r="F142" s="34">
        <f>40*0.11</f>
        <v/>
      </c>
      <c r="G142" s="35" t="inlineStr">
        <is>
          <t>提高湖羊专业户养殖技术，提升养殖效益。</t>
        </is>
      </c>
      <c r="H142" s="34" t="n">
        <v>2</v>
      </c>
      <c r="I142" s="34" t="n">
        <v>0.004</v>
      </c>
      <c r="J142" s="34" t="n">
        <v>0.0168</v>
      </c>
      <c r="K142" s="34" t="inlineStr">
        <is>
          <t>畜牧局</t>
        </is>
      </c>
      <c r="L142" s="34" t="inlineStr">
        <is>
          <t>秦团庄</t>
        </is>
      </c>
    </row>
    <row r="143" ht="45" customHeight="1" s="5">
      <c r="A143" s="34" t="inlineStr">
        <is>
          <t>十三</t>
        </is>
      </c>
      <c r="B143" s="34" t="inlineStr">
        <is>
          <t>青贮包裹机械、物资购置</t>
        </is>
      </c>
      <c r="C143" s="34" t="inlineStr">
        <is>
          <t>新建</t>
        </is>
      </c>
      <c r="D143" s="34" t="inlineStr">
        <is>
          <t>20个乡镇</t>
        </is>
      </c>
      <c r="E143" s="35" t="inlineStr">
        <is>
          <t>为246个村（环城镇十八里村、红星村、五里屯村，曲子镇双城村，甜水镇甜水街村，以上5村除外）每村购置青贮包裹机械1台，每台补助6万元；为251个村每村购置青贮膜及麻绳1套，每套补助2万元。</t>
        </is>
      </c>
      <c r="F143" s="34" t="n">
        <v>1978</v>
      </c>
      <c r="G143" s="35" t="inlineStr">
        <is>
          <t>扶持贫困户发展草畜产业，提高贫困户收入。</t>
        </is>
      </c>
      <c r="H143" s="34" t="n">
        <v>251</v>
      </c>
      <c r="I143" s="34" t="n">
        <v>2.316</v>
      </c>
      <c r="J143" s="34" t="n">
        <v>9.7258</v>
      </c>
      <c r="K143" s="34" t="inlineStr">
        <is>
          <t>畜牧局</t>
        </is>
      </c>
      <c r="L143" s="34" t="inlineStr">
        <is>
          <t>20个乡镇</t>
        </is>
      </c>
    </row>
    <row r="144" ht="33.75" customFormat="1" customHeight="1" s="1">
      <c r="A144" s="20" t="inlineStr">
        <is>
          <t>十四</t>
        </is>
      </c>
      <c r="B144" s="34" t="inlineStr">
        <is>
          <t>大燕麦种植合计</t>
        </is>
      </c>
      <c r="C144" s="34" t="inlineStr">
        <is>
          <t>新建</t>
        </is>
      </c>
      <c r="D144" s="34" t="inlineStr">
        <is>
          <t>全县20个乡镇</t>
        </is>
      </c>
      <c r="E144" s="35" t="inlineStr">
        <is>
          <t>扶持脱贫户种植大燕麦草15万亩，每亩补助45元。</t>
        </is>
      </c>
      <c r="F144" s="34" t="n">
        <v>675</v>
      </c>
      <c r="G144" s="35" t="inlineStr">
        <is>
          <t>培育壮大草畜产业，增加脱贫户收入。</t>
        </is>
      </c>
      <c r="H144" s="34" t="n">
        <v>198</v>
      </c>
      <c r="I144" s="34" t="n">
        <v>1.379</v>
      </c>
      <c r="J144" s="34" t="n">
        <v>5.7918</v>
      </c>
      <c r="K144" s="34" t="inlineStr">
        <is>
          <t>畜牧局</t>
        </is>
      </c>
      <c r="L144" s="34" t="inlineStr">
        <is>
          <t>20个乡镇</t>
        </is>
      </c>
    </row>
    <row r="145" ht="33.75" customHeight="1" s="5">
      <c r="A145" s="20" t="n">
        <v>1</v>
      </c>
      <c r="B145" s="34" t="inlineStr">
        <is>
          <t>大燕麦种植</t>
        </is>
      </c>
      <c r="C145" s="34" t="inlineStr">
        <is>
          <t>新建</t>
        </is>
      </c>
      <c r="D145" s="34" t="inlineStr">
        <is>
          <t>罗山川乡</t>
        </is>
      </c>
      <c r="E145" s="35" t="inlineStr">
        <is>
          <t>扶持脱贫户种植大燕麦6359亩，其中：西阳洼村413亩，苇芝城村1000亩，龙柏山村650亩，兰家掌村1943亩，大树塬835亩，陈渠子村755亩，山水湾村300亩，光明村463亩。</t>
        </is>
      </c>
      <c r="F145" s="34" t="n">
        <v>28.6155</v>
      </c>
      <c r="G145" s="35" t="inlineStr">
        <is>
          <t>培育壮大草畜产业，增加脱贫户收入。</t>
        </is>
      </c>
      <c r="H145" s="34" t="inlineStr">
        <is>
          <t>8</t>
        </is>
      </c>
      <c r="I145" s="34" t="n">
        <v>0.048</v>
      </c>
      <c r="J145" s="34">
        <f>I145*4.2</f>
        <v/>
      </c>
      <c r="K145" s="34" t="inlineStr">
        <is>
          <t>畜牧局</t>
        </is>
      </c>
      <c r="L145" s="34" t="inlineStr">
        <is>
          <t>罗山川乡</t>
        </is>
      </c>
    </row>
    <row r="146" ht="56.25" customHeight="1" s="5">
      <c r="A146" s="20" t="n">
        <v>2</v>
      </c>
      <c r="B146" s="34" t="inlineStr">
        <is>
          <t>大燕麦种植</t>
        </is>
      </c>
      <c r="C146" s="34" t="inlineStr">
        <is>
          <t>新建</t>
        </is>
      </c>
      <c r="D146" s="34" t="inlineStr">
        <is>
          <t>车道镇</t>
        </is>
      </c>
      <c r="E146" s="35" t="inlineStr">
        <is>
          <t>扶持脱贫户种植大燕麦20025亩，其中：元峁村1144亩，苦水掌村1144亩，双庙村2002亩，王西掌村2860亩，吊渠村1144亩，三角城村860亩，杨掌村744亩，万安村860亩，魏洼村1144亩，陈掌村1144亩，红台村687亩，樱桃掌村1430亩，安掌村1144亩，代掌村1144亩，刘渠村1716亩，刘园子村858亩。</t>
        </is>
      </c>
      <c r="F146" s="34" t="n">
        <v>90.1125</v>
      </c>
      <c r="G146" s="35" t="inlineStr">
        <is>
          <t>培育壮大草畜产业，增加脱贫户收入。</t>
        </is>
      </c>
      <c r="H146" s="34" t="n">
        <v>16</v>
      </c>
      <c r="I146" s="34" t="n">
        <v>0.1763</v>
      </c>
      <c r="J146" s="34">
        <f>I146*4.2</f>
        <v/>
      </c>
      <c r="K146" s="34" t="inlineStr">
        <is>
          <t>畜牧局</t>
        </is>
      </c>
      <c r="L146" s="34" t="inlineStr">
        <is>
          <t>车道镇</t>
        </is>
      </c>
    </row>
    <row r="147" ht="45" customHeight="1" s="5">
      <c r="A147" s="20" t="n">
        <v>3</v>
      </c>
      <c r="B147" s="34" t="inlineStr">
        <is>
          <t>大燕麦种植</t>
        </is>
      </c>
      <c r="C147" s="34" t="inlineStr">
        <is>
          <t>新建</t>
        </is>
      </c>
      <c r="D147" s="34" t="inlineStr">
        <is>
          <t>耿湾乡</t>
        </is>
      </c>
      <c r="E147" s="35" t="inlineStr">
        <is>
          <t>扶持脱贫户种植大燕麦5011亩，其中：许家掌村412亩，张台村249亩，黑城岔村309亩，郜庄村263亩，郝东掌村933亩，四合原村363亩，耿河村295亩，万湾村89亩，天桥村256亩，早流渠村343亩，韩老庄村154亩，潘掌村1092亩，桃树掌253亩。</t>
        </is>
      </c>
      <c r="F147" s="34" t="n">
        <v>22.5495</v>
      </c>
      <c r="G147" s="35" t="inlineStr">
        <is>
          <t>培育壮大草畜产业，增加脱贫户收入。</t>
        </is>
      </c>
      <c r="H147" s="34" t="n">
        <v>13</v>
      </c>
      <c r="I147" s="34" t="n">
        <v>0.08939999999999999</v>
      </c>
      <c r="J147" s="34">
        <f>I147*4.2</f>
        <v/>
      </c>
      <c r="K147" s="34" t="inlineStr">
        <is>
          <t>畜牧局</t>
        </is>
      </c>
      <c r="L147" s="34" t="inlineStr">
        <is>
          <t>耿湾乡</t>
        </is>
      </c>
    </row>
    <row r="148" ht="56.25" customHeight="1" s="5">
      <c r="A148" s="20" t="n">
        <v>4</v>
      </c>
      <c r="B148" s="34" t="inlineStr">
        <is>
          <t>大燕麦种植</t>
        </is>
      </c>
      <c r="C148" s="34" t="inlineStr">
        <is>
          <t>新建</t>
        </is>
      </c>
      <c r="D148" s="21" t="inlineStr">
        <is>
          <t>洪德镇</t>
        </is>
      </c>
      <c r="E148" s="22" t="inlineStr">
        <is>
          <t>扶持脱贫户种植大燕麦4862亩，其中：大户塬村172亩，丁阳渠子村286亩，耿塬畔村114亩，洪德街村286亩，寇河村286亩，李塬村50亩，梁岔村286亩，马塬村343亩，苗河村286亩，私盐路村1144亩，苏长沟村30亩，肖关村50亩，新集子村858亩，许旗村114亩，张崾岘村171亩，张塬村286亩，赵洼村100亩。</t>
        </is>
      </c>
      <c r="F148" s="34" t="n">
        <v>21.879</v>
      </c>
      <c r="G148" s="35" t="inlineStr">
        <is>
          <t>培育壮大草畜产业，增加脱贫户收入。</t>
        </is>
      </c>
      <c r="H148" s="21" t="n">
        <v>17</v>
      </c>
      <c r="I148" s="21" t="n">
        <v>0.0328</v>
      </c>
      <c r="J148" s="21">
        <f>I148*4.2</f>
        <v/>
      </c>
      <c r="K148" s="34" t="inlineStr">
        <is>
          <t>畜牧局</t>
        </is>
      </c>
      <c r="L148" s="21" t="inlineStr">
        <is>
          <t>洪德镇</t>
        </is>
      </c>
    </row>
    <row r="149" ht="67.5" customHeight="1" s="5">
      <c r="A149" s="20" t="n">
        <v>5</v>
      </c>
      <c r="B149" s="34" t="inlineStr">
        <is>
          <t>大燕麦种植</t>
        </is>
      </c>
      <c r="C149" s="34" t="inlineStr">
        <is>
          <t>新建</t>
        </is>
      </c>
      <c r="D149" s="21" t="inlineStr">
        <is>
          <t>环城镇</t>
        </is>
      </c>
      <c r="E149" s="22" t="inlineStr">
        <is>
          <t>扶持脱贫户种植大燕麦1373亩，其中：高龚塬村150亩，西川村70亩，赵小掌村100亩，宁老庄村100亩，马坊塬50亩，周塬村30亩，耿家沟村100亩，张淌村50亩，肖川村100亩，杨庙掌村47亩，陈汤塬村100亩，漫塬村30亩，城东塬村60亩，冉旗寨村100亩，张滩滩村20亩，十五里沟村14亩，白草塬村20亩，北郭塬村20亩，龚淌村212亩。</t>
        </is>
      </c>
      <c r="F149" s="34" t="n">
        <v>6.1785</v>
      </c>
      <c r="G149" s="35" t="inlineStr">
        <is>
          <t>培育壮大草畜产业，增加脱贫户收入。</t>
        </is>
      </c>
      <c r="H149" s="21" t="n">
        <v>19</v>
      </c>
      <c r="I149" s="21" t="n">
        <v>0.024</v>
      </c>
      <c r="J149" s="21">
        <f>I149*4.2</f>
        <v/>
      </c>
      <c r="K149" s="34" t="inlineStr">
        <is>
          <t>畜牧局</t>
        </is>
      </c>
      <c r="L149" s="21" t="inlineStr">
        <is>
          <t>环城镇</t>
        </is>
      </c>
    </row>
    <row r="150" ht="56.25" customHeight="1" s="5">
      <c r="A150" s="20" t="n">
        <v>6</v>
      </c>
      <c r="B150" s="34" t="inlineStr">
        <is>
          <t>大燕麦种植</t>
        </is>
      </c>
      <c r="C150" s="34" t="inlineStr">
        <is>
          <t>新建</t>
        </is>
      </c>
      <c r="D150" s="34" t="inlineStr">
        <is>
          <t>毛井镇</t>
        </is>
      </c>
      <c r="E150" s="35" t="inlineStr">
        <is>
          <t>扶持脱贫户种植大燕麦草19627亩，其中：杨东掌村2300亩，丁连掌村1800亩，黄寨柯村1927亩，马淌村500亩，山西掌村1000亩，红糜湾村300亩，施家滩村1500亩，砖城子村1500亩，红土咀村1200亩，高家洼村4500亩，二条俭村700亩，乔崾岘村1000亩，大户掌村1400亩。</t>
        </is>
      </c>
      <c r="F150" s="34" t="n">
        <v>88.3215</v>
      </c>
      <c r="G150" s="35" t="inlineStr">
        <is>
          <t>培育壮大草畜产业，增加脱贫户收入。</t>
        </is>
      </c>
      <c r="H150" s="21" t="n">
        <v>13</v>
      </c>
      <c r="I150" s="21" t="n">
        <v>0.2064</v>
      </c>
      <c r="J150" s="21">
        <f>I150*4.2</f>
        <v/>
      </c>
      <c r="K150" s="34" t="inlineStr">
        <is>
          <t>畜牧局</t>
        </is>
      </c>
      <c r="L150" s="34" t="inlineStr">
        <is>
          <t>毛井镇</t>
        </is>
      </c>
    </row>
    <row r="151" ht="33.75" customHeight="1" s="5">
      <c r="A151" s="20" t="n">
        <v>7</v>
      </c>
      <c r="B151" s="34" t="inlineStr">
        <is>
          <t>大燕麦种植</t>
        </is>
      </c>
      <c r="C151" s="34" t="inlineStr">
        <is>
          <t>新建</t>
        </is>
      </c>
      <c r="D151" s="34" t="inlineStr">
        <is>
          <t>樊家川镇</t>
        </is>
      </c>
      <c r="E151" s="35" t="inlineStr">
        <is>
          <t>扶持脱贫户种植大燕麦973亩，其中：郝集村573亩，李崾岘村400亩。</t>
        </is>
      </c>
      <c r="F151" s="34" t="n">
        <v>4.3785</v>
      </c>
      <c r="G151" s="35" t="inlineStr">
        <is>
          <t>培育壮大草畜产业，增加脱贫户收入。</t>
        </is>
      </c>
      <c r="H151" s="21" t="n">
        <v>2</v>
      </c>
      <c r="I151" s="21" t="n">
        <v>0.0216</v>
      </c>
      <c r="J151" s="21">
        <f>I151*4.2</f>
        <v/>
      </c>
      <c r="K151" s="34" t="inlineStr">
        <is>
          <t>畜牧局</t>
        </is>
      </c>
      <c r="L151" s="34" t="inlineStr">
        <is>
          <t>樊家川镇</t>
        </is>
      </c>
    </row>
    <row r="152" ht="33.75" customHeight="1" s="5">
      <c r="A152" s="20" t="n">
        <v>8</v>
      </c>
      <c r="B152" s="34" t="inlineStr">
        <is>
          <t>大燕麦种植</t>
        </is>
      </c>
      <c r="C152" s="34" t="inlineStr">
        <is>
          <t>新建</t>
        </is>
      </c>
      <c r="D152" s="34" t="inlineStr">
        <is>
          <t>山城乡</t>
        </is>
      </c>
      <c r="E152" s="35" t="inlineStr">
        <is>
          <t>扶持脱贫户种植大燕麦7067亩，其中：山城堡村500亩，八里铺村200亩，薛塬村3000亩，王山口子村1000亩，寨柯村300亩，冯家沟村700亩，郝掌村467亩，赵庄村200亩，谢庄村700亩。</t>
        </is>
      </c>
      <c r="F152" s="34" t="n">
        <v>31.8015</v>
      </c>
      <c r="G152" s="35" t="inlineStr">
        <is>
          <t>培育壮大草畜产业，增加脱贫户收入。</t>
        </is>
      </c>
      <c r="H152" s="21" t="n">
        <v>9</v>
      </c>
      <c r="I152" s="21" t="n">
        <v>0.0452</v>
      </c>
      <c r="J152" s="21">
        <f>I152*4.2</f>
        <v/>
      </c>
      <c r="K152" s="34" t="inlineStr">
        <is>
          <t>畜牧局</t>
        </is>
      </c>
      <c r="L152" s="34" t="inlineStr">
        <is>
          <t>山城乡</t>
        </is>
      </c>
    </row>
    <row r="153" ht="45" customHeight="1" s="5">
      <c r="A153" s="20" t="n">
        <v>9</v>
      </c>
      <c r="B153" s="34" t="inlineStr">
        <is>
          <t>大燕麦种植</t>
        </is>
      </c>
      <c r="C153" s="34" t="inlineStr">
        <is>
          <t>新建</t>
        </is>
      </c>
      <c r="D153" s="34" t="inlineStr">
        <is>
          <t>芦家湾乡</t>
        </is>
      </c>
      <c r="E153" s="35" t="inlineStr">
        <is>
          <t>扶持脱贫户种植大燕麦7640亩，其中：杨新庄村700亩，花儿掌村1040亩，庙儿掌村400亩，宋家掌村700亩，井川村500亩，桃李湾村200亩，王庄村3000亩，大堡条村200亩，盘龙村500亩，小堡条村400亩。</t>
        </is>
      </c>
      <c r="F153" s="34" t="n">
        <v>34.38</v>
      </c>
      <c r="G153" s="35" t="inlineStr">
        <is>
          <t>培育壮大草畜产业，增加脱贫户收入。</t>
        </is>
      </c>
      <c r="H153" s="21" t="n">
        <v>10</v>
      </c>
      <c r="I153" s="21" t="n">
        <v>0.0488</v>
      </c>
      <c r="J153" s="21">
        <f>I153*4.2</f>
        <v/>
      </c>
      <c r="K153" s="34" t="inlineStr">
        <is>
          <t>畜牧局</t>
        </is>
      </c>
      <c r="L153" s="34" t="inlineStr">
        <is>
          <t>芦家湾乡</t>
        </is>
      </c>
    </row>
    <row r="154" ht="33.75" customHeight="1" s="5">
      <c r="A154" s="20" t="n">
        <v>10</v>
      </c>
      <c r="B154" s="34" t="inlineStr">
        <is>
          <t>大燕麦种植</t>
        </is>
      </c>
      <c r="C154" s="34" t="inlineStr">
        <is>
          <t>新建</t>
        </is>
      </c>
      <c r="D154" s="34" t="inlineStr">
        <is>
          <t>南湫乡</t>
        </is>
      </c>
      <c r="E154" s="35" t="inlineStr">
        <is>
          <t>扶持脱贫户种植大燕麦19508亩，其中：代家洼村2500亩，党家洼村5508亩，双井子村4000亩，岳后渠村2500亩，杨兴堡村1000亩，洪涝池村2000亩，花儿山村2000亩。</t>
        </is>
      </c>
      <c r="F154" s="34" t="n">
        <v>87.786</v>
      </c>
      <c r="G154" s="35" t="inlineStr">
        <is>
          <t>培育壮大草畜产业，增加脱贫户收入。</t>
        </is>
      </c>
      <c r="H154" s="21" t="n">
        <v>7</v>
      </c>
      <c r="I154" s="21" t="n">
        <v>0.1541</v>
      </c>
      <c r="J154" s="21">
        <f>I154*4.2</f>
        <v/>
      </c>
      <c r="K154" s="34" t="inlineStr">
        <is>
          <t>畜牧局</t>
        </is>
      </c>
      <c r="L154" s="34" t="inlineStr">
        <is>
          <t>南湫乡</t>
        </is>
      </c>
    </row>
    <row r="155" ht="33.75" customHeight="1" s="5">
      <c r="A155" s="20" t="n">
        <v>11</v>
      </c>
      <c r="B155" s="34" t="inlineStr">
        <is>
          <t>大燕麦种植</t>
        </is>
      </c>
      <c r="C155" s="34" t="inlineStr">
        <is>
          <t>新建</t>
        </is>
      </c>
      <c r="D155" s="34" t="inlineStr">
        <is>
          <t>秦团庄乡</t>
        </is>
      </c>
      <c r="E155" s="35" t="inlineStr">
        <is>
          <t>扶持脱贫户种植大燕麦11171亩，其中：白塬畔村1200亩，新峁村3371亩，新集子村1200亩，王团庄村1000亩，秦团庄村1000亩，南掌堡子村1000亩，贾塬村1400亩，大天子村1000亩。</t>
        </is>
      </c>
      <c r="F155" s="34" t="n">
        <v>50.2695</v>
      </c>
      <c r="G155" s="35" t="inlineStr">
        <is>
          <t>培育壮大草畜产业，增加脱贫户收入。</t>
        </is>
      </c>
      <c r="H155" s="21" t="n">
        <v>8</v>
      </c>
      <c r="I155" s="21" t="n">
        <v>0.0964</v>
      </c>
      <c r="J155" s="21">
        <f>I155*4.2</f>
        <v/>
      </c>
      <c r="K155" s="34" t="inlineStr">
        <is>
          <t>畜牧局</t>
        </is>
      </c>
      <c r="L155" s="34" t="inlineStr">
        <is>
          <t>秦团庄乡</t>
        </is>
      </c>
    </row>
    <row r="156" ht="33.75" customHeight="1" s="5">
      <c r="A156" s="20" t="n">
        <v>12</v>
      </c>
      <c r="B156" s="34" t="inlineStr">
        <is>
          <t>大燕麦种植</t>
        </is>
      </c>
      <c r="C156" s="34" t="inlineStr">
        <is>
          <t>新建</t>
        </is>
      </c>
      <c r="D156" s="34" t="inlineStr">
        <is>
          <t>曲子镇</t>
        </is>
      </c>
      <c r="E156" s="35" t="inlineStr">
        <is>
          <t>扶持脱贫户种植大燕麦300亩，其中：楼房子村120亩，董家塬村100亩，高李湾村80亩。</t>
        </is>
      </c>
      <c r="F156" s="34" t="n">
        <v>1.35</v>
      </c>
      <c r="G156" s="35" t="inlineStr">
        <is>
          <t>培育壮大草畜产业，增加脱贫户收入。</t>
        </is>
      </c>
      <c r="H156" s="21" t="n">
        <v>3</v>
      </c>
      <c r="I156" s="21" t="n">
        <v>0.0061</v>
      </c>
      <c r="J156" s="21">
        <f>I156*4.2</f>
        <v/>
      </c>
      <c r="K156" s="34" t="inlineStr">
        <is>
          <t>畜牧局</t>
        </is>
      </c>
      <c r="L156" s="34" t="inlineStr">
        <is>
          <t>曲子镇</t>
        </is>
      </c>
    </row>
    <row r="157" ht="33.75" customHeight="1" s="5">
      <c r="A157" s="20" t="n">
        <v>13</v>
      </c>
      <c r="B157" s="34" t="inlineStr">
        <is>
          <t>大燕麦种植</t>
        </is>
      </c>
      <c r="C157" s="34" t="inlineStr">
        <is>
          <t>新建</t>
        </is>
      </c>
      <c r="D157" s="34" t="inlineStr">
        <is>
          <t>木钵镇</t>
        </is>
      </c>
      <c r="E157" s="35" t="inlineStr">
        <is>
          <t>扶持脱贫户种植大燕麦572亩，其中：罗家沟村200亩，郭西掌村172亩，坪子塬村200亩。</t>
        </is>
      </c>
      <c r="F157" s="34" t="n">
        <v>2.574</v>
      </c>
      <c r="G157" s="35" t="inlineStr">
        <is>
          <t>培育壮大草畜产业，增加脱贫户收入。</t>
        </is>
      </c>
      <c r="H157" s="21" t="n">
        <v>3</v>
      </c>
      <c r="I157" s="21" t="n">
        <v>0.0135</v>
      </c>
      <c r="J157" s="21">
        <f>I157*4.2</f>
        <v/>
      </c>
      <c r="K157" s="34" t="inlineStr">
        <is>
          <t>畜牧局</t>
        </is>
      </c>
      <c r="L157" s="34" t="inlineStr">
        <is>
          <t>木钵镇</t>
        </is>
      </c>
    </row>
    <row r="158" ht="56.25" customHeight="1" s="5">
      <c r="A158" s="20" t="n">
        <v>14</v>
      </c>
      <c r="B158" s="34" t="inlineStr">
        <is>
          <t>大燕麦种植</t>
        </is>
      </c>
      <c r="C158" s="34" t="inlineStr">
        <is>
          <t>新建</t>
        </is>
      </c>
      <c r="D158" s="34" t="inlineStr">
        <is>
          <t>天池乡</t>
        </is>
      </c>
      <c r="E158" s="35" t="inlineStr">
        <is>
          <t>扶持脱贫户种植大燕麦2353亩，其中，天池村200亩，张邓塬村200亩，梁家河村200亩，殷屈河村300亩，潘老庄村253亩，大庄台村200亩，四合掌村200亩，老庄湾村200亩，鲜岔村200亩，碾盘岭村100亩，大方山村100亩，喜家坪村100亩，曹李川村100亩。</t>
        </is>
      </c>
      <c r="F158" s="34" t="n">
        <v>10.5885</v>
      </c>
      <c r="G158" s="35" t="inlineStr">
        <is>
          <t>培育壮大草畜产业，增加脱贫户收入。</t>
        </is>
      </c>
      <c r="H158" s="21" t="n">
        <v>13</v>
      </c>
      <c r="I158" s="21" t="n">
        <v>0.0323</v>
      </c>
      <c r="J158" s="21">
        <f>I158*4.2</f>
        <v/>
      </c>
      <c r="K158" s="34" t="inlineStr">
        <is>
          <t>畜牧局</t>
        </is>
      </c>
      <c r="L158" s="34" t="inlineStr">
        <is>
          <t>天池乡</t>
        </is>
      </c>
    </row>
    <row r="159" ht="33.75" customHeight="1" s="5">
      <c r="A159" s="20" t="n">
        <v>15</v>
      </c>
      <c r="B159" s="34" t="inlineStr">
        <is>
          <t>大燕麦种植</t>
        </is>
      </c>
      <c r="C159" s="34" t="inlineStr">
        <is>
          <t>新建</t>
        </is>
      </c>
      <c r="D159" s="34" t="inlineStr">
        <is>
          <t>演武乡</t>
        </is>
      </c>
      <c r="E159" s="35" t="inlineStr">
        <is>
          <t>扶持脱贫户种植大燕麦5151亩，其中：路家塬村600亩，黄山村400亩，吴家塬村300亩，走马硷村400亩，佛岔村1000亩，曳郭咀400亩，杨家洼300亩，刘坪村1251亩，黑泉河村500亩。</t>
        </is>
      </c>
      <c r="F159" s="34" t="n">
        <v>23.1795</v>
      </c>
      <c r="G159" s="35" t="inlineStr">
        <is>
          <t>培育壮大草畜产业，增加脱贫户收入。</t>
        </is>
      </c>
      <c r="H159" s="34" t="n">
        <v>9</v>
      </c>
      <c r="I159" s="21" t="n">
        <v>0.0447</v>
      </c>
      <c r="J159" s="21">
        <f>I159*4.2</f>
        <v/>
      </c>
      <c r="K159" s="34" t="inlineStr">
        <is>
          <t>畜牧局</t>
        </is>
      </c>
      <c r="L159" s="34" t="inlineStr">
        <is>
          <t>演武乡</t>
        </is>
      </c>
    </row>
    <row r="160" ht="45" customHeight="1" s="5">
      <c r="A160" s="20" t="n">
        <v>16</v>
      </c>
      <c r="B160" s="34" t="inlineStr">
        <is>
          <t>大燕麦种植</t>
        </is>
      </c>
      <c r="C160" s="34" t="inlineStr">
        <is>
          <t>新建</t>
        </is>
      </c>
      <c r="D160" s="34" t="inlineStr">
        <is>
          <t>甜水镇</t>
        </is>
      </c>
      <c r="E160" s="35" t="inlineStr">
        <is>
          <t>扶持脱贫户种植大燕麦11670亩，其中：甜水街村1000亩，张铁村2770亩，鲁掌村800亩，何塬村1500亩，邱滩村500亩，赵掌村800亩，高崾岘村1000亩，狼儿滩村2000亩，大良洼村1000亩，七里墩村300亩。</t>
        </is>
      </c>
      <c r="F160" s="34" t="n">
        <v>52.515</v>
      </c>
      <c r="G160" s="35" t="inlineStr">
        <is>
          <t>培育壮大草畜产业，增加脱贫户收入。</t>
        </is>
      </c>
      <c r="H160" s="34" t="n">
        <v>10</v>
      </c>
      <c r="I160" s="21" t="n">
        <v>0.0945</v>
      </c>
      <c r="J160" s="21">
        <f>I160*4.2</f>
        <v/>
      </c>
      <c r="K160" s="34" t="inlineStr">
        <is>
          <t>畜牧局</t>
        </is>
      </c>
      <c r="L160" s="34" t="inlineStr">
        <is>
          <t>甜水镇</t>
        </is>
      </c>
    </row>
    <row r="161" ht="67.5" customHeight="1" s="5">
      <c r="A161" s="20" t="n">
        <v>17</v>
      </c>
      <c r="B161" s="34" t="inlineStr">
        <is>
          <t>大燕麦种植</t>
        </is>
      </c>
      <c r="C161" s="34" t="inlineStr">
        <is>
          <t>新建</t>
        </is>
      </c>
      <c r="D161" s="34" t="inlineStr">
        <is>
          <t>合道镇</t>
        </is>
      </c>
      <c r="E161" s="35" t="inlineStr">
        <is>
          <t>扶持脱贫户种植大燕麦4937亩，其中：常崾岘村300亩，陈旗塬村300亩，大路洼村400亩，何家坪村200亩，红崖洼村200亩，梁坪村100亩，尚西坪村150亩，沈家岭村150亩，唐台子村200亩，陶洼子村100亩，瓦天沟村1537亩，辛坪村200亩，杨坪沟村100亩，寨子坪村300亩，赵家塬村200亩，赵台村300亩，朱家塬村200亩。</t>
        </is>
      </c>
      <c r="F161" s="34" t="n">
        <v>22.2165</v>
      </c>
      <c r="G161" s="35" t="inlineStr">
        <is>
          <t>培育壮大草畜产业，增加脱贫户收入。</t>
        </is>
      </c>
      <c r="H161" s="34" t="n">
        <v>17</v>
      </c>
      <c r="I161" s="21" t="n">
        <v>0.06279999999999999</v>
      </c>
      <c r="J161" s="21">
        <f>I161*4.2</f>
        <v/>
      </c>
      <c r="K161" s="34" t="inlineStr">
        <is>
          <t>畜牧局</t>
        </is>
      </c>
      <c r="L161" s="34" t="inlineStr">
        <is>
          <t>合道镇</t>
        </is>
      </c>
    </row>
    <row r="162" ht="45" customFormat="1" customHeight="1" s="1">
      <c r="A162" s="20" t="n">
        <v>18</v>
      </c>
      <c r="B162" s="34" t="inlineStr">
        <is>
          <t>大燕麦种植</t>
        </is>
      </c>
      <c r="C162" s="34" t="inlineStr">
        <is>
          <t>新建</t>
        </is>
      </c>
      <c r="D162" s="34" t="inlineStr">
        <is>
          <t>小南沟乡</t>
        </is>
      </c>
      <c r="E162" s="35" t="inlineStr">
        <is>
          <t>扶持脱贫户种植大燕麦14251亩，其中：陈掌515亩，许掌240亩，李上山1716亩，丁寨柯2231亩，汪天子1373亩，天子渠538亩，连川村790亩，粉子山村1373亩，李塬378亩，小南沟村1373亩，燕麦掌村1819亩，杨胡套子村1905亩</t>
        </is>
      </c>
      <c r="F162" s="34" t="n">
        <v>64.12949999999999</v>
      </c>
      <c r="G162" s="35" t="inlineStr">
        <is>
          <t>培育壮大草畜产业，增加脱贫户收入。</t>
        </is>
      </c>
      <c r="H162" s="34" t="n">
        <v>12</v>
      </c>
      <c r="I162" s="21" t="n">
        <v>0.08210000000000001</v>
      </c>
      <c r="J162" s="21">
        <f>I162*4.2</f>
        <v/>
      </c>
      <c r="K162" s="34" t="inlineStr">
        <is>
          <t>畜牧局</t>
        </is>
      </c>
      <c r="L162" s="34" t="inlineStr">
        <is>
          <t>小南沟乡</t>
        </is>
      </c>
    </row>
    <row r="163" ht="45" customHeight="1" s="5">
      <c r="A163" s="20" t="n">
        <v>19</v>
      </c>
      <c r="B163" s="34" t="inlineStr">
        <is>
          <t>大燕麦种植</t>
        </is>
      </c>
      <c r="C163" s="34" t="inlineStr">
        <is>
          <t>新建</t>
        </is>
      </c>
      <c r="D163" s="34" t="inlineStr">
        <is>
          <t>虎洞镇</t>
        </is>
      </c>
      <c r="E163" s="35" t="inlineStr">
        <is>
          <t>扶持脱贫户种植大燕麦4290亩，其中：半个城村343亩，常兆台村286亩，高庙湾村458亩，贾驿村172亩，金庄原村286亩，刘解掌村685亩，砂井子村858亩，魏家河村172亩，张大掌村458亩，张家湾村572亩。</t>
        </is>
      </c>
      <c r="F163" s="34" t="n">
        <v>19.305</v>
      </c>
      <c r="G163" s="35" t="inlineStr">
        <is>
          <t>培育壮大草畜产业，增加脱贫户收入。</t>
        </is>
      </c>
      <c r="H163" s="34" t="n">
        <v>10</v>
      </c>
      <c r="I163" s="21" t="n">
        <v>0.0508</v>
      </c>
      <c r="J163" s="21">
        <f>I163*4.2</f>
        <v/>
      </c>
      <c r="K163" s="34" t="inlineStr">
        <is>
          <t>畜牧局</t>
        </is>
      </c>
      <c r="L163" s="34" t="inlineStr">
        <is>
          <t>樊家川镇</t>
        </is>
      </c>
    </row>
    <row r="164" ht="45" customHeight="1" s="5">
      <c r="A164" s="20" t="n">
        <v>20</v>
      </c>
      <c r="B164" s="34" t="inlineStr">
        <is>
          <t>大燕麦种植</t>
        </is>
      </c>
      <c r="C164" s="34" t="inlineStr">
        <is>
          <t>新建</t>
        </is>
      </c>
      <c r="D164" s="24" t="inlineStr">
        <is>
          <t>八珠乡</t>
        </is>
      </c>
      <c r="E164" s="35" t="inlineStr">
        <is>
          <t>扶持脱贫户种植大燕麦2860亩，其中：八珠塬村229亩，曹塬村343亩，瓦崾岘村343亩，杏树沟村343亩，塔儿咀村343亩，马连掌村343亩，冯家湾村286亩，苟塬村172亩，湫坝沟村286亩，白塬村172亩。</t>
        </is>
      </c>
      <c r="F164" s="34" t="n">
        <v>12.87</v>
      </c>
      <c r="G164" s="35" t="inlineStr">
        <is>
          <t>培育壮大草畜产业，增加脱贫户收入。</t>
        </is>
      </c>
      <c r="H164" s="34" t="n">
        <v>10</v>
      </c>
      <c r="I164" s="21" t="n">
        <v>0.0492</v>
      </c>
      <c r="J164" s="21">
        <f>I164*4.2</f>
        <v/>
      </c>
      <c r="K164" s="34" t="inlineStr">
        <is>
          <t>畜牧局</t>
        </is>
      </c>
      <c r="L164" s="34" t="inlineStr">
        <is>
          <t>乡镇村</t>
        </is>
      </c>
    </row>
    <row r="165" ht="45" customHeight="1" s="5">
      <c r="A165" s="34" t="inlineStr">
        <is>
          <t>十五</t>
        </is>
      </c>
      <c r="B165" s="24" t="inlineStr">
        <is>
          <t>粮饲兼用型谷子种植</t>
        </is>
      </c>
      <c r="C165" s="34" t="inlineStr">
        <is>
          <t>新建</t>
        </is>
      </c>
      <c r="D165" s="34" t="inlineStr">
        <is>
          <t>罗山川乡等9个乡镇</t>
        </is>
      </c>
      <c r="E165" s="25" t="inlineStr">
        <is>
          <t>扶持全县13个乡镇67个村3103户贫困户种植秦杂谷20000亩，每亩补助85元。</t>
        </is>
      </c>
      <c r="F165" s="34" t="n">
        <v>170</v>
      </c>
      <c r="G165" s="35" t="inlineStr">
        <is>
          <t>培育壮大草畜产业，增加贫困户收入，助推脱贫攻坚。</t>
        </is>
      </c>
      <c r="H165" s="34" t="n">
        <v>67</v>
      </c>
      <c r="I165" s="34" t="n">
        <v>0.3103</v>
      </c>
      <c r="J165" s="21" t="n">
        <v>1.2932</v>
      </c>
      <c r="K165" s="34" t="inlineStr">
        <is>
          <t>畜牧局</t>
        </is>
      </c>
      <c r="L165" s="34" t="inlineStr">
        <is>
          <t>罗山川乡等9个乡镇</t>
        </is>
      </c>
    </row>
    <row r="166" ht="45" customHeight="1" s="5">
      <c r="A166" s="34" t="n">
        <v>1</v>
      </c>
      <c r="B166" s="24" t="inlineStr">
        <is>
          <t>粮饲兼用型谷子种植</t>
        </is>
      </c>
      <c r="C166" s="34" t="inlineStr">
        <is>
          <t>新建</t>
        </is>
      </c>
      <c r="D166" s="34" t="inlineStr">
        <is>
          <t>罗山川乡</t>
        </is>
      </c>
      <c r="E166" s="25" t="inlineStr">
        <is>
          <t>全乡扶持183户种植秦杂谷1510亩，每亩补助85元，其中：西阳洼村18户180亩，苇芝城村20户150亩，龙柏山村25户200亩，兰家掌村21户180亩，大树塬32户240亩，陈渠子村35户300亩，山水湾村15户110亩，光明村17户150亩。</t>
        </is>
      </c>
      <c r="F166" s="34" t="n">
        <v>12.835</v>
      </c>
      <c r="G166" s="35" t="inlineStr">
        <is>
          <t>培育壮大草畜产业，增加贫困户收入，助推脱贫攻坚。</t>
        </is>
      </c>
      <c r="H166" s="34" t="inlineStr">
        <is>
          <t>8</t>
        </is>
      </c>
      <c r="I166" s="34" t="n">
        <v>0.0183</v>
      </c>
      <c r="J166" s="21" t="n">
        <v>0.065</v>
      </c>
      <c r="K166" s="34" t="inlineStr">
        <is>
          <t>县畜牧兽医局</t>
        </is>
      </c>
      <c r="L166" s="34" t="inlineStr">
        <is>
          <t>罗山川乡</t>
        </is>
      </c>
    </row>
    <row r="167" ht="56.25" customHeight="1" s="5">
      <c r="A167" s="34" t="n">
        <v>2</v>
      </c>
      <c r="B167" s="24" t="inlineStr">
        <is>
          <t>粮饲兼用型谷子种植</t>
        </is>
      </c>
      <c r="C167" s="34" t="inlineStr">
        <is>
          <t>新建</t>
        </is>
      </c>
      <c r="D167" s="34" t="inlineStr">
        <is>
          <t>耿湾乡</t>
        </is>
      </c>
      <c r="E167" s="25" t="inlineStr">
        <is>
          <t>全乡扶持422户种植秦杂谷1530亩，每亩补助85元，其中：张台村50亩，万家湾村280亩，黑城岔村50亩，郝东掌村170亩，许家掌村80亩，潘掌村350亩，郜庄村100亩，四合原村150亩，耿河村60亩，天桥村50亩，早流渠村90亩，桃树掌村50亩，韩老庄村50亩。</t>
        </is>
      </c>
      <c r="F167" s="34" t="n">
        <v>13.005</v>
      </c>
      <c r="G167" s="35" t="inlineStr">
        <is>
          <t>培育壮大草畜产业，增加贫困户收入，助推脱贫攻坚。</t>
        </is>
      </c>
      <c r="H167" s="34" t="inlineStr">
        <is>
          <t>13</t>
        </is>
      </c>
      <c r="I167" s="34" t="n">
        <v>0.0422</v>
      </c>
      <c r="J167" s="21" t="n">
        <v>0.1899</v>
      </c>
      <c r="K167" s="34" t="inlineStr">
        <is>
          <t>县畜牧兽医局</t>
        </is>
      </c>
      <c r="L167" s="34" t="inlineStr">
        <is>
          <t>耿湾乡</t>
        </is>
      </c>
    </row>
    <row r="168" ht="45" customHeight="1" s="5">
      <c r="A168" s="34" t="n">
        <v>3</v>
      </c>
      <c r="B168" s="24" t="inlineStr">
        <is>
          <t>粮饲兼用型谷子种植</t>
        </is>
      </c>
      <c r="C168" s="34" t="inlineStr">
        <is>
          <t>新建</t>
        </is>
      </c>
      <c r="D168" s="34" t="inlineStr">
        <is>
          <t>环城镇</t>
        </is>
      </c>
      <c r="E168" s="25" t="inlineStr">
        <is>
          <t>全镇扶持6个村67户贫困户种植秦杂谷177亩，每亩补助85元，其中龚淌村80亩、张淌村50亩、漫塬村30亩、宁老庄村9亩、唐塬村5亩、十五里沟村3亩。</t>
        </is>
      </c>
      <c r="F168" s="34" t="n">
        <v>1.5045</v>
      </c>
      <c r="G168" s="35" t="inlineStr">
        <is>
          <t>培育壮大草畜产业，增加贫困户收入，助推脱贫攻坚。</t>
        </is>
      </c>
      <c r="H168" s="34" t="n">
        <v>6</v>
      </c>
      <c r="I168" s="34" t="n">
        <v>0.0067</v>
      </c>
      <c r="J168" s="21" t="n">
        <v>0.0229</v>
      </c>
      <c r="K168" s="34" t="inlineStr">
        <is>
          <t>县畜牧兽医局</t>
        </is>
      </c>
      <c r="L168" s="34" t="inlineStr">
        <is>
          <t>环城镇</t>
        </is>
      </c>
    </row>
    <row r="169" ht="45" customHeight="1" s="5">
      <c r="A169" s="34" t="n">
        <v>4</v>
      </c>
      <c r="B169" s="24" t="inlineStr">
        <is>
          <t>粮饲兼用型谷子种植</t>
        </is>
      </c>
      <c r="C169" s="34" t="inlineStr">
        <is>
          <t>新建</t>
        </is>
      </c>
      <c r="D169" s="34" t="inlineStr">
        <is>
          <t>毛井镇</t>
        </is>
      </c>
      <c r="E169" s="25" t="inlineStr">
        <is>
          <t>全镇扶持200户种植秦杂谷2000亩，每亩补助85元，其中：二条俭村200亩，砖城子村80亩，杨东掌村100亩，乔崾岘村400亩，黄寨柯村520亩，高家洼村100亩，红土咀村200亩，马趟村400亩。</t>
        </is>
      </c>
      <c r="F169" s="34" t="n">
        <v>17</v>
      </c>
      <c r="G169" s="35" t="inlineStr">
        <is>
          <t>培育壮大草畜产业，增加贫困户收入，助推脱贫攻坚。</t>
        </is>
      </c>
      <c r="H169" s="34" t="n">
        <v>8</v>
      </c>
      <c r="I169" s="34" t="n">
        <v>0.02</v>
      </c>
      <c r="J169" s="21" t="n">
        <v>0.1</v>
      </c>
      <c r="K169" s="34" t="inlineStr">
        <is>
          <t>县畜牧兽医局</t>
        </is>
      </c>
      <c r="L169" s="34" t="inlineStr">
        <is>
          <t>毛井镇</t>
        </is>
      </c>
    </row>
    <row r="170" ht="45" customHeight="1" s="5">
      <c r="A170" s="34" t="n">
        <v>5</v>
      </c>
      <c r="B170" s="24" t="inlineStr">
        <is>
          <t>粮饲兼用型谷子种植</t>
        </is>
      </c>
      <c r="C170" s="34" t="inlineStr">
        <is>
          <t>新建</t>
        </is>
      </c>
      <c r="D170" s="34" t="inlineStr">
        <is>
          <t>樊家川镇</t>
        </is>
      </c>
      <c r="E170" s="25" t="inlineStr">
        <is>
          <t>全镇扶持324户种植秦杂谷1331亩，每亩补助85元，其中：樊家川村72亩，马驿沟村179亩，郝集村99亩，长城村村67亩，闫塬村56亩，李崾岘村120亩，马骏滩村738亩。</t>
        </is>
      </c>
      <c r="F170" s="34" t="n">
        <v>11.3135</v>
      </c>
      <c r="G170" s="35" t="inlineStr">
        <is>
          <t>培育壮大草畜产业，增加贫困户收入，助推脱贫攻坚。</t>
        </is>
      </c>
      <c r="H170" s="34" t="n">
        <v>7</v>
      </c>
      <c r="I170" s="34" t="n">
        <v>0.0324</v>
      </c>
      <c r="J170" s="21" t="n">
        <v>0.1458</v>
      </c>
      <c r="K170" s="34" t="inlineStr">
        <is>
          <t>县畜牧兽医局</t>
        </is>
      </c>
      <c r="L170" s="34" t="inlineStr">
        <is>
          <t>樊家川镇</t>
        </is>
      </c>
    </row>
    <row r="171" ht="45" customHeight="1" s="5">
      <c r="A171" s="34" t="n">
        <v>6</v>
      </c>
      <c r="B171" s="24" t="inlineStr">
        <is>
          <t>粮饲兼用型谷子种植</t>
        </is>
      </c>
      <c r="C171" s="34" t="inlineStr">
        <is>
          <t>新建</t>
        </is>
      </c>
      <c r="D171" s="34" t="inlineStr">
        <is>
          <t>山城乡</t>
        </is>
      </c>
      <c r="E171" s="25" t="inlineStr">
        <is>
          <t>全乡扶持235户种植秦杂谷2115亩，每亩补助85元，其中：山城堡村252亩，八里铺村189亩，薛塬村360亩，王山口子村333亩，寨柯村252亩，冯家沟村270亩，郝掌村162亩，赵庄村117亩，谢庄村180亩。</t>
        </is>
      </c>
      <c r="F171" s="34" t="n">
        <v>17.9775</v>
      </c>
      <c r="G171" s="35" t="inlineStr">
        <is>
          <t>培育壮大草畜产业，增加贫困户收入，助推脱贫攻坚。</t>
        </is>
      </c>
      <c r="H171" s="34" t="n">
        <v>9</v>
      </c>
      <c r="I171" s="34" t="n">
        <v>0.0235</v>
      </c>
      <c r="J171" s="21" t="n">
        <v>0.094</v>
      </c>
      <c r="K171" s="34" t="inlineStr">
        <is>
          <t>县畜牧兽医局</t>
        </is>
      </c>
      <c r="L171" s="34" t="inlineStr">
        <is>
          <t>山城乡</t>
        </is>
      </c>
    </row>
    <row r="172" ht="45" customHeight="1" s="5">
      <c r="A172" s="34" t="n">
        <v>7</v>
      </c>
      <c r="B172" s="24" t="inlineStr">
        <is>
          <t>粮饲兼用型谷子种植</t>
        </is>
      </c>
      <c r="C172" s="34" t="inlineStr">
        <is>
          <t>新建</t>
        </is>
      </c>
      <c r="D172" s="34" t="inlineStr">
        <is>
          <t>南湫乡</t>
        </is>
      </c>
      <c r="E172" s="25" t="inlineStr">
        <is>
          <t>全乡扶持182户种植秦杂谷1583亩，每亩补助85元。其中：党家洼村38户399亩、杨兴堡村31户300亩、代家洼村19户340亩、岳后渠村6户65亩、双井子村31户155亩、花儿山村17户128亩、洪涝池村40户196亩。</t>
        </is>
      </c>
      <c r="F172" s="34" t="n">
        <v>13.4555</v>
      </c>
      <c r="G172" s="35" t="inlineStr">
        <is>
          <t>培育壮大草畜产业，增加贫困户收入，助推脱贫攻坚。</t>
        </is>
      </c>
      <c r="H172" s="34" t="inlineStr">
        <is>
          <t>7</t>
        </is>
      </c>
      <c r="I172" s="34" t="n">
        <v>0.0182</v>
      </c>
      <c r="J172" s="21" t="n">
        <v>0.0851</v>
      </c>
      <c r="K172" s="34" t="inlineStr">
        <is>
          <t>县畜牧兽医局</t>
        </is>
      </c>
      <c r="L172" s="34" t="inlineStr">
        <is>
          <t>南湫乡</t>
        </is>
      </c>
    </row>
    <row r="173" ht="45" customHeight="1" s="5">
      <c r="A173" s="34" t="n">
        <v>8</v>
      </c>
      <c r="B173" s="24" t="inlineStr">
        <is>
          <t>粮饲兼用型谷子种植</t>
        </is>
      </c>
      <c r="C173" s="34" t="inlineStr">
        <is>
          <t>新建</t>
        </is>
      </c>
      <c r="D173" s="34" t="inlineStr">
        <is>
          <t>秦团庄乡</t>
        </is>
      </c>
      <c r="E173" s="25" t="inlineStr">
        <is>
          <t>全乡扶持789户种植秦杂谷5000亩，每亩补助85元，其中：白塬畔村500亩，大天子村500亩，王团庄村630亩，新集子村750亩，新峁村870亩，贾塬村700亩，秦团庄村500亩，南掌堡子村550亩。</t>
        </is>
      </c>
      <c r="F173" s="34" t="n">
        <v>42.5</v>
      </c>
      <c r="G173" s="35" t="inlineStr">
        <is>
          <t>培育壮大草畜产业，增加贫困户收入，助推脱贫攻坚。</t>
        </is>
      </c>
      <c r="H173" s="34" t="n">
        <v>8</v>
      </c>
      <c r="I173" s="34" t="n">
        <v>0.0789</v>
      </c>
      <c r="J173" s="21" t="n">
        <v>0.3156</v>
      </c>
      <c r="K173" s="34" t="inlineStr">
        <is>
          <t>县畜牧兽医局</t>
        </is>
      </c>
      <c r="L173" s="34" t="inlineStr">
        <is>
          <t>秦团庄乡</t>
        </is>
      </c>
    </row>
    <row r="174" ht="67.5" customHeight="1" s="5">
      <c r="A174" s="34" t="n">
        <v>9</v>
      </c>
      <c r="B174" s="24" t="inlineStr">
        <is>
          <t>粮饲兼用型谷子种植</t>
        </is>
      </c>
      <c r="C174" s="34" t="inlineStr">
        <is>
          <t>新建</t>
        </is>
      </c>
      <c r="D174" s="34" t="inlineStr">
        <is>
          <t>曲子镇</t>
        </is>
      </c>
      <c r="E174" s="25" t="inlineStr">
        <is>
          <t>全镇扶持110户种植秦杂谷261亩，每亩补助85元，其中：五里桥村5户5亩，双城村1户2亩，刘旗村7户10亩，孟家寨村2户3.5亩，高李湾村7户13亩，楼房子村6户19亩，西沟村7户17亩，宋家塬村15户42亩，许家塬村9户20亩，金村寺村7户21亩，油坊塬村14户28亩，金盆掌村12户38亩，小庄子村8户14亩，马家河村10户28.5亩。</t>
        </is>
      </c>
      <c r="F174" s="34" t="n">
        <v>2.2185</v>
      </c>
      <c r="G174" s="35" t="inlineStr">
        <is>
          <t>培育壮大草畜产业，增加贫困户收入，助推脱贫攻坚。</t>
        </is>
      </c>
      <c r="H174" s="34" t="n">
        <v>14</v>
      </c>
      <c r="I174" s="34" t="n">
        <v>0.011</v>
      </c>
      <c r="J174" s="21" t="n">
        <v>0.033</v>
      </c>
      <c r="K174" s="34" t="inlineStr">
        <is>
          <t>县畜牧兽医局</t>
        </is>
      </c>
      <c r="L174" s="34" t="inlineStr">
        <is>
          <t>曲子镇</t>
        </is>
      </c>
    </row>
    <row r="175" ht="56.25" customHeight="1" s="5">
      <c r="A175" s="34" t="n">
        <v>10</v>
      </c>
      <c r="B175" s="24" t="inlineStr">
        <is>
          <t>粮饲兼用型谷子种植</t>
        </is>
      </c>
      <c r="C175" s="34" t="inlineStr">
        <is>
          <t>新建</t>
        </is>
      </c>
      <c r="D175" s="34" t="inlineStr">
        <is>
          <t>天池乡</t>
        </is>
      </c>
      <c r="E175" s="25" t="inlineStr">
        <is>
          <t>全乡扶持320户种植秦杂谷1370亩，每亩补助85元，其中：天池村80亩；张邓塬村60亩；梁家河村120亩；殷屈河村50亩，苏北岔村150亩，潘老庄村100亩，大庄台村50亩，四合掌村70亩，老庄湾村180亩，井渠淌村100亩，鲜岔村50亩；碾盘岭村70亩；大方山村50亩；喜家坪村100亩；曹李川村80亩；吴城子村60亩。</t>
        </is>
      </c>
      <c r="F175" s="34" t="n">
        <v>11.645</v>
      </c>
      <c r="G175" s="35" t="inlineStr">
        <is>
          <t>培育壮大草畜产业，增加贫困户收入，助推脱贫攻坚。</t>
        </is>
      </c>
      <c r="H175" s="34" t="inlineStr">
        <is>
          <t>16</t>
        </is>
      </c>
      <c r="I175" s="34" t="n">
        <v>0.018</v>
      </c>
      <c r="J175" s="21" t="n">
        <v>0.07199999999999999</v>
      </c>
      <c r="K175" s="34" t="inlineStr">
        <is>
          <t>县畜牧兽医局</t>
        </is>
      </c>
      <c r="L175" s="34" t="inlineStr">
        <is>
          <t>天池乡</t>
        </is>
      </c>
    </row>
    <row r="176" ht="45" customHeight="1" s="5">
      <c r="A176" s="34" t="n">
        <v>11</v>
      </c>
      <c r="B176" s="24" t="inlineStr">
        <is>
          <t>粮饲兼用型谷子种植</t>
        </is>
      </c>
      <c r="C176" s="34" t="inlineStr">
        <is>
          <t>新建</t>
        </is>
      </c>
      <c r="D176" s="34" t="inlineStr">
        <is>
          <t>演武乡</t>
        </is>
      </c>
      <c r="E176" s="25" t="inlineStr">
        <is>
          <t>全乡扶持80户种植秦杂谷271亩，每亩补助85元，其中：走马硷村79亩，黄山村102亩，刘坪村11亩，黑泉河村79亩。</t>
        </is>
      </c>
      <c r="F176" s="34" t="n">
        <v>2.3035</v>
      </c>
      <c r="G176" s="35" t="inlineStr">
        <is>
          <t>培育壮大草畜产业，增加贫困户收入，助推脱贫攻坚。</t>
        </is>
      </c>
      <c r="H176" s="34" t="n">
        <v>4</v>
      </c>
      <c r="I176" s="34" t="n">
        <v>0.008</v>
      </c>
      <c r="J176" s="21" t="n">
        <v>0.0384</v>
      </c>
      <c r="K176" s="34" t="inlineStr">
        <is>
          <t>县畜牧兽医局</t>
        </is>
      </c>
      <c r="L176" s="34" t="inlineStr">
        <is>
          <t>演武乡</t>
        </is>
      </c>
    </row>
    <row r="177" ht="45" customHeight="1" s="5">
      <c r="A177" s="34" t="n">
        <v>12</v>
      </c>
      <c r="B177" s="24" t="inlineStr">
        <is>
          <t>粮饲兼用型谷子种植</t>
        </is>
      </c>
      <c r="C177" s="34" t="inlineStr">
        <is>
          <t>新建</t>
        </is>
      </c>
      <c r="D177" s="34" t="inlineStr">
        <is>
          <t>合道镇</t>
        </is>
      </c>
      <c r="E177" s="25" t="inlineStr">
        <is>
          <t>全镇扶持171户种植秦杂谷352亩，每亩补助85元，其中辛坪村16亩，朱家塬村6亩，赵家塬村19亩，何家坪村14亩，瓦天沟村25亩，沈家岭村213亩，赵台村53亩，梁坪村4亩，大路洼村2亩。</t>
        </is>
      </c>
      <c r="F177" s="34" t="n">
        <v>2.992</v>
      </c>
      <c r="G177" s="35" t="inlineStr">
        <is>
          <t>培育壮大草畜产业，增加贫困户收入，助推脱贫攻坚。</t>
        </is>
      </c>
      <c r="H177" s="34" t="n">
        <v>9</v>
      </c>
      <c r="I177" s="34" t="n">
        <v>0.0171</v>
      </c>
      <c r="J177" s="21" t="n">
        <v>0.0582</v>
      </c>
      <c r="K177" s="34" t="inlineStr">
        <is>
          <t>县畜牧兽医局</t>
        </is>
      </c>
      <c r="L177" s="34" t="inlineStr">
        <is>
          <t>合道镇</t>
        </is>
      </c>
    </row>
    <row r="178" ht="45" customHeight="1" s="5">
      <c r="A178" s="34" t="n">
        <v>13</v>
      </c>
      <c r="B178" s="24" t="inlineStr">
        <is>
          <t>粮饲兼用型谷子种植</t>
        </is>
      </c>
      <c r="C178" s="34" t="inlineStr">
        <is>
          <t>新建</t>
        </is>
      </c>
      <c r="D178" s="34" t="inlineStr">
        <is>
          <t>虎洞镇</t>
        </is>
      </c>
      <c r="E178" s="25" t="inlineStr">
        <is>
          <t>全镇扶持160户733人种植秦杂谷2500亩，每亩补助85元，其中：张家湾村44户183人1000亩，金庄原村116户183人1500亩。</t>
        </is>
      </c>
      <c r="F178" s="34" t="n">
        <v>21.25</v>
      </c>
      <c r="G178" s="35" t="inlineStr">
        <is>
          <t>培育壮大草畜产业，增加贫困户收入，助推脱贫攻坚。</t>
        </is>
      </c>
      <c r="H178" s="34" t="n">
        <v>2</v>
      </c>
      <c r="I178" s="34" t="n">
        <v>0.016</v>
      </c>
      <c r="J178" s="21" t="n">
        <v>0.0733</v>
      </c>
      <c r="K178" s="34" t="inlineStr">
        <is>
          <t>县畜牧兽医局</t>
        </is>
      </c>
      <c r="L178" s="34" t="inlineStr">
        <is>
          <t>虎洞镇</t>
        </is>
      </c>
    </row>
    <row r="179" ht="45" customHeight="1" s="5">
      <c r="A179" s="34" t="inlineStr">
        <is>
          <t>十六</t>
        </is>
      </c>
      <c r="B179" s="34" t="inlineStr">
        <is>
          <t>易地扶贫搬迁安置点后续产业扶持项目</t>
        </is>
      </c>
      <c r="C179" s="34" t="inlineStr">
        <is>
          <t>新建</t>
        </is>
      </c>
      <c r="D179" s="34" t="inlineStr">
        <is>
          <t>天池乡</t>
        </is>
      </c>
      <c r="E179" s="35" t="inlineStr">
        <is>
          <t>在南湫洪涝池村、罗山川西阳洼村、车道安掌村、合道镇红崖洼村四村易地搬迁点发展易地搬迁后续产业，通过建养殖小区、扶贫车间等项目让搬迁群众就地就近就业，增加收入。</t>
        </is>
      </c>
      <c r="F179" s="34" t="n">
        <v>645</v>
      </c>
      <c r="G179" s="34" t="inlineStr">
        <is>
          <t>培育壮大草畜产业，增加贫困户收入，助推脱贫攻坚。</t>
        </is>
      </c>
      <c r="H179" s="34" t="n">
        <v>4</v>
      </c>
      <c r="I179" s="34" t="n">
        <v>0.0717</v>
      </c>
      <c r="J179" s="34" t="n">
        <v>0.1196</v>
      </c>
      <c r="K179" s="34" t="inlineStr">
        <is>
          <t>发改局</t>
        </is>
      </c>
      <c r="L179" s="34" t="inlineStr">
        <is>
          <t>乡村</t>
        </is>
      </c>
    </row>
    <row r="180" ht="56.25" customHeight="1" s="5">
      <c r="A180" s="34" t="n">
        <v>1</v>
      </c>
      <c r="B180" s="34" t="inlineStr">
        <is>
          <t>南湫乡洪涝池村肉羊育肥场维修项目</t>
        </is>
      </c>
      <c r="C180" s="34" t="inlineStr">
        <is>
          <t>新建</t>
        </is>
      </c>
      <c r="D180" s="34" t="inlineStr">
        <is>
          <t>南湫乡洪涝池村</t>
        </is>
      </c>
      <c r="E180" s="35" t="inlineStr">
        <is>
          <t>维修羊舍120座、草料棚120座，新建钢架结构草料棚1座200m2、检查井60处，新修地下供水管线940m,新建堆粪场、污水池、焚埋坑各1处，共补助资金110万元，羊舍、草料棚所有权归农户所有</t>
        </is>
      </c>
      <c r="F180" s="34" t="n">
        <v>110</v>
      </c>
      <c r="G180" s="34" t="inlineStr">
        <is>
          <t>改善养殖配套设施，提升养殖效益，培育后续产业，增加农民收入</t>
        </is>
      </c>
      <c r="H180" s="34" t="n">
        <v>1</v>
      </c>
      <c r="I180" s="34" t="n">
        <v>0.012</v>
      </c>
      <c r="J180" s="34" t="n">
        <v>0.0523</v>
      </c>
      <c r="K180" s="34" t="inlineStr">
        <is>
          <t>畜牧局；监管单位：发改局</t>
        </is>
      </c>
      <c r="L180" s="34" t="inlineStr">
        <is>
          <t>乡、村</t>
        </is>
      </c>
    </row>
    <row r="181" ht="78.75" customHeight="1" s="5">
      <c r="A181" s="34" t="n">
        <v>2</v>
      </c>
      <c r="B181" s="34" t="inlineStr">
        <is>
          <t>罗山川乡西阳洼村养殖小区建设项目</t>
        </is>
      </c>
      <c r="C181" s="34" t="inlineStr">
        <is>
          <t>新建</t>
        </is>
      </c>
      <c r="D181" s="34" t="inlineStr">
        <is>
          <t>罗山川乡西阳洼村</t>
        </is>
      </c>
      <c r="E181" s="35" t="inlineStr">
        <is>
          <t>将155万元资金注入罗山川乡西阳洼村华牧惠农养殖专业合作社，集中新建羊畜暖棚48座、草料棚48座，购置铡草揉丝粉碎一体机48台，配套建设集中堆粪场、焚埋坑、公共消毒室等附属工程。养殖小区归村集体所有，搬迁户通过租赁方式使用养殖设施，每处每年租金1200元，租金收益纳入村集体经济收益，养殖所得收益归农户所有</t>
        </is>
      </c>
      <c r="F181" s="34" t="n">
        <v>155</v>
      </c>
      <c r="G181" s="34" t="inlineStr">
        <is>
          <t>改善养殖配套设施，提升养殖效益，壮大村集体经济，增加农民收入。租金收益仅用于西阳洼安置点后续扶持发展资金</t>
        </is>
      </c>
      <c r="H181" s="34" t="n">
        <v>1</v>
      </c>
      <c r="I181" s="34" t="n">
        <v>0.051</v>
      </c>
      <c r="J181" s="34" t="n">
        <v>0.0239</v>
      </c>
      <c r="K181" s="34" t="inlineStr">
        <is>
          <t>畜牧局；监管单位：发改局</t>
        </is>
      </c>
      <c r="L181" s="34" t="inlineStr">
        <is>
          <t>乡、村</t>
        </is>
      </c>
    </row>
    <row r="182" ht="123.75" customHeight="1" s="5">
      <c r="A182" s="34" t="n">
        <v>3</v>
      </c>
      <c r="B182" s="34" t="inlineStr">
        <is>
          <t>村级集体经济发展项目</t>
        </is>
      </c>
      <c r="C182" s="34" t="inlineStr">
        <is>
          <t>新建</t>
        </is>
      </c>
      <c r="D182" s="34" t="inlineStr">
        <is>
          <t>车道镇安掌村</t>
        </is>
      </c>
      <c r="E182" s="35" t="inlineStr">
        <is>
          <t>安排车道镇安掌村村级集体经济发展资金180万元，入股环县贵农牧业发展有限公司，企业以相应资金作为风险抵押，入股资金用于发展安置点养殖产业，入股期限为3年，企业每年按入股资金的6%为村集体和已脱贫搬迁户分红（每年固定分红10.8万元，60%即6.48万元分红给村集体，40%即4.32万元分红给20户已脱贫搬迁户），入股期满后资金退回村集体。资金收益权和所有权归村集体所有，资金运营管理权归环县贵农牧业发展有限公司所有</t>
        </is>
      </c>
      <c r="F182" s="34" t="n">
        <v>180</v>
      </c>
      <c r="G182" s="34" t="inlineStr">
        <is>
          <t>发展壮大村级集体经济，公司每年按入股资金的6%为村集体分红，每年分红10.8万元(给村集体分红6.48万元、搬迁户分红4.32万元)，每户每年分红2160元，并吸纳搬迁户务工，实现务工收入</t>
        </is>
      </c>
      <c r="H182" s="34" t="n">
        <v>1</v>
      </c>
      <c r="I182" s="34" t="n">
        <v>0.002</v>
      </c>
      <c r="J182" s="34" t="n">
        <v>0.009599999999999999</v>
      </c>
      <c r="K182" s="34" t="inlineStr">
        <is>
          <t>农业农村局；监管单位：发改局</t>
        </is>
      </c>
      <c r="L182" s="34" t="inlineStr">
        <is>
          <t>镇、村</t>
        </is>
      </c>
    </row>
    <row r="183" ht="112.5" customHeight="1" s="5">
      <c r="A183" s="34" t="n">
        <v>4</v>
      </c>
      <c r="B183" s="34" t="inlineStr">
        <is>
          <t>“扶贫车间”建设</t>
        </is>
      </c>
      <c r="C183" s="34" t="inlineStr">
        <is>
          <t>新建</t>
        </is>
      </c>
      <c r="D183" s="34" t="inlineStr">
        <is>
          <t>合道镇红崖洼村</t>
        </is>
      </c>
      <c r="E183" s="35" t="inlineStr">
        <is>
          <t>在合道镇红崖洼村建办“扶贫车间”1个，资金投入到村集体，村集体入股到扶贫车间，每年为村集体按协议比例分红。资金收益权和所有权归村集体所有，资金运营管理权归扶贫车间所有</t>
        </is>
      </c>
      <c r="F183" s="34" t="n">
        <v>200</v>
      </c>
      <c r="G183" s="34" t="inlineStr">
        <is>
          <t>发展壮大村级集体经济，扶贫车间每年按6%为村集体分红，分红资金仅用于红崖洼安置点后续扶持发展资金。“扶贫车间”带动解决搬迁群众就地就近就业，实现稳定脱贫</t>
        </is>
      </c>
      <c r="H183" s="34" t="n">
        <v>1</v>
      </c>
      <c r="I183" s="34" t="n">
        <v>0.0067</v>
      </c>
      <c r="J183" s="34" t="n">
        <v>0.0338</v>
      </c>
      <c r="K183" s="34" t="inlineStr">
        <is>
          <t xml:space="preserve">人社局；监管单位：发改局
</t>
        </is>
      </c>
      <c r="L183" s="34" t="inlineStr">
        <is>
          <t>镇、村</t>
        </is>
      </c>
    </row>
    <row r="184" ht="33.75" customHeight="1" s="5">
      <c r="A184" s="19" t="inlineStr">
        <is>
          <t>十七</t>
        </is>
      </c>
      <c r="B184" s="34" t="inlineStr">
        <is>
          <t>易地扶贫搬迁贴息</t>
        </is>
      </c>
      <c r="C184" s="34" t="inlineStr">
        <is>
          <t>新建</t>
        </is>
      </c>
      <c r="D184" s="34" t="inlineStr">
        <is>
          <t>20个乡镇</t>
        </is>
      </c>
      <c r="E184" s="35" t="inlineStr">
        <is>
          <t>易地扶贫搬迁贴息资金200万元</t>
        </is>
      </c>
      <c r="F184" s="34" t="n">
        <v>200</v>
      </c>
      <c r="G184" s="18" t="inlineStr">
        <is>
          <t>解决贫困群众易地扶贫搬迁资金短缺问题</t>
        </is>
      </c>
      <c r="H184" s="20" t="n">
        <v>23</v>
      </c>
      <c r="I184" s="20" t="n">
        <v>0.0373</v>
      </c>
      <c r="J184" s="20" t="n">
        <v>0.1679</v>
      </c>
      <c r="K184" s="19" t="inlineStr">
        <is>
          <t>发改局</t>
        </is>
      </c>
      <c r="L184" s="27" t="inlineStr">
        <is>
          <t>乡镇村</t>
        </is>
      </c>
    </row>
    <row r="185" ht="22.5" customFormat="1" customHeight="1" s="4">
      <c r="A185" s="34" t="inlineStr">
        <is>
          <t>十八</t>
        </is>
      </c>
      <c r="B185" s="34" t="inlineStr">
        <is>
          <t>场窖、小电井工程</t>
        </is>
      </c>
      <c r="C185" s="34" t="inlineStr">
        <is>
          <t>新建</t>
        </is>
      </c>
      <c r="D185" s="34" t="inlineStr">
        <is>
          <t>20个乡镇</t>
        </is>
      </c>
      <c r="E185" s="26" t="inlineStr">
        <is>
          <t>新建一场一窖383处、集流场71处、砖砌窖153眼、小电井121眼。</t>
        </is>
      </c>
      <c r="F185" s="34">
        <f>SUM(F186:F205)</f>
        <v/>
      </c>
      <c r="G185" s="35" t="inlineStr">
        <is>
          <t>保障728户外出务工返乡人员的饮水</t>
        </is>
      </c>
      <c r="H185" s="34">
        <f>SUM(H186:H205)</f>
        <v/>
      </c>
      <c r="I185" s="34">
        <f>SUM(I186:I205)</f>
        <v/>
      </c>
      <c r="J185" s="34">
        <f>SUM(J186:J205)</f>
        <v/>
      </c>
      <c r="K185" s="34" t="inlineStr">
        <is>
          <t>水务局</t>
        </is>
      </c>
      <c r="L185" s="34" t="inlineStr">
        <is>
          <t>各乡镇</t>
        </is>
      </c>
    </row>
    <row r="186" ht="56.25" customHeight="1" s="5">
      <c r="A186" s="34" t="n">
        <v>1</v>
      </c>
      <c r="B186" s="34" t="inlineStr">
        <is>
          <t>场窖、小电井工程</t>
        </is>
      </c>
      <c r="C186" s="34" t="inlineStr">
        <is>
          <t>新建</t>
        </is>
      </c>
      <c r="D186" s="34" t="inlineStr">
        <is>
          <t>合道镇</t>
        </is>
      </c>
      <c r="E186" s="35" t="inlineStr">
        <is>
          <t>新建一场一窖134处，其中：常崾岘村11处，陈旗塬村5处，大路洼村5处，何家坪村20处，红崖洼村2处，梁坪村14处，尚西坪村13处，沈家岭村10处，唐台子村7处，陶洼子村10处，瓦天沟村3处，辛坪村5处，杨坪沟村3处，寨子坪村10处，赵家塬村6处，赵台村10处。</t>
        </is>
      </c>
      <c r="F186" s="34">
        <f>134*0.5</f>
        <v/>
      </c>
      <c r="G186" s="35" t="inlineStr">
        <is>
          <t>保障134户外出务工返乡人员的饮水</t>
        </is>
      </c>
      <c r="H186" s="34" t="n">
        <v>16</v>
      </c>
      <c r="I186" s="34" t="n">
        <v>0.0134</v>
      </c>
      <c r="J186" s="34" t="n">
        <v>0.0582</v>
      </c>
      <c r="K186" s="34" t="inlineStr">
        <is>
          <t>水务局</t>
        </is>
      </c>
      <c r="L186" s="34" t="inlineStr">
        <is>
          <t>合道镇</t>
        </is>
      </c>
    </row>
    <row r="187" ht="45" customHeight="1" s="5">
      <c r="A187" s="34" t="n">
        <v>2</v>
      </c>
      <c r="B187" s="34" t="inlineStr">
        <is>
          <t>场窖、小电井工程</t>
        </is>
      </c>
      <c r="C187" s="34" t="inlineStr">
        <is>
          <t>新建</t>
        </is>
      </c>
      <c r="D187" s="34" t="inlineStr">
        <is>
          <t>洪德镇</t>
        </is>
      </c>
      <c r="E187" s="35" t="inlineStr">
        <is>
          <t>新建一场一窖24处（梁岔村6处，苏长沟村7处，新集子村5处，赵洼村2处，耿塬畔村1处，苗河村2处，李塬村1处），集流场4处（苏长沟村2处，新集子村1处，耿塬畔村1处），砖砌窖5眼（新集子村4眼，耿塬畔村1眼）。</t>
        </is>
      </c>
      <c r="F187" s="34">
        <f>24*0.5+4*0.2+5*0.3</f>
        <v/>
      </c>
      <c r="G187" s="35" t="inlineStr">
        <is>
          <t>保障33户外出务工返乡人员的饮水</t>
        </is>
      </c>
      <c r="H187" s="34" t="n">
        <v>7</v>
      </c>
      <c r="I187" s="34" t="n">
        <v>0.0033</v>
      </c>
      <c r="J187" s="34" t="n">
        <v>0.0138</v>
      </c>
      <c r="K187" s="34" t="inlineStr">
        <is>
          <t>水务局</t>
        </is>
      </c>
      <c r="L187" s="34" t="inlineStr">
        <is>
          <t>洪德镇</t>
        </is>
      </c>
    </row>
    <row r="188" ht="22.5" customHeight="1" s="5">
      <c r="A188" s="34" t="n">
        <v>3</v>
      </c>
      <c r="B188" s="34" t="inlineStr">
        <is>
          <t>场窖、小电井工程</t>
        </is>
      </c>
      <c r="C188" s="34" t="inlineStr">
        <is>
          <t>新建</t>
        </is>
      </c>
      <c r="D188" s="34" t="inlineStr">
        <is>
          <t>南湫乡</t>
        </is>
      </c>
      <c r="E188" s="35" t="inlineStr">
        <is>
          <t>新建一场一窖3处（党家洼村）</t>
        </is>
      </c>
      <c r="F188" s="34">
        <f>3*0.5</f>
        <v/>
      </c>
      <c r="G188" s="35" t="inlineStr">
        <is>
          <t>保障3户外出务工返乡人员的饮水</t>
        </is>
      </c>
      <c r="H188" s="20" t="n">
        <v>1</v>
      </c>
      <c r="I188" s="28" t="n">
        <v>0.0003</v>
      </c>
      <c r="J188" s="28" t="n">
        <v>0.0013</v>
      </c>
      <c r="K188" s="34" t="inlineStr">
        <is>
          <t>水务局</t>
        </is>
      </c>
      <c r="L188" s="34" t="inlineStr">
        <is>
          <t>南湫乡</t>
        </is>
      </c>
    </row>
    <row r="189" ht="22.5" customHeight="1" s="5">
      <c r="A189" s="34" t="n">
        <v>4</v>
      </c>
      <c r="B189" s="34" t="inlineStr">
        <is>
          <t>场窖、小电井工程</t>
        </is>
      </c>
      <c r="C189" s="34" t="inlineStr">
        <is>
          <t>新建</t>
        </is>
      </c>
      <c r="D189" s="34" t="inlineStr">
        <is>
          <t>八珠乡</t>
        </is>
      </c>
      <c r="E189" s="35" t="inlineStr">
        <is>
          <t>新建砖砌窖1眼（八珠塬村1眼），新打小电井17眼（杏树沟3眼，塔尔咀村13眼，马连掌村1眼）。</t>
        </is>
      </c>
      <c r="F189" s="34">
        <f>1*0.3+17*0.4</f>
        <v/>
      </c>
      <c r="G189" s="35" t="inlineStr">
        <is>
          <t>保障18户外出务工返乡人员的饮水</t>
        </is>
      </c>
      <c r="H189" s="34" t="n">
        <v>4</v>
      </c>
      <c r="I189" s="34" t="n">
        <v>0.0018</v>
      </c>
      <c r="J189" s="34" t="n">
        <v>0.0091</v>
      </c>
      <c r="K189" s="34" t="inlineStr">
        <is>
          <t>水务局</t>
        </is>
      </c>
      <c r="L189" s="34" t="inlineStr">
        <is>
          <t>八珠乡</t>
        </is>
      </c>
    </row>
    <row r="190" ht="45" customHeight="1" s="5">
      <c r="A190" s="34" t="n">
        <v>5</v>
      </c>
      <c r="B190" s="34" t="inlineStr">
        <is>
          <t>场窖、小电井工程</t>
        </is>
      </c>
      <c r="C190" s="34" t="inlineStr">
        <is>
          <t>新建</t>
        </is>
      </c>
      <c r="D190" s="34" t="inlineStr">
        <is>
          <t>车道镇</t>
        </is>
      </c>
      <c r="E190" s="35" t="inlineStr">
        <is>
          <t>新建一场一窖16处（苦水掌村3处，双庙村5处，王西掌村5处，万安村3处），集流场22处（魏洼村20处，陈掌村2处），砖砌窖48眼（元峁村5眼，陈掌村1眼，樱桃掌村5眼，代掌村10眼，刘渠村22眼,安掌村5眼）。</t>
        </is>
      </c>
      <c r="F190" s="34">
        <f>16*0.5+22*0.2+48*0.3</f>
        <v/>
      </c>
      <c r="G190" s="35" t="inlineStr">
        <is>
          <t>保障86户外出务工返乡人员的饮水</t>
        </is>
      </c>
      <c r="H190" s="34" t="n">
        <v>11</v>
      </c>
      <c r="I190" s="34" t="n">
        <v>0.0086</v>
      </c>
      <c r="J190" s="34" t="n">
        <v>0.0381</v>
      </c>
      <c r="K190" s="34" t="inlineStr">
        <is>
          <t>水务局</t>
        </is>
      </c>
      <c r="L190" s="34" t="inlineStr">
        <is>
          <t>车道镇</t>
        </is>
      </c>
    </row>
    <row r="191" ht="56.25" customHeight="1" s="5">
      <c r="A191" s="34" t="n">
        <v>6</v>
      </c>
      <c r="B191" s="34" t="inlineStr">
        <is>
          <t>场窖、小电井工程</t>
        </is>
      </c>
      <c r="C191" s="34" t="inlineStr">
        <is>
          <t>新建</t>
        </is>
      </c>
      <c r="D191" s="34" t="inlineStr">
        <is>
          <t>耿湾乡</t>
        </is>
      </c>
      <c r="E191" s="35" t="inlineStr">
        <is>
          <t>新建一场一窖9处（潘掌村1处，郜庄村2处，张台村1处，黑城岔村1处，许掌村1处，郝东掌村2处，四合原村1处），集流场6处（潘掌村2处，耿河村3处，天桥村1处），砖砌窖18眼（潘掌村2眼，许掌村2眼，耿河村6眼，四合原村1眼，韩老庄村4眼，早流渠村3眼），新打小电井5眼（潘掌村）。</t>
        </is>
      </c>
      <c r="F191" s="34">
        <f>9*0.5+6*0.2+18*0.3+5*0.4</f>
        <v/>
      </c>
      <c r="G191" s="35" t="inlineStr">
        <is>
          <t>保障38户外出务工返乡人员的饮水</t>
        </is>
      </c>
      <c r="H191" s="34" t="n">
        <v>12</v>
      </c>
      <c r="I191" s="34" t="n">
        <v>0.0038</v>
      </c>
      <c r="J191" s="34" t="n">
        <v>0.0177</v>
      </c>
      <c r="K191" s="34" t="inlineStr">
        <is>
          <t>水务局</t>
        </is>
      </c>
      <c r="L191" s="34" t="inlineStr">
        <is>
          <t>耿湾乡</t>
        </is>
      </c>
    </row>
    <row r="192" ht="22.5" customHeight="1" s="5">
      <c r="A192" s="34" t="n">
        <v>7</v>
      </c>
      <c r="B192" s="34" t="inlineStr">
        <is>
          <t>场窖、小电井工程</t>
        </is>
      </c>
      <c r="C192" s="34" t="inlineStr">
        <is>
          <t>新建</t>
        </is>
      </c>
      <c r="D192" s="34" t="inlineStr">
        <is>
          <t>环城镇</t>
        </is>
      </c>
      <c r="E192" s="35" t="inlineStr">
        <is>
          <t>新打砖砌窖2眼（肖川村砖），小电井1眼（西川村）。</t>
        </is>
      </c>
      <c r="F192" s="34">
        <f>2*0.3+1*0.4</f>
        <v/>
      </c>
      <c r="G192" s="35" t="inlineStr">
        <is>
          <t xml:space="preserve">保障3户外出务工返乡人员的饮水 </t>
        </is>
      </c>
      <c r="H192" s="34" t="n">
        <v>2</v>
      </c>
      <c r="I192" s="34" t="n">
        <v>0.0003</v>
      </c>
      <c r="J192" s="34" t="n">
        <v>0.0016</v>
      </c>
      <c r="K192" s="34" t="inlineStr">
        <is>
          <t>水务局</t>
        </is>
      </c>
      <c r="L192" s="34" t="inlineStr">
        <is>
          <t>环城镇</t>
        </is>
      </c>
    </row>
    <row r="193" ht="22.5" customHeight="1" s="5">
      <c r="A193" s="34" t="n">
        <v>8</v>
      </c>
      <c r="B193" s="34" t="inlineStr">
        <is>
          <t>场窖、小电井工程</t>
        </is>
      </c>
      <c r="C193" s="34" t="inlineStr">
        <is>
          <t>新建</t>
        </is>
      </c>
      <c r="D193" s="34" t="inlineStr">
        <is>
          <t>虎洞镇</t>
        </is>
      </c>
      <c r="E193" s="35" t="inlineStr">
        <is>
          <t>新建一场一窖3处（贾驿村）</t>
        </is>
      </c>
      <c r="F193" s="34">
        <f>3*0.5</f>
        <v/>
      </c>
      <c r="G193" s="35" t="inlineStr">
        <is>
          <t>保障3户外出务工返乡人员的饮水</t>
        </is>
      </c>
      <c r="H193" s="34" t="n">
        <v>1</v>
      </c>
      <c r="I193" s="34" t="n">
        <v>0.0003</v>
      </c>
      <c r="J193" s="34" t="n">
        <v>0.0014</v>
      </c>
      <c r="K193" s="34" t="inlineStr">
        <is>
          <t>水务局</t>
        </is>
      </c>
      <c r="L193" s="34" t="inlineStr">
        <is>
          <t>虎洞镇</t>
        </is>
      </c>
    </row>
    <row r="194" ht="33.75" customHeight="1" s="5">
      <c r="A194" s="34" t="n">
        <v>9</v>
      </c>
      <c r="B194" s="34" t="inlineStr">
        <is>
          <t>场窖、小电井工程</t>
        </is>
      </c>
      <c r="C194" s="34" t="inlineStr">
        <is>
          <t>新建</t>
        </is>
      </c>
      <c r="D194" s="34" t="inlineStr">
        <is>
          <t>芦家湾乡</t>
        </is>
      </c>
      <c r="E194" s="35" t="inlineStr">
        <is>
          <t>新建一场一窖10处（大堡条村1处，井川村1处，桃李湾村5处，王庄村1处，小堡条村1处，杨新庄1处），砖砌窖5眼（桃李湾村4眼，小堡条村1眼）。</t>
        </is>
      </c>
      <c r="F194" s="34">
        <f>10*0.5+5*0.3</f>
        <v/>
      </c>
      <c r="G194" s="35" t="inlineStr">
        <is>
          <t>保障15户外出务工返乡人员的饮水</t>
        </is>
      </c>
      <c r="H194" s="34" t="n">
        <v>6</v>
      </c>
      <c r="I194" s="34" t="n">
        <v>0.0015</v>
      </c>
      <c r="J194" s="34" t="n">
        <v>0.0057</v>
      </c>
      <c r="K194" s="34" t="inlineStr">
        <is>
          <t>水务局</t>
        </is>
      </c>
      <c r="L194" s="34" t="inlineStr">
        <is>
          <t>芦家湾乡</t>
        </is>
      </c>
    </row>
    <row r="195" ht="22.5" customHeight="1" s="5">
      <c r="A195" s="34" t="n">
        <v>10</v>
      </c>
      <c r="B195" s="34" t="inlineStr">
        <is>
          <t>场窖、小电井工程</t>
        </is>
      </c>
      <c r="C195" s="34" t="inlineStr">
        <is>
          <t>新建</t>
        </is>
      </c>
      <c r="D195" s="34" t="inlineStr">
        <is>
          <t>罗山川乡</t>
        </is>
      </c>
      <c r="E195" s="29" t="inlineStr">
        <is>
          <t>新建一场一窖1处（西阳洼村）</t>
        </is>
      </c>
      <c r="F195" s="34" t="n">
        <v>0.5</v>
      </c>
      <c r="G195" s="35" t="inlineStr">
        <is>
          <t>保障1户外出务工返乡人员的饮水</t>
        </is>
      </c>
      <c r="H195" s="34" t="n">
        <v>1</v>
      </c>
      <c r="I195" s="28" t="n">
        <v>0.0001</v>
      </c>
      <c r="J195" s="28" t="n">
        <v>0.0004</v>
      </c>
      <c r="K195" s="34" t="inlineStr">
        <is>
          <t>水务局</t>
        </is>
      </c>
      <c r="L195" s="34" t="inlineStr">
        <is>
          <t>罗山川乡</t>
        </is>
      </c>
    </row>
    <row r="196" ht="22.5" customHeight="1" s="5">
      <c r="A196" s="34" t="n">
        <v>11</v>
      </c>
      <c r="B196" s="34" t="inlineStr">
        <is>
          <t>场窖、小电井工程</t>
        </is>
      </c>
      <c r="C196" s="34" t="inlineStr">
        <is>
          <t>新建</t>
        </is>
      </c>
      <c r="D196" s="20" t="inlineStr">
        <is>
          <t>木钵镇</t>
        </is>
      </c>
      <c r="E196" s="35" t="inlineStr">
        <is>
          <t>新建一场一窖8处（邓寨子村1处，郭西掌村5处，二合塬村2处）</t>
        </is>
      </c>
      <c r="F196" s="34">
        <f>8*0.5</f>
        <v/>
      </c>
      <c r="G196" s="35" t="inlineStr">
        <is>
          <t>保障8户外出务工返乡人员的饮水</t>
        </is>
      </c>
      <c r="H196" s="34" t="n">
        <v>3</v>
      </c>
      <c r="I196" s="34" t="n">
        <v>0.0008</v>
      </c>
      <c r="J196" s="34" t="n">
        <v>0.004</v>
      </c>
      <c r="K196" s="34" t="inlineStr">
        <is>
          <t>水务局</t>
        </is>
      </c>
      <c r="L196" s="20" t="inlineStr">
        <is>
          <t>木钵镇</t>
        </is>
      </c>
    </row>
    <row r="197" ht="22.5" customHeight="1" s="5">
      <c r="A197" s="34" t="n">
        <v>12</v>
      </c>
      <c r="B197" s="34" t="inlineStr">
        <is>
          <t>场窖、小电井工程</t>
        </is>
      </c>
      <c r="C197" s="34" t="inlineStr">
        <is>
          <t>新建</t>
        </is>
      </c>
      <c r="D197" s="34" t="inlineStr">
        <is>
          <t>甜水镇</t>
        </is>
      </c>
      <c r="E197" s="35" t="inlineStr">
        <is>
          <t>新建一场一窖13处（张铁村1处，何塬村1处，赵掌村5处，狼儿滩村5处，七里墩村1处），集流场15处（七里墩村）。</t>
        </is>
      </c>
      <c r="F197" s="34">
        <f>13*0.5+15*0.2</f>
        <v/>
      </c>
      <c r="G197" s="35" t="inlineStr">
        <is>
          <t>保障28户外出务工返乡人员的饮水</t>
        </is>
      </c>
      <c r="H197" s="34" t="n">
        <v>5</v>
      </c>
      <c r="I197" s="34" t="n">
        <v>0.0028</v>
      </c>
      <c r="J197" s="34" t="n">
        <v>0.0124</v>
      </c>
      <c r="K197" s="34" t="inlineStr">
        <is>
          <t>水务局</t>
        </is>
      </c>
      <c r="L197" s="34" t="inlineStr">
        <is>
          <t>甜水镇</t>
        </is>
      </c>
    </row>
    <row r="198" ht="56.25" customHeight="1" s="5">
      <c r="A198" s="34" t="n">
        <v>13</v>
      </c>
      <c r="B198" s="34" t="inlineStr">
        <is>
          <t>场窖、小电井工程</t>
        </is>
      </c>
      <c r="C198" s="34" t="inlineStr">
        <is>
          <t>新建</t>
        </is>
      </c>
      <c r="D198" s="34" t="inlineStr">
        <is>
          <t>天池乡</t>
        </is>
      </c>
      <c r="E198" s="35" t="inlineStr">
        <is>
          <t>新建一场一窖16处（张邓塬村3处，殷屈河村1处，苏北岔村1处，大庄台村1处，四合掌村4处，喜家坪村4处，吴城子村2处），砖砌窖3眼（张邓塬村），小电井32眼（张邓塬村1眼，殷屈河村1眼，苏北岔村4眼，四合掌村8眼，吴城子村4眼，潘老庄村3眼，井渠淌村2眼，鲜岔村6眼，天池村3眼）。</t>
        </is>
      </c>
      <c r="F198" s="34">
        <f>16*0.5+3*0.3+32*0.4</f>
        <v/>
      </c>
      <c r="G198" s="35" t="inlineStr">
        <is>
          <t>保障51户外出务工返乡人员的饮水</t>
        </is>
      </c>
      <c r="H198" s="34" t="n">
        <v>11</v>
      </c>
      <c r="I198" s="34" t="n">
        <v>0.0051</v>
      </c>
      <c r="J198" s="34" t="n">
        <v>0.0206</v>
      </c>
      <c r="K198" s="34" t="inlineStr">
        <is>
          <t>水务局</t>
        </is>
      </c>
      <c r="L198" s="34" t="inlineStr">
        <is>
          <t>天池乡</t>
        </is>
      </c>
    </row>
    <row r="199" ht="22.5" customHeight="1" s="5">
      <c r="A199" s="34" t="n">
        <v>14</v>
      </c>
      <c r="B199" s="34" t="inlineStr">
        <is>
          <t>场窖、小电井工程</t>
        </is>
      </c>
      <c r="C199" s="34" t="inlineStr">
        <is>
          <t>新建</t>
        </is>
      </c>
      <c r="D199" s="34" t="inlineStr">
        <is>
          <t>山城乡</t>
        </is>
      </c>
      <c r="E199" s="35" t="inlineStr">
        <is>
          <t>新建一场一窖7处（八里铺村1处，郝掌村1处，山城堡村5处）</t>
        </is>
      </c>
      <c r="F199" s="34">
        <f>7*0.5</f>
        <v/>
      </c>
      <c r="G199" s="35" t="inlineStr">
        <is>
          <t>保障7户外出务工返乡人员的饮水</t>
        </is>
      </c>
      <c r="H199" s="34" t="n">
        <v>3</v>
      </c>
      <c r="I199" s="34" t="n">
        <v>0.0007</v>
      </c>
      <c r="J199" s="34" t="n">
        <v>0.0211</v>
      </c>
      <c r="K199" s="34" t="inlineStr">
        <is>
          <t>水务局</t>
        </is>
      </c>
      <c r="L199" s="34" t="inlineStr">
        <is>
          <t>山城乡</t>
        </is>
      </c>
    </row>
    <row r="200" ht="33.75" customHeight="1" s="5">
      <c r="A200" s="34" t="n">
        <v>15</v>
      </c>
      <c r="B200" s="34" t="inlineStr">
        <is>
          <t>场窖、小电井工程</t>
        </is>
      </c>
      <c r="C200" s="34" t="inlineStr">
        <is>
          <t>新建</t>
        </is>
      </c>
      <c r="D200" s="20" t="inlineStr">
        <is>
          <t>毛井镇</t>
        </is>
      </c>
      <c r="E200" s="35" t="inlineStr">
        <is>
          <t>新建一场一窖23处（山西掌村5处，施家滩村2处，乔崾岘村5处，高家洼村5处，丁连掌村1处，马趟村5处），砖砌窖2眼（丁连掌村），小电井1眼（丁连掌村）。</t>
        </is>
      </c>
      <c r="F200" s="30">
        <f>23*0.5+2*0.3+1*0.4</f>
        <v/>
      </c>
      <c r="G200" s="35" t="inlineStr">
        <is>
          <t>保障26户外出返乡人员的饮水</t>
        </is>
      </c>
      <c r="H200" s="31" t="n">
        <v>6</v>
      </c>
      <c r="I200" s="31" t="n">
        <v>0.0026</v>
      </c>
      <c r="J200" s="31" t="n">
        <v>0.009900000000000001</v>
      </c>
      <c r="K200" s="34" t="inlineStr">
        <is>
          <t>水务局</t>
        </is>
      </c>
      <c r="L200" s="20" t="inlineStr">
        <is>
          <t>毛井镇</t>
        </is>
      </c>
    </row>
    <row r="201" ht="78.75" customFormat="1" customHeight="1" s="1">
      <c r="A201" s="34" t="n">
        <v>16</v>
      </c>
      <c r="B201" s="34" t="inlineStr">
        <is>
          <t>场窖、小电井工程</t>
        </is>
      </c>
      <c r="C201" s="34" t="inlineStr">
        <is>
          <t>新建</t>
        </is>
      </c>
      <c r="D201" s="34" t="inlineStr">
        <is>
          <t>曲子镇</t>
        </is>
      </c>
      <c r="E201" s="35" t="inlineStr">
        <is>
          <t>新建一场一窖50处（五里桥村7处，刘旗村1处，孟家寨村1处，高李湾村1处，楼房子村2处，许家塬村1处，油坊塬村4处，金盆掌村1处，西沟村9处，小庄子村15处，金村寺村8处），集流场2处（金村寺村），砖砌窖25眼（五里桥村2眼，孟家寨村5眼，许家塬村砖砌窖5眼，油坊塬村1眼，金盆掌村2眼，西沟村1眼，金村寺村9眼)，小电井13眼（楼房子村2眼，小庄子村1眼，金村寺村10眼）。</t>
        </is>
      </c>
      <c r="F201" s="34">
        <f>50*0.5+2*0.2+25*0.3+13*0.4</f>
        <v/>
      </c>
      <c r="G201" s="35" t="inlineStr">
        <is>
          <t>保障90户外出务工返乡人员的饮水</t>
        </is>
      </c>
      <c r="H201" s="34" t="n">
        <v>11</v>
      </c>
      <c r="I201" s="34" t="n">
        <v>0.008999999999999999</v>
      </c>
      <c r="J201" s="34" t="n">
        <v>0.0337</v>
      </c>
      <c r="K201" s="34" t="inlineStr">
        <is>
          <t>水务局</t>
        </is>
      </c>
      <c r="L201" s="34" t="inlineStr">
        <is>
          <t>曲子镇</t>
        </is>
      </c>
    </row>
    <row r="202" ht="22.5" customHeight="1" s="5">
      <c r="A202" s="34" t="n">
        <v>17</v>
      </c>
      <c r="B202" s="34" t="inlineStr">
        <is>
          <t>场窖、小电井工程</t>
        </is>
      </c>
      <c r="C202" s="34" t="inlineStr">
        <is>
          <t>新建</t>
        </is>
      </c>
      <c r="D202" s="34" t="inlineStr">
        <is>
          <t>小南沟乡</t>
        </is>
      </c>
      <c r="E202" s="35" t="inlineStr">
        <is>
          <t>新建一场一窖18处（丁寨柯村10处，燕麦掌村8处）</t>
        </is>
      </c>
      <c r="F202" s="34">
        <f>18*0.5</f>
        <v/>
      </c>
      <c r="G202" s="32" t="inlineStr">
        <is>
          <t>保障18户外出务工返乡人员的饮水</t>
        </is>
      </c>
      <c r="H202" s="34" t="n">
        <v>2</v>
      </c>
      <c r="I202" s="34" t="n">
        <v>0.0018</v>
      </c>
      <c r="J202" s="34" t="n">
        <v>0.008999999999999999</v>
      </c>
      <c r="K202" s="34" t="inlineStr">
        <is>
          <t>水务局</t>
        </is>
      </c>
      <c r="L202" s="34" t="inlineStr">
        <is>
          <t>小南沟乡</t>
        </is>
      </c>
    </row>
    <row r="203" ht="67.5" customHeight="1" s="5">
      <c r="A203" s="34" t="n">
        <v>18</v>
      </c>
      <c r="B203" s="34" t="inlineStr">
        <is>
          <t>场窖、小电井工程</t>
        </is>
      </c>
      <c r="C203" s="34" t="inlineStr">
        <is>
          <t>新建</t>
        </is>
      </c>
      <c r="D203" s="34" t="inlineStr">
        <is>
          <t>樊家川镇</t>
        </is>
      </c>
      <c r="E203" s="35" t="inlineStr">
        <is>
          <t>新建一场一窖16处（慕家河村1处，马驿沟村5处，郝集村2处，长城村2处，李崾岘村1处，马骏滩村5处），集流场22处（樊家川村2处，马驿沟村10处，郝集村2处，长城村6处，马骏滩村2处），砖砌窖44眼（樊家川村5眼，慕家河村25眼，马驿沟村7眼，长城村7眼），小电井18眼（慕家河村8眼，马骏滩村10眼）。</t>
        </is>
      </c>
      <c r="F203" s="34">
        <f>16*0.5+22*0.2+44*0.3+18*0.4</f>
        <v/>
      </c>
      <c r="G203" s="35" t="inlineStr">
        <is>
          <t>保障100户外出务工返乡人员的饮水</t>
        </is>
      </c>
      <c r="H203" s="34" t="n">
        <v>7</v>
      </c>
      <c r="I203" s="34" t="n">
        <v>0.01</v>
      </c>
      <c r="J203" s="34" t="n">
        <v>0.05</v>
      </c>
      <c r="K203" s="34" t="inlineStr">
        <is>
          <t>水务局</t>
        </is>
      </c>
      <c r="L203" s="34" t="inlineStr">
        <is>
          <t>樊家川镇</t>
        </is>
      </c>
    </row>
    <row r="204" ht="33.75" customHeight="1" s="5">
      <c r="A204" s="34" t="n">
        <v>19</v>
      </c>
      <c r="B204" s="34" t="inlineStr">
        <is>
          <t>场窖、小电井工程</t>
        </is>
      </c>
      <c r="C204" s="34" t="inlineStr">
        <is>
          <t>新建</t>
        </is>
      </c>
      <c r="D204" s="34" t="inlineStr">
        <is>
          <t>演武乡</t>
        </is>
      </c>
      <c r="E204" s="35" t="inlineStr">
        <is>
          <t>新建一场一窖12处（曳郭咀村1处，路家塬村4处，吴家塬村1处，杨家洼村6处），小电井34眼（曳郭咀村8眼，黑泉河村1眼，黄山村1眼，吴家塬村5眼，佛岔村6眼，杨家洼村13眼）。</t>
        </is>
      </c>
      <c r="F204" s="34">
        <f>12*0.5+34*0.4</f>
        <v/>
      </c>
      <c r="G204" s="35" t="inlineStr">
        <is>
          <t>保障46户外出务工返乡人员的饮水</t>
        </is>
      </c>
      <c r="H204" s="20" t="n">
        <v>7</v>
      </c>
      <c r="I204" s="20" t="n">
        <v>0.0046</v>
      </c>
      <c r="J204" s="20" t="n">
        <v>0.0189</v>
      </c>
      <c r="K204" s="34" t="inlineStr">
        <is>
          <t>水务局</t>
        </is>
      </c>
      <c r="L204" s="34" t="inlineStr">
        <is>
          <t>演武乡</t>
        </is>
      </c>
    </row>
    <row r="205" ht="22.5" customHeight="1" s="5">
      <c r="A205" s="34" t="n">
        <v>20</v>
      </c>
      <c r="B205" s="34" t="inlineStr">
        <is>
          <t>场窖、小电井工程</t>
        </is>
      </c>
      <c r="C205" s="34" t="inlineStr">
        <is>
          <t>新建</t>
        </is>
      </c>
      <c r="D205" s="34" t="inlineStr">
        <is>
          <t>秦团庄乡</t>
        </is>
      </c>
      <c r="E205" s="35" t="inlineStr">
        <is>
          <t>新建一场一窖20处（白塬畔村5处，贾塬村4处，南掌堡子村10处，王团庄村1处）</t>
        </is>
      </c>
      <c r="F205" s="34">
        <f>20*0.5</f>
        <v/>
      </c>
      <c r="G205" s="35" t="inlineStr">
        <is>
          <t>保障20户外出务工返乡人员的饮水</t>
        </is>
      </c>
      <c r="H205" s="34" t="n">
        <v>4</v>
      </c>
      <c r="I205" s="34" t="n">
        <v>0.002</v>
      </c>
      <c r="J205" s="34" t="n">
        <v>0.0101</v>
      </c>
      <c r="K205" s="34" t="inlineStr">
        <is>
          <t>水务局</t>
        </is>
      </c>
      <c r="L205" s="34" t="inlineStr">
        <is>
          <t>秦团庄乡</t>
        </is>
      </c>
    </row>
    <row r="206" ht="22.5" customHeight="1" s="5">
      <c r="A206" s="34" t="inlineStr">
        <is>
          <t>十九</t>
        </is>
      </c>
      <c r="B206" s="34" t="inlineStr">
        <is>
          <t>集中供水工程建设</t>
        </is>
      </c>
      <c r="C206" s="34" t="inlineStr">
        <is>
          <t>新建续建</t>
        </is>
      </c>
      <c r="D206" s="34" t="inlineStr">
        <is>
          <t>20个乡镇</t>
        </is>
      </c>
      <c r="E206" s="35" t="inlineStr">
        <is>
          <t>续建、新建17处集中供水工程。</t>
        </is>
      </c>
      <c r="F206" s="34" t="n">
        <v>2153.36</v>
      </c>
      <c r="G206" s="35" t="inlineStr">
        <is>
          <t>解决农村安全饮水问题</t>
        </is>
      </c>
      <c r="H206" s="34" t="n">
        <v>184</v>
      </c>
      <c r="I206" s="34" t="n">
        <v>2.8858</v>
      </c>
      <c r="J206" s="34" t="n">
        <v>12.233</v>
      </c>
      <c r="K206" s="34" t="inlineStr">
        <is>
          <t>水务局</t>
        </is>
      </c>
      <c r="L206" s="34" t="n"/>
    </row>
    <row r="207" ht="90" customHeight="1" s="5">
      <c r="A207" s="34" t="n">
        <v>1</v>
      </c>
      <c r="B207" s="34" t="inlineStr">
        <is>
          <t>环县曲子镇孟家寨村及甜水镇甜水街村农村饮水水源置换工程</t>
        </is>
      </c>
      <c r="C207" s="34" t="inlineStr">
        <is>
          <t>新建</t>
        </is>
      </c>
      <c r="D207" s="34" t="inlineStr">
        <is>
          <t>环县曲子镇、甜水镇</t>
        </is>
      </c>
      <c r="E207" s="35" t="inlineStr">
        <is>
          <t>曲子镇建设内容：工程埋设PE100级输水管21774m，其中Dn63PE100级输水管（1.60MPa）1434m，Dn50PE100级输水管（1.60MPa）1172m，Dn40PE100级输水管（1.60MPa）2482m，Dn32PE100级输水管（1.60MPa）6066m，Dn25PE100级输水管（1.60MPa）10620m，新建闸阀井17座，水表井177座，管道穿路8处,新建镇墩16座。安装管道标志桩25个,配套入户177户。甜水镇建设内容：新建水表井17座，配套入户17户。(工程投资95.91万元，本次安排95.91万元）</t>
        </is>
      </c>
      <c r="F207" s="34" t="n">
        <v>95.91</v>
      </c>
      <c r="G207" s="34" t="inlineStr">
        <is>
          <t>该工程共涉及环县曲子镇、甜水镇2个镇6个行政村8个自然村，进一步巩固提升194户933人的饮水问题</t>
        </is>
      </c>
      <c r="H207" s="34" t="n">
        <v>5</v>
      </c>
      <c r="I207" s="34" t="n">
        <v>0.0039</v>
      </c>
      <c r="J207" s="34" t="n">
        <v>0.0165</v>
      </c>
      <c r="K207" s="34" t="inlineStr">
        <is>
          <t>水务局</t>
        </is>
      </c>
      <c r="L207" s="34" t="inlineStr">
        <is>
          <t>环县水务局</t>
        </is>
      </c>
    </row>
    <row r="208" ht="78.75" customHeight="1" s="5">
      <c r="A208" s="34" t="n">
        <v>2</v>
      </c>
      <c r="B208" s="34" t="inlineStr">
        <is>
          <t>环县环城镇白草原村供水工程</t>
        </is>
      </c>
      <c r="C208" s="34" t="inlineStr">
        <is>
          <t>新建</t>
        </is>
      </c>
      <c r="D208" s="34" t="inlineStr">
        <is>
          <t>环城镇白草塬村</t>
        </is>
      </c>
      <c r="E208" s="35" t="inlineStr">
        <is>
          <t>埋设Dg200上水无缝钢管10210m、管道标志桩84个；新建2000m3高位蓄水池1座、透视围墙117m、闸阀井43座；埋设输水管道16495m，其中：1.6MpaDn140PE管4620m、1.6MpaDn63PE管5340m、1.6MpaDn40PE管605m、1.6MpaDn32PE管5930m，管道穿路27处，穿河5处；配套安装管道增压泵2台（一备一用）、D85-67*7离心泵2台（一备一用）；配套入户设施169户。(工程投资1091万元，本次安排800万元）</t>
        </is>
      </c>
      <c r="F208" s="34" t="n">
        <v>800</v>
      </c>
      <c r="G208" s="35" t="inlineStr">
        <is>
          <t>解决白草原村白草原组、赵沟门组、赵崾岘组370户1332人（贫困户28户103人）的用水问题。</t>
        </is>
      </c>
      <c r="H208" s="20" t="n">
        <v>0</v>
      </c>
      <c r="I208" s="34" t="n">
        <v>0.0028</v>
      </c>
      <c r="J208" s="34" t="n">
        <v>0.0103</v>
      </c>
      <c r="K208" s="34" t="inlineStr">
        <is>
          <t>水务局</t>
        </is>
      </c>
      <c r="L208" s="34" t="inlineStr">
        <is>
          <t>环县水务局</t>
        </is>
      </c>
    </row>
    <row r="209" ht="78.75" customHeight="1" s="5">
      <c r="A209" s="34" t="n">
        <v>3</v>
      </c>
      <c r="B209" s="34" t="inlineStr">
        <is>
          <t>环县环城镇西川村张沟门管道延伸工程</t>
        </is>
      </c>
      <c r="C209" s="34" t="inlineStr">
        <is>
          <t>新建</t>
        </is>
      </c>
      <c r="D209" s="34" t="inlineStr">
        <is>
          <t>环城镇西川村村</t>
        </is>
      </c>
      <c r="E209" s="35" t="inlineStr">
        <is>
          <t>埋设1.6MpaDn75PE引水管9019m、管道标志桩126个，砂石路恢复2km；新建500m3地下高位蓄水池1座、闸阀井66座、透视围栏97m；埋设输水管道16160m，其中：1.6MpaDn75PE管977m、1.6MpaDn63PE管347m、1.6MpaDn50PE管1511m、1.6MpaDn40PE管4775m、1.6MpaDn32PE管8550m，管道穿路18处；配套入户设施116户。(工程投资229.85万元，本次安排200万元）</t>
        </is>
      </c>
      <c r="F209" s="34" t="n">
        <v>200</v>
      </c>
      <c r="G209" s="35" t="inlineStr">
        <is>
          <t>解决西川村张沟门组、肖洼组和文吊咀组，肖川村肖川村和张庄组292户1191人（贫困户37户146人）的用水问题。</t>
        </is>
      </c>
      <c r="H209" s="34" t="n">
        <v>0</v>
      </c>
      <c r="I209" s="34" t="n">
        <v>0.0032</v>
      </c>
      <c r="J209" s="34" t="n">
        <v>0.0124</v>
      </c>
      <c r="K209" s="34" t="inlineStr">
        <is>
          <t>水务局</t>
        </is>
      </c>
      <c r="L209" s="34" t="inlineStr">
        <is>
          <t>环县水务局</t>
        </is>
      </c>
    </row>
    <row r="210" ht="123.75" customHeight="1" s="5">
      <c r="A210" s="34" t="n">
        <v>4</v>
      </c>
      <c r="B210" s="34" t="inlineStr">
        <is>
          <t>环县合道镇、天池乡农村供水工程改造项目</t>
        </is>
      </c>
      <c r="C210" s="34" t="inlineStr">
        <is>
          <t>新建</t>
        </is>
      </c>
      <c r="D210" s="34" t="inlineStr">
        <is>
          <t>合道镇、天池乡</t>
        </is>
      </c>
      <c r="E210" s="33" t="inlineStr">
        <is>
          <t>①合道镇：新建200m3地下高位矩形蓄水池1座、砖砌围墙58m，拆除围墙18.88m3，硬化院坪186m2，渗水砖拆除及恢复216m（129.6m2），管道穿路1处；安装Dg57引水无缝钢管（壁厚5mm)30m，埋设供水管道274m，其中：1.6MpaDn75PE管28m、1.6MpaDn50PE管216m；更换Dg57无缝钢管（壁厚5mm)30m；配套安装二氧化氯发生器(20m3/h)1套、175QJ5-310潜水泵1台。②天池乡：新建75m2淡化车间1间、50m3废水池1座、闸阀井3座；埋设1.6MpaDn110PE引水管道312m；架设高压线路500m、低压线路100m；配套安装水处理设备(20吨）1套、50YW20-15-1.5 型排污泵2台（一备一用）。(工程投资143.53万元，本次安排100万元）</t>
        </is>
      </c>
      <c r="F210" s="34" t="n">
        <v>100</v>
      </c>
      <c r="G210" s="35" t="inlineStr">
        <is>
          <t>解决合道镇红崖洼村付坪组、湾儿崖组及街道人口和天池乡天池村天池组、小陡坡组4947人的用水问题</t>
        </is>
      </c>
      <c r="H210" s="34" t="n">
        <v>2</v>
      </c>
      <c r="I210" s="34" t="n">
        <v>0.0052</v>
      </c>
      <c r="J210" s="34" t="n">
        <v>0.0198</v>
      </c>
      <c r="K210" s="34" t="inlineStr">
        <is>
          <t>水务局</t>
        </is>
      </c>
      <c r="L210" s="34" t="inlineStr">
        <is>
          <t>环县水务局</t>
        </is>
      </c>
    </row>
    <row r="211" ht="45" customHeight="1" s="5">
      <c r="A211" s="34" t="n">
        <v>5</v>
      </c>
      <c r="B211" s="19" t="inlineStr">
        <is>
          <t>环县南湫乡农村饮水调蓄水池工程</t>
        </is>
      </c>
      <c r="C211" s="19" t="inlineStr">
        <is>
          <t>续建</t>
        </is>
      </c>
      <c r="D211" s="19" t="inlineStr">
        <is>
          <t>南湫乡</t>
        </is>
      </c>
      <c r="E211" s="26" t="inlineStr">
        <is>
          <t>新建4000m³蓄水池1座，闸阀井、泄水井各1座，铺设HDPE100级160PE输水管道30m，HDPE100级200PE泄水管20m，修建水池安全防护围栏140m。(工程投资251.07万元，已安排226.32万元，本次安排24.75万元）</t>
        </is>
      </c>
      <c r="F211" s="19" t="n">
        <v>24.75</v>
      </c>
      <c r="G211" s="32" t="inlineStr">
        <is>
          <t>解决432户贫困户1871人用水量不足问题</t>
        </is>
      </c>
      <c r="H211" s="34" t="n">
        <v>1</v>
      </c>
      <c r="I211" s="34" t="n">
        <v>0.0432</v>
      </c>
      <c r="J211" s="34" t="n">
        <v>0.1871</v>
      </c>
      <c r="K211" s="34" t="inlineStr">
        <is>
          <t>水务局</t>
        </is>
      </c>
      <c r="L211" s="19" t="inlineStr">
        <is>
          <t>环县自来水公司</t>
        </is>
      </c>
    </row>
    <row r="212" ht="56.25" customHeight="1" s="5">
      <c r="A212" s="34" t="n">
        <v>6</v>
      </c>
      <c r="B212" s="19" t="inlineStr">
        <is>
          <t>环县洪德镇农村饮水调蓄水池工程</t>
        </is>
      </c>
      <c r="C212" s="19" t="inlineStr">
        <is>
          <t>续建</t>
        </is>
      </c>
      <c r="D212" s="19" t="inlineStr">
        <is>
          <t>洪德镇</t>
        </is>
      </c>
      <c r="E212" s="26" t="inlineStr">
        <is>
          <t>修建10000m³矩形调蓄水池1座，安全防护围栏210m，水池观测设施1处，C25排水渠230m，M7.5砂浆砌砖围墙180m，闸阀井3座，安装铁艺大门1副，镇墩3座，安装太阳能路灯8个，配套安装自动化控制1套。(工程投资599.21万元，已安排577万元，本次安排2.21万元）</t>
        </is>
      </c>
      <c r="F212" s="19" t="n">
        <v>2.21</v>
      </c>
      <c r="G212" s="32" t="inlineStr">
        <is>
          <t>解决1617户贫困户7225人用水量不足问题</t>
        </is>
      </c>
      <c r="H212" s="34" t="n">
        <v>1</v>
      </c>
      <c r="I212" s="34" t="n">
        <v>0.1617</v>
      </c>
      <c r="J212" s="34" t="n">
        <v>0.7225</v>
      </c>
      <c r="K212" s="34" t="inlineStr">
        <is>
          <t>水务局</t>
        </is>
      </c>
      <c r="L212" s="19" t="inlineStr">
        <is>
          <t>环县自来水公司</t>
        </is>
      </c>
    </row>
    <row r="213" ht="45" customHeight="1" s="5">
      <c r="A213" s="34" t="n">
        <v>7</v>
      </c>
      <c r="B213" s="19" t="inlineStr">
        <is>
          <t>环县毛井镇农村饮水调蓄水池工程</t>
        </is>
      </c>
      <c r="C213" s="19" t="inlineStr">
        <is>
          <t>续建</t>
        </is>
      </c>
      <c r="D213" s="19" t="inlineStr">
        <is>
          <t>毛井镇</t>
        </is>
      </c>
      <c r="E213" s="26" t="inlineStr">
        <is>
          <t>新建5000m3矩形蓄水池1座，闸阀井、泄水井各1座，铺设HDPE100级160PE输水管道50m，HDPE100级200PE泄水管40m，修建水池安全防护围栏160m。(工程投资307.53万元，已安排302万元，本次安排5.53万元）</t>
        </is>
      </c>
      <c r="F213" s="19" t="n">
        <v>5.53</v>
      </c>
      <c r="G213" s="32" t="inlineStr">
        <is>
          <t>解决411户贫困户1815人用水量不足问题</t>
        </is>
      </c>
      <c r="H213" s="34" t="n">
        <v>1</v>
      </c>
      <c r="I213" s="34" t="n">
        <v>0.0411</v>
      </c>
      <c r="J213" s="34" t="n">
        <v>0.1815</v>
      </c>
      <c r="K213" s="34" t="inlineStr">
        <is>
          <t>水务局</t>
        </is>
      </c>
      <c r="L213" s="19" t="inlineStr">
        <is>
          <t>环县自来水公司</t>
        </is>
      </c>
    </row>
    <row r="214" ht="45" customHeight="1" s="5">
      <c r="A214" s="34" t="n">
        <v>8</v>
      </c>
      <c r="B214" s="19" t="inlineStr">
        <is>
          <t>环县农村饮水供水管线改造工程</t>
        </is>
      </c>
      <c r="C214" s="19" t="inlineStr">
        <is>
          <t>续建</t>
        </is>
      </c>
      <c r="D214" s="19" t="inlineStr">
        <is>
          <t>甜水等9个乡镇</t>
        </is>
      </c>
      <c r="E214" s="26" t="inlineStr">
        <is>
          <t>甜水、山城、耿湾、毛井、环城、车道、曲子、芦家湾、秦团庄9个乡镇冻管改造管线长度42.465km，其中降线处理18.75km，更换管道长度23.715km，修建闸阀井102座、镇墩14座。(工程投资323.92万元，已安排296万元，本次安排27.92万元）</t>
        </is>
      </c>
      <c r="F214" s="19" t="n">
        <v>27.92</v>
      </c>
      <c r="G214" s="32" t="inlineStr">
        <is>
          <t>解决9个乡镇11个行政村251km输水管线冬季供水冻管的问题</t>
        </is>
      </c>
      <c r="H214" s="34" t="n">
        <v>11</v>
      </c>
      <c r="I214" s="34" t="n">
        <v>0.0363</v>
      </c>
      <c r="J214" s="34" t="n">
        <v>0.1426</v>
      </c>
      <c r="K214" s="34" t="inlineStr">
        <is>
          <t>水务局</t>
        </is>
      </c>
      <c r="L214" s="19" t="inlineStr">
        <is>
          <t>环县自来水公司</t>
        </is>
      </c>
    </row>
    <row r="215" ht="45" customHeight="1" s="5">
      <c r="A215" s="34" t="n">
        <v>9</v>
      </c>
      <c r="B215" s="19" t="inlineStr">
        <is>
          <t>环县农村人饮泵站调蓄能力改造提升工程</t>
        </is>
      </c>
      <c r="C215" s="19" t="inlineStr">
        <is>
          <t>续建</t>
        </is>
      </c>
      <c r="D215" s="19" t="inlineStr">
        <is>
          <t>车道、甜水镇2个镇</t>
        </is>
      </c>
      <c r="E215" s="26" t="inlineStr">
        <is>
          <t>修建200m³蓄水池2座，400m³蓄水池1座，500m³蓄水池2座，其中：甜水镇鲁掌村200m³蓄水池1座、赵掌村200m³蓄水池1座、狼儿滩400m³蓄水池1座，车道镇元峁村500m³蓄水池2座。(工程投资291.28万元，已安排244.86万元，本次安排46.42万）</t>
        </is>
      </c>
      <c r="F215" s="19" t="n">
        <v>46.42</v>
      </c>
      <c r="G215" s="32" t="inlineStr">
        <is>
          <t>解决2023户贫困户8435人用水量不足问题</t>
        </is>
      </c>
      <c r="H215" s="34" t="n">
        <v>30</v>
      </c>
      <c r="I215" s="34" t="n">
        <v>0.2023</v>
      </c>
      <c r="J215" s="34" t="n">
        <v>0.8435</v>
      </c>
      <c r="K215" s="34" t="inlineStr">
        <is>
          <t>水务局</t>
        </is>
      </c>
      <c r="L215" s="19" t="inlineStr">
        <is>
          <t>环县自来水公司</t>
        </is>
      </c>
    </row>
    <row r="216" ht="33.75" customHeight="1" s="5">
      <c r="A216" s="34" t="n">
        <v>10</v>
      </c>
      <c r="B216" s="34" t="inlineStr">
        <is>
          <t>环县净水厂更换加氯设备项目</t>
        </is>
      </c>
      <c r="C216" s="19" t="inlineStr">
        <is>
          <t>续建</t>
        </is>
      </c>
      <c r="D216" s="34" t="inlineStr">
        <is>
          <t>洪德等9个水厂</t>
        </is>
      </c>
      <c r="E216" s="35" t="inlineStr">
        <is>
          <t>更换9个水厂18套加氯设备。(工程投资147.83万元，已安排139.1万元，本次安排8.73万）</t>
        </is>
      </c>
      <c r="F216" s="34" t="n">
        <v>8.73</v>
      </c>
      <c r="G216" s="35" t="inlineStr">
        <is>
          <t>提升16个乡镇的水质问题</t>
        </is>
      </c>
      <c r="H216" s="20" t="n">
        <v>38</v>
      </c>
      <c r="I216" s="20" t="n">
        <v>0.225</v>
      </c>
      <c r="J216" s="20" t="n">
        <v>1.013</v>
      </c>
      <c r="K216" s="34" t="inlineStr">
        <is>
          <t>水务局</t>
        </is>
      </c>
      <c r="L216" s="19" t="inlineStr">
        <is>
          <t>环县自来水公司</t>
        </is>
      </c>
    </row>
    <row r="217" ht="33.75" customHeight="1" s="5">
      <c r="A217" s="34" t="n">
        <v>11</v>
      </c>
      <c r="B217" s="19" t="inlineStr">
        <is>
          <t>环县北部7乡镇农村安全饮水应急水源工程</t>
        </is>
      </c>
      <c r="C217" s="19" t="inlineStr">
        <is>
          <t>续建</t>
        </is>
      </c>
      <c r="D217" s="19" t="inlineStr">
        <is>
          <t>甜水镇</t>
        </is>
      </c>
      <c r="E217" s="26" t="inlineStr">
        <is>
          <t>新建30万m³蓄水池1座，配套提升泵房及附属设施。(工程投资1159.57万元，已安排900万元，本次安排259.57万元）</t>
        </is>
      </c>
      <c r="F217" s="19" t="n">
        <v>259.57</v>
      </c>
      <c r="G217" s="32" t="inlineStr">
        <is>
          <t>解决县北7乡镇水量不足问题</t>
        </is>
      </c>
      <c r="H217" s="19" t="n">
        <v>31</v>
      </c>
      <c r="I217" s="19" t="n">
        <v>0.2047</v>
      </c>
      <c r="J217" s="19" t="n">
        <v>0.8535</v>
      </c>
      <c r="K217" s="34" t="inlineStr">
        <is>
          <t>水务局</t>
        </is>
      </c>
      <c r="L217" s="19" t="inlineStr">
        <is>
          <t>环县自来水公司</t>
        </is>
      </c>
    </row>
    <row r="218" ht="78.75" customHeight="1" s="5">
      <c r="A218" s="34" t="n">
        <v>12</v>
      </c>
      <c r="B218" s="34" t="inlineStr">
        <is>
          <t>罗山乡等6处冻管改造项目</t>
        </is>
      </c>
      <c r="C218" s="19" t="inlineStr">
        <is>
          <t>续建</t>
        </is>
      </c>
      <c r="D218" s="34" t="inlineStr">
        <is>
          <t>罗山、小南沟、甜水、环城、耿湾、秦团庄</t>
        </is>
      </c>
      <c r="E218" s="35" t="inlineStr">
        <is>
          <t>冻管改造管线长度10.36km，修建闸阀井26座。(工程投资166.08万元，已安排130万元，本次安排36.08万元）</t>
        </is>
      </c>
      <c r="F218" s="34" t="n">
        <v>36.08</v>
      </c>
      <c r="G218" s="35" t="inlineStr">
        <is>
          <t>解决6个乡镇6个行政村10.36km输水管线冬季供水冻管的问题</t>
        </is>
      </c>
      <c r="H218" s="20" t="n">
        <v>6</v>
      </c>
      <c r="I218" s="20" t="n">
        <v>0.2521</v>
      </c>
      <c r="J218" s="20" t="n">
        <v>1.0512</v>
      </c>
      <c r="K218" s="34" t="inlineStr">
        <is>
          <t>水务局</t>
        </is>
      </c>
      <c r="L218" s="19" t="inlineStr">
        <is>
          <t>环县自来水公司</t>
        </is>
      </c>
    </row>
    <row r="219" ht="45" customHeight="1" s="5">
      <c r="A219" s="34" t="n">
        <v>13</v>
      </c>
      <c r="B219" s="34" t="inlineStr">
        <is>
          <t>环县机井及河道供水工程提升改造项目</t>
        </is>
      </c>
      <c r="C219" s="19" t="inlineStr">
        <is>
          <t>续建</t>
        </is>
      </c>
      <c r="D219" s="34" t="inlineStr">
        <is>
          <t>演武、天池等20个乡镇</t>
        </is>
      </c>
      <c r="E219" s="35" t="inlineStr">
        <is>
          <t>维修改造20个乡镇130处机井供水点内部管理房、大门、院墙、院坪等；铺设部分管线及进行改线；更换管理房照明设备、窗帘等；安装取暖设施。（工程投资940万元，已安排780万元，本次安排160万元）</t>
        </is>
      </c>
      <c r="F219" s="19" t="n">
        <v>160</v>
      </c>
      <c r="G219" s="35" t="inlineStr">
        <is>
          <t>解决20个乡镇112个行政村126个自然村在干早年份的饮水水源困难问题</t>
        </is>
      </c>
      <c r="H219" s="34" t="n">
        <v>112</v>
      </c>
      <c r="I219" s="34" t="n">
        <v>0.5041</v>
      </c>
      <c r="J219" s="34" t="n">
        <v>2.1</v>
      </c>
      <c r="K219" s="34" t="inlineStr">
        <is>
          <t>水务局</t>
        </is>
      </c>
      <c r="L219" s="19" t="inlineStr">
        <is>
          <t>环县自来水公司</t>
        </is>
      </c>
    </row>
    <row r="220" ht="101.25" customHeight="1" s="5">
      <c r="A220" s="34" t="n">
        <v>14</v>
      </c>
      <c r="B220" s="34" t="inlineStr">
        <is>
          <t>环县环城镇城东塬村供水工程改造项目</t>
        </is>
      </c>
      <c r="C220" s="19" t="inlineStr">
        <is>
          <t>续建</t>
        </is>
      </c>
      <c r="D220" s="34" t="inlineStr">
        <is>
          <t>环城镇
城东塬村</t>
        </is>
      </c>
      <c r="E220" s="35" t="inlineStr">
        <is>
          <t>新建上水管道1730m,采用无缝钢管。其中: dg159 钢管(壁厚8mm) 1350m, dg159钢管(壁厚6mm) 300m, dg108钢管(壁厚6mm) 50m, DN11OmmPE管( 1.6Mpa ) 50m。新建镇墩5座。修建1.8*1.8 圆形闸阀井3座。钢筋混凝土2*1.8*2矩形检查井1座。更换上水(YE2250-2) 卧式离心泵2台(1备1用)。维修更换供水管道2460m。其中: DN50mmPE1260m,DN40mmPE管566m,DN32mmPE管610m, DN25mmPE管24m,修建1.6*1.6圆形闸阀井1座。安装IRG65-160-4立式加压泵2台(1备1用)，安装配电控制柜1台。（工程投资111.64万元，已安排100万元，本次安排11.64万元）</t>
        </is>
      </c>
      <c r="F220" s="19" t="n">
        <v>11.64</v>
      </c>
      <c r="G220" s="32" t="inlineStr">
        <is>
          <t>解决360户群众供水高峰期水量、水压不足无法供水的问题</t>
        </is>
      </c>
      <c r="H220" s="34" t="n">
        <v>1</v>
      </c>
      <c r="I220" s="34" t="n">
        <v>0.0042</v>
      </c>
      <c r="J220" s="34" t="n">
        <v>0.0152</v>
      </c>
      <c r="K220" s="34" t="inlineStr">
        <is>
          <t>水务局</t>
        </is>
      </c>
      <c r="L220" s="19" t="inlineStr">
        <is>
          <t>环县自来水公司</t>
        </is>
      </c>
    </row>
    <row r="221" ht="56.25" customHeight="1" s="5">
      <c r="A221" s="34" t="n">
        <v>15</v>
      </c>
      <c r="B221" s="34" t="inlineStr">
        <is>
          <t>环县水厂化验室购置水质化验设备项目</t>
        </is>
      </c>
      <c r="C221" s="19" t="inlineStr">
        <is>
          <t>续建</t>
        </is>
      </c>
      <c r="D221" s="34" t="inlineStr">
        <is>
          <t>自来水公司化验室及8乡镇供水站</t>
        </is>
      </c>
      <c r="E221" s="35" t="inlineStr">
        <is>
          <t>购置化验设备。（工程投资116.98万元，已安排100万元，本次安排16.98万元）</t>
        </is>
      </c>
      <c r="F221" s="19" t="n">
        <v>16.98</v>
      </c>
      <c r="G221" s="35" t="inlineStr">
        <is>
          <t>化验全县自来水的水质</t>
        </is>
      </c>
      <c r="H221" s="34" t="n">
        <v>59</v>
      </c>
      <c r="I221" s="34" t="n">
        <v>0.396</v>
      </c>
      <c r="J221" s="34" t="n">
        <v>1.782</v>
      </c>
      <c r="K221" s="34" t="inlineStr">
        <is>
          <t>水务局</t>
        </is>
      </c>
      <c r="L221" s="19" t="inlineStr">
        <is>
          <t>环县自来水公司</t>
        </is>
      </c>
    </row>
    <row r="222" ht="33.75" customHeight="1" s="5">
      <c r="A222" s="34" t="n">
        <v>16</v>
      </c>
      <c r="B222" s="34" t="inlineStr">
        <is>
          <t>环县农村饮水整改维修项目</t>
        </is>
      </c>
      <c r="C222" s="19" t="inlineStr">
        <is>
          <t>续建</t>
        </is>
      </c>
      <c r="D222" s="34" t="inlineStr">
        <is>
          <t>15乡镇</t>
        </is>
      </c>
      <c r="E222" s="35" t="inlineStr">
        <is>
          <t>1.更换水表、龙头等入户设施3146套；2.新建检查井54座；3.维修及更换管线28.5km。（工程投资682.74万元，已安排468.52万元，本次安排214.22万元）</t>
        </is>
      </c>
      <c r="F222" s="34" t="n">
        <v>214.22</v>
      </c>
      <c r="G222" s="35" t="inlineStr">
        <is>
          <t>解决了15个乡镇95个行政村饮水问题</t>
        </is>
      </c>
      <c r="H222" s="34" t="n">
        <v>38</v>
      </c>
      <c r="I222" s="34" t="n">
        <v>0.3033</v>
      </c>
      <c r="J222" s="34" t="n">
        <v>1.2648</v>
      </c>
      <c r="K222" s="34" t="inlineStr">
        <is>
          <t>水务局</t>
        </is>
      </c>
      <c r="L222" s="19" t="inlineStr">
        <is>
          <t>环县自来水公司</t>
        </is>
      </c>
    </row>
    <row r="223" ht="56.25" customHeight="1" s="5">
      <c r="A223" s="34" t="n">
        <v>17</v>
      </c>
      <c r="B223" s="34" t="inlineStr">
        <is>
          <t>环县三年脱贫攻坚农村饮水安全巩固提升项目蓄水池工程</t>
        </is>
      </c>
      <c r="C223" s="19" t="inlineStr">
        <is>
          <t>续建</t>
        </is>
      </c>
      <c r="D223" s="34" t="inlineStr">
        <is>
          <t>20个乡镇
143个行政村</t>
        </is>
      </c>
      <c r="E223" s="35" t="inlineStr">
        <is>
          <t>新建钢筋混凝土地下蓄水池工程229处，每处混凝土集雨场500平方米、沉淀池229座；每处工程配套潜水泵1台、Dn50PE100管20m。（工程投资3115.3万元，已安排2971.9万元，本次安排143.4万元）</t>
        </is>
      </c>
      <c r="F223" s="34" t="n">
        <v>143.4</v>
      </c>
      <c r="G223" s="35" t="inlineStr">
        <is>
          <t>解决20个乡镇143个行政村4967户20171人饮水水量不足、供水保证率不高的问题</t>
        </is>
      </c>
      <c r="H223" s="34" t="n">
        <v>143</v>
      </c>
      <c r="I223" s="34" t="n">
        <v>0.4967</v>
      </c>
      <c r="J223" s="34" t="n">
        <v>2.0171</v>
      </c>
      <c r="K223" s="34" t="inlineStr">
        <is>
          <t>水务局</t>
        </is>
      </c>
      <c r="L223" s="34" t="inlineStr">
        <is>
          <t>环县水务局</t>
        </is>
      </c>
    </row>
    <row r="224" ht="24" customHeight="1" s="5">
      <c r="A224" s="34" t="inlineStr">
        <is>
          <t>二十</t>
        </is>
      </c>
      <c r="B224" s="34" t="inlineStr">
        <is>
          <t>村组道路建设</t>
        </is>
      </c>
      <c r="C224" s="19" t="inlineStr">
        <is>
          <t>续建新建</t>
        </is>
      </c>
      <c r="D224" s="34" t="inlineStr">
        <is>
          <t>曲子等乡镇</t>
        </is>
      </c>
      <c r="E224" s="35" t="inlineStr">
        <is>
          <t>新建、续建建设道路工程57条407.522公里（总投资20567.3198万元，本次安排5563.8385万元）</t>
        </is>
      </c>
      <c r="F224" s="34" t="n">
        <v>5563.8385</v>
      </c>
      <c r="G224" s="38" t="inlineStr">
        <is>
          <t>解决群众出行及运输困难的问题</t>
        </is>
      </c>
      <c r="H224" s="34" t="n">
        <v>57</v>
      </c>
      <c r="I224" s="34" t="n">
        <v>0.8902</v>
      </c>
      <c r="J224" s="34" t="n">
        <v>3.5369</v>
      </c>
      <c r="K224" s="40" t="inlineStr">
        <is>
          <t>交运局</t>
        </is>
      </c>
      <c r="L224" s="40" t="inlineStr">
        <is>
          <t>县公路局</t>
        </is>
      </c>
    </row>
    <row r="225" ht="36" customHeight="1" s="5">
      <c r="A225" s="34" t="n">
        <v>1</v>
      </c>
      <c r="B225" s="40" t="inlineStr">
        <is>
          <t>曲子镇西沟村道桥至颜新庄砂砾路工程</t>
        </is>
      </c>
      <c r="C225" s="40" t="inlineStr">
        <is>
          <t>续建</t>
        </is>
      </c>
      <c r="D225" s="40" t="inlineStr">
        <is>
          <t>曲子</t>
        </is>
      </c>
      <c r="E225" s="40" t="inlineStr">
        <is>
          <t>曲子镇西沟村道桥至颜新庄砂砾路工程7.12公里（总投资367.735万元，本次安排120万元）</t>
        </is>
      </c>
      <c r="F225" s="40" t="n">
        <v>120</v>
      </c>
      <c r="G225" s="38" t="inlineStr">
        <is>
          <t>解决群众出行及运输困难的问题</t>
        </is>
      </c>
      <c r="H225" s="38" t="n">
        <v>1</v>
      </c>
      <c r="I225" s="38" t="n">
        <v>0.0005999999999999999</v>
      </c>
      <c r="J225" s="38" t="n">
        <v>0.0025</v>
      </c>
      <c r="K225" s="40" t="inlineStr">
        <is>
          <t>交运局</t>
        </is>
      </c>
      <c r="L225" s="40" t="inlineStr">
        <is>
          <t>县公路局</t>
        </is>
      </c>
    </row>
    <row r="226" ht="36" customHeight="1" s="5">
      <c r="A226" s="34" t="n">
        <v>2</v>
      </c>
      <c r="B226" s="40" t="inlineStr">
        <is>
          <t>虎洞镇张湾村张湾组砂砾路工程</t>
        </is>
      </c>
      <c r="C226" s="40" t="inlineStr">
        <is>
          <t>续建</t>
        </is>
      </c>
      <c r="D226" s="40" t="inlineStr">
        <is>
          <t>虎洞</t>
        </is>
      </c>
      <c r="E226" s="40" t="inlineStr">
        <is>
          <t>虎洞镇张湾村张湾组砂砾路工程10.68公里（总投资332.1508万元，本次安排223万元）</t>
        </is>
      </c>
      <c r="F226" s="40" t="n">
        <v>223</v>
      </c>
      <c r="G226" s="38" t="inlineStr">
        <is>
          <t>解决群众出行及运输困难的问题</t>
        </is>
      </c>
      <c r="H226" s="34" t="n">
        <v>1</v>
      </c>
      <c r="I226" s="34" t="n">
        <v>0.0057</v>
      </c>
      <c r="J226" s="34" t="n">
        <v>0.0232</v>
      </c>
      <c r="K226" s="40" t="inlineStr">
        <is>
          <t>交运局</t>
        </is>
      </c>
      <c r="L226" s="40" t="inlineStr">
        <is>
          <t>县公路局</t>
        </is>
      </c>
    </row>
    <row r="227" ht="48" customHeight="1" s="5">
      <c r="A227" s="34" t="n">
        <v>3</v>
      </c>
      <c r="B227" s="40" t="inlineStr">
        <is>
          <t>合道镇朱家塬村牛条湾至堡子沟砂砾路工程</t>
        </is>
      </c>
      <c r="C227" s="40" t="inlineStr">
        <is>
          <t>续建</t>
        </is>
      </c>
      <c r="D227" s="40" t="inlineStr">
        <is>
          <t>合道</t>
        </is>
      </c>
      <c r="E227" s="40" t="inlineStr">
        <is>
          <t>合道镇朱家塬村牛条湾至堡子沟砂砾路工程11.57公里（总投资387.5102万元，本次安排100万元）</t>
        </is>
      </c>
      <c r="F227" s="40" t="n">
        <v>100</v>
      </c>
      <c r="G227" s="38" t="inlineStr">
        <is>
          <t>解决群众出行及运输困难的问题</t>
        </is>
      </c>
      <c r="H227" s="34" t="n">
        <v>1</v>
      </c>
      <c r="I227" s="34" t="n">
        <v>0.0052</v>
      </c>
      <c r="J227" s="34" t="n">
        <v>0.0113</v>
      </c>
      <c r="K227" s="40" t="inlineStr">
        <is>
          <t>交运局</t>
        </is>
      </c>
      <c r="L227" s="40" t="inlineStr">
        <is>
          <t>县公路局</t>
        </is>
      </c>
    </row>
    <row r="228" ht="48" customHeight="1" s="5">
      <c r="A228" s="34" t="n">
        <v>4</v>
      </c>
      <c r="B228" s="40" t="inlineStr">
        <is>
          <t>罗山川乡陈渠子村石家坝至洪德新集子砂砾路工程</t>
        </is>
      </c>
      <c r="C228" s="40" t="inlineStr">
        <is>
          <t>续建</t>
        </is>
      </c>
      <c r="D228" s="40" t="inlineStr">
        <is>
          <t>罗山川、洪德</t>
        </is>
      </c>
      <c r="E228" s="40" t="inlineStr">
        <is>
          <t>罗山川乡陈渠子村石家坝至洪德新集子砂砾路工程16.841公里（总投资1073.3021万元，本次安排380万元）</t>
        </is>
      </c>
      <c r="F228" s="40" t="n">
        <v>380</v>
      </c>
      <c r="G228" s="38" t="inlineStr">
        <is>
          <t>解决群众出行及运输困难的问题</t>
        </is>
      </c>
      <c r="H228" s="38" t="n">
        <v>1</v>
      </c>
      <c r="I228" s="54" t="n">
        <v>0.027</v>
      </c>
      <c r="J228" s="54" t="n">
        <v>0.1073</v>
      </c>
      <c r="K228" s="40" t="inlineStr">
        <is>
          <t>交运局</t>
        </is>
      </c>
      <c r="L228" s="40" t="inlineStr">
        <is>
          <t>县公路局</t>
        </is>
      </c>
    </row>
    <row r="229" ht="36" customHeight="1" s="5">
      <c r="A229" s="34" t="n">
        <v>5</v>
      </c>
      <c r="B229" s="40" t="inlineStr">
        <is>
          <t>毛井镇山西掌至芦家湾乡井川联网路</t>
        </is>
      </c>
      <c r="C229" s="40" t="inlineStr">
        <is>
          <t>续建</t>
        </is>
      </c>
      <c r="D229" s="40" t="inlineStr">
        <is>
          <t>毛井、芦家湾</t>
        </is>
      </c>
      <c r="E229" s="40" t="inlineStr">
        <is>
          <t>毛井镇山西掌至芦家湾乡井川联网路油路工程17.62公里（总投资1250.034万元，本次安排500万元）</t>
        </is>
      </c>
      <c r="F229" s="40" t="n">
        <v>500</v>
      </c>
      <c r="G229" s="38" t="inlineStr">
        <is>
          <t>解决群众出行及运输困难的问题</t>
        </is>
      </c>
      <c r="H229" s="34" t="n">
        <v>4</v>
      </c>
      <c r="I229" s="34" t="n">
        <v>0.1045</v>
      </c>
      <c r="J229" s="34" t="n">
        <v>0.1174</v>
      </c>
      <c r="K229" s="40" t="inlineStr">
        <is>
          <t>交运局</t>
        </is>
      </c>
      <c r="L229" s="40" t="inlineStr">
        <is>
          <t>县公路局</t>
        </is>
      </c>
    </row>
    <row r="230" ht="36" customHeight="1" s="5">
      <c r="A230" s="34" t="n">
        <v>6</v>
      </c>
      <c r="B230" s="40" t="inlineStr">
        <is>
          <t>八珠乡瓦崾岘组至桑树咀组砂砾路工程</t>
        </is>
      </c>
      <c r="C230" s="40" t="inlineStr">
        <is>
          <t>续建</t>
        </is>
      </c>
      <c r="D230" s="40" t="inlineStr">
        <is>
          <t>八珠</t>
        </is>
      </c>
      <c r="E230" s="40" t="inlineStr">
        <is>
          <t>八珠乡瓦崾岘组至桑树咀组砂砾路工程10.62公里（总投资321.2606万元，本次安排180万元）</t>
        </is>
      </c>
      <c r="F230" s="40" t="n">
        <v>180</v>
      </c>
      <c r="G230" s="38" t="inlineStr">
        <is>
          <t>解决群众出行及运输困难的问题</t>
        </is>
      </c>
      <c r="H230" s="41" t="n">
        <v>1</v>
      </c>
      <c r="I230" s="41" t="n">
        <v>0.0035</v>
      </c>
      <c r="J230" s="41" t="n">
        <v>0.0122</v>
      </c>
      <c r="K230" s="40" t="inlineStr">
        <is>
          <t>交运局</t>
        </is>
      </c>
      <c r="L230" s="40" t="inlineStr">
        <is>
          <t>县公路局</t>
        </is>
      </c>
    </row>
    <row r="231" ht="72" customHeight="1" s="5">
      <c r="A231" s="34" t="n">
        <v>7</v>
      </c>
      <c r="B231" s="40" t="inlineStr">
        <is>
          <t>耿湾乡四合塬村陈塬组前张塬道路工程（真旺富民肉羊养殖专业合作社）</t>
        </is>
      </c>
      <c r="C231" s="40" t="inlineStr">
        <is>
          <t>续建</t>
        </is>
      </c>
      <c r="D231" s="40" t="inlineStr">
        <is>
          <t>耿湾</t>
        </is>
      </c>
      <c r="E231" s="40" t="inlineStr">
        <is>
          <t>耿湾乡四合塬村陈塬组前张塬道路工程（真旺富民肉羊养殖专业合作社）道路工程0.69公里（总投资54.002万元，本次安排35万元）</t>
        </is>
      </c>
      <c r="F231" s="40" t="n">
        <v>35</v>
      </c>
      <c r="G231" s="38" t="inlineStr">
        <is>
          <t>解决群众出行及运输困难的问题</t>
        </is>
      </c>
      <c r="H231" s="41" t="n">
        <v>1</v>
      </c>
      <c r="I231" s="41" t="n">
        <v>0.0001</v>
      </c>
      <c r="J231" s="41" t="n">
        <v>0.0005999999999999999</v>
      </c>
      <c r="K231" s="40" t="inlineStr">
        <is>
          <t>交运局</t>
        </is>
      </c>
      <c r="L231" s="40" t="inlineStr">
        <is>
          <t>县公路局</t>
        </is>
      </c>
    </row>
    <row r="232" ht="48" customHeight="1" s="5">
      <c r="A232" s="34" t="n">
        <v>8</v>
      </c>
      <c r="B232" s="40" t="inlineStr">
        <is>
          <t>环城镇十八里刘台至鸳鸯沟天子塬村组油路工程</t>
        </is>
      </c>
      <c r="C232" s="40" t="inlineStr">
        <is>
          <t>新建</t>
        </is>
      </c>
      <c r="D232" s="43" t="inlineStr">
        <is>
          <t>环城</t>
        </is>
      </c>
      <c r="E232" s="40" t="inlineStr">
        <is>
          <t>环城镇十八里刘台至鸳鸯沟天子塬村组油路工程5.94公里（总投资455.8931万元，本次安排320万元）</t>
        </is>
      </c>
      <c r="F232" s="40" t="n">
        <v>320</v>
      </c>
      <c r="G232" s="38" t="inlineStr">
        <is>
          <t>解决群众出行及运输困难的问题</t>
        </is>
      </c>
      <c r="H232" s="34" t="n">
        <v>2</v>
      </c>
      <c r="I232" s="55" t="n">
        <v>0.012</v>
      </c>
      <c r="J232" s="34" t="n">
        <v>0.0503</v>
      </c>
      <c r="K232" s="40" t="inlineStr">
        <is>
          <t>交运局</t>
        </is>
      </c>
      <c r="L232" s="40" t="inlineStr">
        <is>
          <t>县公路局</t>
        </is>
      </c>
    </row>
    <row r="233" ht="36" customHeight="1" s="5">
      <c r="A233" s="34" t="n">
        <v>9</v>
      </c>
      <c r="B233" s="40" t="inlineStr">
        <is>
          <t>环城镇张淌村部至薛掌沟口砂砾路工程</t>
        </is>
      </c>
      <c r="C233" s="40" t="inlineStr">
        <is>
          <t>续建</t>
        </is>
      </c>
      <c r="D233" s="40" t="inlineStr">
        <is>
          <t>环城</t>
        </is>
      </c>
      <c r="E233" s="40" t="inlineStr">
        <is>
          <t>环城镇张淌村部至薛掌沟口砂砾路工程5.158公里（总投资182.0242万元，本次安排27万元）</t>
        </is>
      </c>
      <c r="F233" s="40" t="n">
        <v>27</v>
      </c>
      <c r="G233" s="38" t="inlineStr">
        <is>
          <t>解决群众出行及运输困难的问题</t>
        </is>
      </c>
      <c r="H233" s="34" t="n">
        <v>1</v>
      </c>
      <c r="I233" s="55" t="n">
        <v>0.0037</v>
      </c>
      <c r="J233" s="55" t="n">
        <v>0.014</v>
      </c>
      <c r="K233" s="40" t="inlineStr">
        <is>
          <t>交运局</t>
        </is>
      </c>
      <c r="L233" s="40" t="inlineStr">
        <is>
          <t>县公路局</t>
        </is>
      </c>
    </row>
    <row r="234" ht="48" customHeight="1" s="5">
      <c r="A234" s="34" t="n">
        <v>10</v>
      </c>
      <c r="B234" s="40" t="inlineStr">
        <is>
          <t>木钵镇坪子塬村柏林沟组狼刺湾至豆家塬砂砾路工程</t>
        </is>
      </c>
      <c r="C234" s="40" t="inlineStr">
        <is>
          <t>续建</t>
        </is>
      </c>
      <c r="D234" s="40" t="inlineStr">
        <is>
          <t>木钵</t>
        </is>
      </c>
      <c r="E234" s="40" t="inlineStr">
        <is>
          <t>木钵镇坪子塬村柏林沟组狼刺湾至豆家塬砂砾路工程9.257公里（总投资341.6471万元，本次安排40万元）</t>
        </is>
      </c>
      <c r="F234" s="40" t="n">
        <v>40</v>
      </c>
      <c r="G234" s="38" t="inlineStr">
        <is>
          <t>解决群众出行及运输困难的问题</t>
        </is>
      </c>
      <c r="H234" s="34" t="n">
        <v>1</v>
      </c>
      <c r="I234" s="34" t="n">
        <v>0.0043</v>
      </c>
      <c r="J234" s="34" t="n">
        <v>0.0186</v>
      </c>
      <c r="K234" s="40" t="inlineStr">
        <is>
          <t>交运局</t>
        </is>
      </c>
      <c r="L234" s="40" t="inlineStr">
        <is>
          <t>县公路局</t>
        </is>
      </c>
    </row>
    <row r="235" ht="48" customHeight="1" s="5">
      <c r="A235" s="34" t="n">
        <v>11</v>
      </c>
      <c r="B235" s="40" t="inlineStr">
        <is>
          <t>毛井镇二条俭村至后掌至雅阳洼砂砾路工程</t>
        </is>
      </c>
      <c r="C235" s="40" t="inlineStr">
        <is>
          <t>续建</t>
        </is>
      </c>
      <c r="D235" s="40" t="inlineStr">
        <is>
          <t>毛井</t>
        </is>
      </c>
      <c r="E235" s="40" t="inlineStr">
        <is>
          <t>毛井镇二条俭村至后掌至雅阳洼砂砾路工程15.99公里（总投资727.9286万元，本次安排200万元）</t>
        </is>
      </c>
      <c r="F235" s="40" t="n">
        <v>200</v>
      </c>
      <c r="G235" s="38" t="inlineStr">
        <is>
          <t>解决群众出行及运输困难的问题</t>
        </is>
      </c>
      <c r="H235" s="34" t="n">
        <v>2</v>
      </c>
      <c r="I235" s="34" t="n">
        <v>0.0161</v>
      </c>
      <c r="J235" s="34" t="n">
        <v>0.07870000000000001</v>
      </c>
      <c r="K235" s="40" t="inlineStr">
        <is>
          <t>交运局</t>
        </is>
      </c>
      <c r="L235" s="40" t="inlineStr">
        <is>
          <t>县公路局</t>
        </is>
      </c>
    </row>
    <row r="236" ht="48" customHeight="1" s="5">
      <c r="A236" s="34" t="n">
        <v>12</v>
      </c>
      <c r="B236" s="40" t="inlineStr">
        <is>
          <t>罗山川乡龙柏山村陈台组至南湫华儿山砂砾路工程</t>
        </is>
      </c>
      <c r="C236" s="40" t="inlineStr">
        <is>
          <t>续建</t>
        </is>
      </c>
      <c r="D236" s="40" t="inlineStr">
        <is>
          <t>罗山川</t>
        </is>
      </c>
      <c r="E236" s="40" t="inlineStr">
        <is>
          <t>罗山川乡龙柏山村陈台组至南湫华儿山砂砾路工程12.56公里（总投资728.0611万元，本次安排200万元）</t>
        </is>
      </c>
      <c r="F236" s="40" t="n">
        <v>200</v>
      </c>
      <c r="G236" s="38" t="inlineStr">
        <is>
          <t>解决群众出行及运输困难的问题</t>
        </is>
      </c>
      <c r="H236" s="34" t="n">
        <v>1</v>
      </c>
      <c r="I236" s="55" t="n">
        <v>0.0168</v>
      </c>
      <c r="J236" s="55" t="n">
        <v>0.0736</v>
      </c>
      <c r="K236" s="40" t="inlineStr">
        <is>
          <t>交运局</t>
        </is>
      </c>
      <c r="L236" s="40" t="inlineStr">
        <is>
          <t>县公路局</t>
        </is>
      </c>
    </row>
    <row r="237" ht="36" customHeight="1" s="5">
      <c r="A237" s="34" t="n">
        <v>13</v>
      </c>
      <c r="B237" s="40" t="inlineStr">
        <is>
          <t>洪德镇苗河至大户塬油路工程</t>
        </is>
      </c>
      <c r="C237" s="40" t="inlineStr">
        <is>
          <t>续建</t>
        </is>
      </c>
      <c r="D237" s="40" t="inlineStr">
        <is>
          <t>洪德</t>
        </is>
      </c>
      <c r="E237" s="40" t="inlineStr">
        <is>
          <t>洪德镇苗河至大户塬油路工程油路工程9.462公里（总投资850.9515万元，本次安排200万元）</t>
        </is>
      </c>
      <c r="F237" s="40" t="n">
        <v>200</v>
      </c>
      <c r="G237" s="38" t="inlineStr">
        <is>
          <t>解决群众出行及运输困难的问题</t>
        </is>
      </c>
      <c r="H237" s="34" t="n">
        <v>2</v>
      </c>
      <c r="I237" s="34" t="n">
        <v>0.0092</v>
      </c>
      <c r="J237" s="34" t="n">
        <v>0.0476</v>
      </c>
      <c r="K237" s="40" t="inlineStr">
        <is>
          <t>交运局</t>
        </is>
      </c>
      <c r="L237" s="40" t="inlineStr">
        <is>
          <t>县公路局</t>
        </is>
      </c>
    </row>
    <row r="238" ht="48" customHeight="1" s="5">
      <c r="A238" s="34" t="n">
        <v>14</v>
      </c>
      <c r="B238" s="40" t="inlineStr">
        <is>
          <t>毛井镇丁莲掌村湖羊标准化养殖示范合作社油路工程</t>
        </is>
      </c>
      <c r="C238" s="40" t="inlineStr">
        <is>
          <t>新建</t>
        </is>
      </c>
      <c r="D238" s="40" t="inlineStr">
        <is>
          <t>毛井</t>
        </is>
      </c>
      <c r="E238" s="40" t="inlineStr">
        <is>
          <t>毛井镇丁莲掌村湖羊标准化养殖示范合作社油路工程油路工程2.8公里（总投资106.6822万元，本次安排70万元）</t>
        </is>
      </c>
      <c r="F238" s="40" t="n">
        <v>70</v>
      </c>
      <c r="G238" s="38" t="inlineStr">
        <is>
          <t>解决群众出行及运输困难的问题</t>
        </is>
      </c>
      <c r="H238" s="34" t="n">
        <v>1</v>
      </c>
      <c r="I238" s="55" t="n">
        <v>0.0049</v>
      </c>
      <c r="J238" s="55" t="n">
        <v>0.0194</v>
      </c>
      <c r="K238" s="40" t="inlineStr">
        <is>
          <t>交运局</t>
        </is>
      </c>
      <c r="L238" s="40" t="inlineStr">
        <is>
          <t>县公路局</t>
        </is>
      </c>
    </row>
    <row r="239" ht="36" customHeight="1" s="5">
      <c r="A239" s="34" t="n">
        <v>15</v>
      </c>
      <c r="B239" s="40" t="inlineStr">
        <is>
          <t>环城镇城东沟至宁老庄张石咀油路工程</t>
        </is>
      </c>
      <c r="C239" s="40" t="inlineStr">
        <is>
          <t>续建</t>
        </is>
      </c>
      <c r="D239" s="40" t="inlineStr">
        <is>
          <t>环城</t>
        </is>
      </c>
      <c r="E239" s="40" t="inlineStr">
        <is>
          <t>环城镇城东沟至宁老庄张石咀油路工程2.09公里（总投资203.1869万元，本次安排90万元）</t>
        </is>
      </c>
      <c r="F239" s="40" t="n">
        <v>90</v>
      </c>
      <c r="G239" s="38" t="inlineStr">
        <is>
          <t>解决群众出行及运输困难的问题</t>
        </is>
      </c>
      <c r="H239" s="34" t="n">
        <v>4</v>
      </c>
      <c r="I239" s="55" t="n">
        <v>0.1388</v>
      </c>
      <c r="J239" s="55" t="n">
        <v>0.576</v>
      </c>
      <c r="K239" s="40" t="inlineStr">
        <is>
          <t>交运局</t>
        </is>
      </c>
      <c r="L239" s="40" t="inlineStr">
        <is>
          <t>县公路局</t>
        </is>
      </c>
    </row>
    <row r="240" ht="36" customHeight="1" s="5">
      <c r="A240" s="34" t="n">
        <v>16</v>
      </c>
      <c r="B240" s="40" t="inlineStr">
        <is>
          <t>合道镇陶洼子至红崖洼道路硬化工程</t>
        </is>
      </c>
      <c r="C240" s="40" t="inlineStr">
        <is>
          <t>续建</t>
        </is>
      </c>
      <c r="D240" s="40" t="inlineStr">
        <is>
          <t>合道</t>
        </is>
      </c>
      <c r="E240" s="40" t="inlineStr">
        <is>
          <t>合道镇陶洼子至红崖洼硬化路工程8.188公里（总投资581.3899万元，本次安排150万元）</t>
        </is>
      </c>
      <c r="F240" s="40" t="n">
        <v>150</v>
      </c>
      <c r="G240" s="38" t="inlineStr">
        <is>
          <t>解决群众出行及运输困难的问题</t>
        </is>
      </c>
      <c r="H240" s="34" t="n">
        <v>1</v>
      </c>
      <c r="I240" s="55" t="n">
        <v>0.01</v>
      </c>
      <c r="J240" s="55" t="n">
        <v>0.04</v>
      </c>
      <c r="K240" s="40" t="inlineStr">
        <is>
          <t>交运局</t>
        </is>
      </c>
      <c r="L240" s="40" t="inlineStr">
        <is>
          <t>县公路局</t>
        </is>
      </c>
    </row>
    <row r="241" ht="48" customHeight="1" s="5">
      <c r="A241" s="34" t="n">
        <v>17</v>
      </c>
      <c r="B241" s="40" t="inlineStr">
        <is>
          <t>曲子镇西沟村孙原至刘阳洼至孙河砂砾路工程</t>
        </is>
      </c>
      <c r="C241" s="40" t="inlineStr">
        <is>
          <t>新建</t>
        </is>
      </c>
      <c r="D241" s="43" t="inlineStr">
        <is>
          <t>曲子</t>
        </is>
      </c>
      <c r="E241" s="40" t="inlineStr">
        <is>
          <t>曲子镇西沟村孙原至刘阳洼至孙河砂砾路工程8.668公里（总投资422.9722万元，本次安排220万元）</t>
        </is>
      </c>
      <c r="F241" s="40" t="n">
        <v>220</v>
      </c>
      <c r="G241" s="38" t="inlineStr">
        <is>
          <t>解决群众出行及运输困难的问题</t>
        </is>
      </c>
      <c r="H241" s="41" t="n">
        <v>1</v>
      </c>
      <c r="I241" s="41" t="n">
        <v>0.0008</v>
      </c>
      <c r="J241" s="41" t="n">
        <v>0.0027</v>
      </c>
      <c r="K241" s="40" t="inlineStr">
        <is>
          <t>交运局</t>
        </is>
      </c>
      <c r="L241" s="40" t="inlineStr">
        <is>
          <t>县公路局</t>
        </is>
      </c>
    </row>
    <row r="242" ht="36" customHeight="1" s="5">
      <c r="A242" s="34" t="n">
        <v>18</v>
      </c>
      <c r="B242" s="40" t="inlineStr">
        <is>
          <t>罗山川乡龙柏山村至西阳洼村砂砾路工程</t>
        </is>
      </c>
      <c r="C242" s="40" t="inlineStr">
        <is>
          <t>续建</t>
        </is>
      </c>
      <c r="D242" s="40" t="inlineStr">
        <is>
          <t>罗山川</t>
        </is>
      </c>
      <c r="E242" s="40" t="inlineStr">
        <is>
          <t>罗山川乡龙柏山村至西阳洼村砂砾路工程7.54公里（总投资449.1889万元，本次安排100万元）</t>
        </is>
      </c>
      <c r="F242" s="40" t="n">
        <v>100</v>
      </c>
      <c r="G242" s="38" t="inlineStr">
        <is>
          <t>解决群众出行及运输困难的问题</t>
        </is>
      </c>
      <c r="H242" s="34" t="n">
        <v>1</v>
      </c>
      <c r="I242" s="55" t="n">
        <v>0.0168</v>
      </c>
      <c r="J242" s="55" t="n">
        <v>0.0736</v>
      </c>
      <c r="K242" s="40" t="inlineStr">
        <is>
          <t>交运局</t>
        </is>
      </c>
      <c r="L242" s="40" t="inlineStr">
        <is>
          <t>县公路局</t>
        </is>
      </c>
    </row>
    <row r="243" ht="48" customHeight="1" s="5">
      <c r="A243" s="34" t="n">
        <v>19</v>
      </c>
      <c r="B243" s="40" t="inlineStr">
        <is>
          <t>曲子镇宋家塬村村部至李旗沟组、李家塬组砂砾路工程</t>
        </is>
      </c>
      <c r="C243" s="40" t="inlineStr">
        <is>
          <t>新建</t>
        </is>
      </c>
      <c r="D243" s="43" t="inlineStr">
        <is>
          <t>曲子</t>
        </is>
      </c>
      <c r="E243" s="40" t="inlineStr">
        <is>
          <t>曲子镇宋家塬村村部至李旗沟组、李家塬组砂砾路工程17.892公里（总投资580.5632万元，本次安排300万元）</t>
        </is>
      </c>
      <c r="F243" s="40" t="n">
        <v>300</v>
      </c>
      <c r="G243" s="38" t="inlineStr">
        <is>
          <t>解决群众出行及运输困难的问题</t>
        </is>
      </c>
      <c r="H243" s="34" t="n">
        <v>1</v>
      </c>
      <c r="I243" s="34" t="n">
        <v>0.0005999999999999999</v>
      </c>
      <c r="J243" s="34" t="n">
        <v>0.0027</v>
      </c>
      <c r="K243" s="40" t="inlineStr">
        <is>
          <t>交运局</t>
        </is>
      </c>
      <c r="L243" s="40" t="inlineStr">
        <is>
          <t>县公路局</t>
        </is>
      </c>
    </row>
    <row r="244" ht="48" customHeight="1" s="5">
      <c r="A244" s="34" t="n">
        <v>20</v>
      </c>
      <c r="B244" s="40" t="inlineStr">
        <is>
          <t>木钵镇千只湖羊标准化养殖示范专业合作社砂砾路工程</t>
        </is>
      </c>
      <c r="C244" s="40" t="inlineStr">
        <is>
          <t>续建</t>
        </is>
      </c>
      <c r="D244" s="40" t="inlineStr">
        <is>
          <t>木钵</t>
        </is>
      </c>
      <c r="E244" s="40" t="inlineStr">
        <is>
          <t>木钵镇千只湖羊标准化养殖示范专业合作社砂砾路工程3.687公里（总投资204.5569万元，本次安排20万元）</t>
        </is>
      </c>
      <c r="F244" s="40" t="n">
        <v>20</v>
      </c>
      <c r="G244" s="38" t="inlineStr">
        <is>
          <t>解决群众出行及运输困难的问题</t>
        </is>
      </c>
      <c r="H244" s="34" t="n">
        <v>1</v>
      </c>
      <c r="I244" s="55" t="n">
        <v>0.0092</v>
      </c>
      <c r="J244" s="55" t="n">
        <v>0.0418</v>
      </c>
      <c r="K244" s="40" t="inlineStr">
        <is>
          <t>交运局</t>
        </is>
      </c>
      <c r="L244" s="40" t="inlineStr">
        <is>
          <t>县公路局</t>
        </is>
      </c>
    </row>
    <row r="245" ht="48" customHeight="1" s="5">
      <c r="A245" s="34" t="n">
        <v>21</v>
      </c>
      <c r="B245" s="40" t="inlineStr">
        <is>
          <t>木钵镇罗家沟村罗家沟组至宗堡子组砂砾路工程</t>
        </is>
      </c>
      <c r="C245" s="40" t="inlineStr">
        <is>
          <t>续建</t>
        </is>
      </c>
      <c r="D245" s="40" t="inlineStr">
        <is>
          <t>木钵</t>
        </is>
      </c>
      <c r="E245" s="40" t="inlineStr">
        <is>
          <t>木钵镇罗家沟村罗家沟组至宗堡子组砂砾路工程10.746公里（总投资492.2293万元，本次安排20万元）</t>
        </is>
      </c>
      <c r="F245" s="40" t="n">
        <v>20</v>
      </c>
      <c r="G245" s="38" t="inlineStr">
        <is>
          <t>解决群众出行及运输困难的问题</t>
        </is>
      </c>
      <c r="H245" s="34" t="n">
        <v>1</v>
      </c>
      <c r="I245" s="55" t="n">
        <v>0.008500000000000001</v>
      </c>
      <c r="J245" s="55" t="n">
        <v>0.0348</v>
      </c>
      <c r="K245" s="40" t="inlineStr">
        <is>
          <t>交运局</t>
        </is>
      </c>
      <c r="L245" s="40" t="inlineStr">
        <is>
          <t>县公路局</t>
        </is>
      </c>
    </row>
    <row r="246" ht="48" customHeight="1" s="5">
      <c r="A246" s="34" t="n">
        <v>22</v>
      </c>
      <c r="B246" s="40" t="inlineStr">
        <is>
          <t>洪德镇梁岔村龚河至丁阳渠村梁塬组砂砾路工程</t>
        </is>
      </c>
      <c r="C246" s="40" t="inlineStr">
        <is>
          <t>续建</t>
        </is>
      </c>
      <c r="D246" s="40" t="inlineStr">
        <is>
          <t>洪德</t>
        </is>
      </c>
      <c r="E246" s="40" t="inlineStr">
        <is>
          <t>洪德镇梁岔村龚河至丁阳渠村梁塬组砂砾路工程5.9公里（总投资425.368万元，本次安排100万元）</t>
        </is>
      </c>
      <c r="F246" s="40" t="n">
        <v>100</v>
      </c>
      <c r="G246" s="38" t="inlineStr">
        <is>
          <t>解决群众出行及运输困难的问题</t>
        </is>
      </c>
      <c r="H246" s="34" t="n">
        <v>2</v>
      </c>
      <c r="I246" s="34" t="n">
        <v>0.0045</v>
      </c>
      <c r="J246" s="34" t="n">
        <v>0.0194</v>
      </c>
      <c r="K246" s="40" t="inlineStr">
        <is>
          <t>交运局</t>
        </is>
      </c>
      <c r="L246" s="40" t="inlineStr">
        <is>
          <t>县公路局</t>
        </is>
      </c>
    </row>
    <row r="247" ht="48" customHeight="1" s="5">
      <c r="A247" s="34" t="n">
        <v>23</v>
      </c>
      <c r="B247" s="40" t="inlineStr">
        <is>
          <t>木钵镇郭西掌村至李畔畔组至殷家桥村砂砾路工程</t>
        </is>
      </c>
      <c r="C247" s="40" t="inlineStr">
        <is>
          <t>续建</t>
        </is>
      </c>
      <c r="D247" s="40" t="inlineStr">
        <is>
          <t>木钵</t>
        </is>
      </c>
      <c r="E247" s="40" t="inlineStr">
        <is>
          <t>木钵镇郭西掌村至李畔畔组至殷家桥村砂砾路工程8.112公里（总投资295.8907万元，本次安排20万元）</t>
        </is>
      </c>
      <c r="F247" s="40" t="n">
        <v>20</v>
      </c>
      <c r="G247" s="38" t="inlineStr">
        <is>
          <t>解决群众出行及运输困难的问题</t>
        </is>
      </c>
      <c r="H247" s="34" t="n">
        <v>1</v>
      </c>
      <c r="I247" s="34" t="n">
        <v>0.0035</v>
      </c>
      <c r="J247" s="34" t="n">
        <v>0.0143</v>
      </c>
      <c r="K247" s="40" t="inlineStr">
        <is>
          <t>交运局</t>
        </is>
      </c>
      <c r="L247" s="40" t="inlineStr">
        <is>
          <t>县公路局</t>
        </is>
      </c>
    </row>
    <row r="248" ht="48" customHeight="1" s="5">
      <c r="A248" s="34" t="n">
        <v>24</v>
      </c>
      <c r="B248" s="40" t="inlineStr">
        <is>
          <t>环城镇唐塬村沈阳山至西川沈家塬砂砾路工程</t>
        </is>
      </c>
      <c r="C248" s="40" t="inlineStr">
        <is>
          <t>续建</t>
        </is>
      </c>
      <c r="D248" s="40" t="inlineStr">
        <is>
          <t>环城</t>
        </is>
      </c>
      <c r="E248" s="40" t="inlineStr">
        <is>
          <t>环城镇唐塬村沈阳山至西川沈家塬砂砾路工程砂砾路工程8.819公里（总投资490.3497万元，本次安排30万元）</t>
        </is>
      </c>
      <c r="F248" s="40" t="n">
        <v>30</v>
      </c>
      <c r="G248" s="38" t="inlineStr">
        <is>
          <t>解决群众出行及运输困难的问题</t>
        </is>
      </c>
      <c r="H248" s="34" t="n">
        <v>1</v>
      </c>
      <c r="I248" s="34" t="n">
        <v>0.0109</v>
      </c>
      <c r="J248" s="34" t="n">
        <v>0.041</v>
      </c>
      <c r="K248" s="40" t="inlineStr">
        <is>
          <t>交运局</t>
        </is>
      </c>
      <c r="L248" s="40" t="inlineStr">
        <is>
          <t>县公路局</t>
        </is>
      </c>
    </row>
    <row r="249" ht="36" customHeight="1" s="5">
      <c r="A249" s="34" t="n">
        <v>25</v>
      </c>
      <c r="B249" s="40" t="inlineStr">
        <is>
          <t>小南沟乡汪天子村至前台组砂砾路工程</t>
        </is>
      </c>
      <c r="C249" s="40" t="inlineStr">
        <is>
          <t>续建</t>
        </is>
      </c>
      <c r="D249" s="40" t="inlineStr">
        <is>
          <t>小南沟</t>
        </is>
      </c>
      <c r="E249" s="40" t="inlineStr">
        <is>
          <t>小南沟乡汪天子村至前台组砂砾路工程4.5公里（总投资201.6666万元，本次安排40万元）</t>
        </is>
      </c>
      <c r="F249" s="40" t="n">
        <v>40</v>
      </c>
      <c r="G249" s="38" t="inlineStr">
        <is>
          <t>解决群众出行及运输困难的问题</t>
        </is>
      </c>
      <c r="H249" s="34" t="n">
        <v>1</v>
      </c>
      <c r="I249" s="34" t="n">
        <v>0.0007</v>
      </c>
      <c r="J249" s="34" t="n">
        <v>0.0028</v>
      </c>
      <c r="K249" s="40" t="inlineStr">
        <is>
          <t>交运局</t>
        </is>
      </c>
      <c r="L249" s="40" t="inlineStr">
        <is>
          <t>县公路局</t>
        </is>
      </c>
    </row>
    <row r="250" ht="48" customHeight="1" s="5">
      <c r="A250" s="34" t="n">
        <v>26</v>
      </c>
      <c r="B250" s="40" t="inlineStr">
        <is>
          <t>八珠乡冯家湾村安家掌至李大台至石旗塬砂砾路工程</t>
        </is>
      </c>
      <c r="C250" s="40" t="inlineStr">
        <is>
          <t>续建</t>
        </is>
      </c>
      <c r="D250" s="40" t="inlineStr">
        <is>
          <t>八珠</t>
        </is>
      </c>
      <c r="E250" s="40" t="inlineStr">
        <is>
          <t>八珠乡冯家湾村安家掌至李大台至石旗塬砂砾路工程7.248公里（总投资390.3159万元，本次安排100万元）</t>
        </is>
      </c>
      <c r="F250" s="40" t="n">
        <v>100</v>
      </c>
      <c r="G250" s="38" t="inlineStr">
        <is>
          <t>解决群众出行及运输困难的问题</t>
        </is>
      </c>
      <c r="H250" s="19" t="n">
        <v>1</v>
      </c>
      <c r="I250" s="19" t="n">
        <v>0.0075</v>
      </c>
      <c r="J250" s="19" t="n">
        <v>0.0578</v>
      </c>
      <c r="K250" s="40" t="inlineStr">
        <is>
          <t>交运局</t>
        </is>
      </c>
      <c r="L250" s="40" t="inlineStr">
        <is>
          <t>县公路局</t>
        </is>
      </c>
    </row>
    <row r="251" ht="48" customHeight="1" s="5">
      <c r="A251" s="34" t="n">
        <v>27</v>
      </c>
      <c r="B251" s="40" t="inlineStr">
        <is>
          <t>合道镇尚西坪村唐家洼组至席梁组砂砾路工程</t>
        </is>
      </c>
      <c r="C251" s="40" t="inlineStr">
        <is>
          <t>续建</t>
        </is>
      </c>
      <c r="D251" s="40" t="inlineStr">
        <is>
          <t>合道</t>
        </is>
      </c>
      <c r="E251" s="40" t="inlineStr">
        <is>
          <t>合道镇尚西坪村唐家洼组至席梁组砂砾路工程7.803公里（总投资416.7093万元，本次安排100万元）</t>
        </is>
      </c>
      <c r="F251" s="40" t="n">
        <v>100</v>
      </c>
      <c r="G251" s="38" t="inlineStr">
        <is>
          <t>解决群众出行及运输困难的问题</t>
        </is>
      </c>
      <c r="H251" s="34" t="n">
        <v>1</v>
      </c>
      <c r="I251" s="34" t="n">
        <v>0.0139</v>
      </c>
      <c r="J251" s="34" t="n">
        <v>0.0552</v>
      </c>
      <c r="K251" s="40" t="inlineStr">
        <is>
          <t>交运局</t>
        </is>
      </c>
      <c r="L251" s="40" t="inlineStr">
        <is>
          <t>县公路局</t>
        </is>
      </c>
    </row>
    <row r="252" ht="36" customHeight="1" s="5">
      <c r="A252" s="34" t="n">
        <v>28</v>
      </c>
      <c r="B252" s="40" t="inlineStr">
        <is>
          <t>耿湾乡梁庄崾岘口至梁庄前掌砂砾路工程</t>
        </is>
      </c>
      <c r="C252" s="40" t="inlineStr">
        <is>
          <t>续建</t>
        </is>
      </c>
      <c r="D252" s="40" t="inlineStr">
        <is>
          <t>耿湾</t>
        </is>
      </c>
      <c r="E252" s="40" t="inlineStr">
        <is>
          <t>耿湾乡梁庄崾岘口至梁庄前掌砂砾路工程5.27公里（总投资174.6754万元，本次安排40万元）</t>
        </is>
      </c>
      <c r="F252" s="40" t="n">
        <v>40</v>
      </c>
      <c r="G252" s="38" t="inlineStr">
        <is>
          <t>解决群众出行及运输困难的问题</t>
        </is>
      </c>
      <c r="H252" s="38" t="n">
        <v>1</v>
      </c>
      <c r="I252" s="38" t="n">
        <v>0.0212</v>
      </c>
      <c r="J252" s="38" t="n">
        <v>0.0985</v>
      </c>
      <c r="K252" s="40" t="inlineStr">
        <is>
          <t>交运局</t>
        </is>
      </c>
      <c r="L252" s="40" t="inlineStr">
        <is>
          <t>县公路局</t>
        </is>
      </c>
    </row>
    <row r="253" ht="36" customHeight="1" s="5">
      <c r="A253" s="34" t="n">
        <v>29</v>
      </c>
      <c r="B253" s="40" t="inlineStr">
        <is>
          <t>毛井镇红土嘴村尚渠至张咀咀砂砾路工程</t>
        </is>
      </c>
      <c r="C253" s="40" t="inlineStr">
        <is>
          <t>续建</t>
        </is>
      </c>
      <c r="D253" s="40" t="inlineStr">
        <is>
          <t>毛井</t>
        </is>
      </c>
      <c r="E253" s="40" t="inlineStr">
        <is>
          <t>毛井镇红土嘴村尚渠至张咀咀砂砾路工程5.1公里（总投资190.067万元，本次安排30万元）</t>
        </is>
      </c>
      <c r="F253" s="40" t="n">
        <v>30</v>
      </c>
      <c r="G253" s="38" t="inlineStr">
        <is>
          <t>解决群众出行及运输困难的问题</t>
        </is>
      </c>
      <c r="H253" s="38" t="n">
        <v>1</v>
      </c>
      <c r="I253" s="38" t="n">
        <v>0.0028</v>
      </c>
      <c r="J253" s="38" t="n">
        <v>0.0119</v>
      </c>
      <c r="K253" s="40" t="inlineStr">
        <is>
          <t>交运局</t>
        </is>
      </c>
      <c r="L253" s="40" t="inlineStr">
        <is>
          <t>县公路局</t>
        </is>
      </c>
    </row>
    <row r="254" ht="36" customHeight="1" s="5">
      <c r="A254" s="34" t="n">
        <v>30</v>
      </c>
      <c r="B254" s="40" t="inlineStr">
        <is>
          <t>毛井镇施家滩村至堡子趟砂砾路工程</t>
        </is>
      </c>
      <c r="C254" s="40" t="inlineStr">
        <is>
          <t>续建</t>
        </is>
      </c>
      <c r="D254" s="40" t="inlineStr">
        <is>
          <t>毛井</t>
        </is>
      </c>
      <c r="E254" s="40" t="inlineStr">
        <is>
          <t>毛井镇施家滩村至堡子趟砂砾路工程3.11公里（总投资71.5407万元，本次安排14.8385万元）</t>
        </is>
      </c>
      <c r="F254" s="40" t="n">
        <v>14.8385</v>
      </c>
      <c r="G254" s="38" t="inlineStr">
        <is>
          <t>解决群众出行及运输困难的问题</t>
        </is>
      </c>
      <c r="H254" s="34" t="n">
        <v>1</v>
      </c>
      <c r="I254" s="34" t="n">
        <v>0.0053</v>
      </c>
      <c r="J254" s="34" t="n">
        <v>0.0215</v>
      </c>
      <c r="K254" s="40" t="inlineStr">
        <is>
          <t>交运局</t>
        </is>
      </c>
      <c r="L254" s="40" t="inlineStr">
        <is>
          <t>县公路局</t>
        </is>
      </c>
    </row>
    <row r="255" ht="60" customHeight="1" s="5">
      <c r="A255" s="34" t="n">
        <v>31</v>
      </c>
      <c r="B255" s="40" t="inlineStr">
        <is>
          <t>洪德镇丁阳渠子村高阴山老庄壕油路至魏阳湾砂砾路工程</t>
        </is>
      </c>
      <c r="C255" s="40" t="inlineStr">
        <is>
          <t>续建</t>
        </is>
      </c>
      <c r="D255" s="40" t="inlineStr">
        <is>
          <t>洪德</t>
        </is>
      </c>
      <c r="E255" s="40" t="inlineStr">
        <is>
          <t>洪德镇丁阳渠子村高阴山老庄壕油路至魏阳湾砂砾路工程6.196公里（总投资525.3527万元，本次安排70万元）</t>
        </is>
      </c>
      <c r="F255" s="40" t="n">
        <v>70</v>
      </c>
      <c r="G255" s="38" t="inlineStr">
        <is>
          <t>解决群众出行及运输困难的问题</t>
        </is>
      </c>
      <c r="H255" s="38" t="n">
        <v>1</v>
      </c>
      <c r="I255" s="38" t="n">
        <v>0.0037</v>
      </c>
      <c r="J255" s="38" t="n">
        <v>0.0134</v>
      </c>
      <c r="K255" s="40" t="inlineStr">
        <is>
          <t>交运局</t>
        </is>
      </c>
      <c r="L255" s="40" t="inlineStr">
        <is>
          <t>县公路局</t>
        </is>
      </c>
    </row>
    <row r="256" ht="48" customHeight="1" s="5">
      <c r="A256" s="34" t="n">
        <v>32</v>
      </c>
      <c r="B256" s="40" t="inlineStr">
        <is>
          <t>南湫乡党家洼村小掌子组至小口子组砂砾路工程</t>
        </is>
      </c>
      <c r="C256" s="40" t="inlineStr">
        <is>
          <t>续建</t>
        </is>
      </c>
      <c r="D256" s="40" t="inlineStr">
        <is>
          <t>南湫</t>
        </is>
      </c>
      <c r="E256" s="40" t="inlineStr">
        <is>
          <t>南湫乡党家洼村小掌子组至小口子组砂砾路工程8.79公里（总投资398.6169万元，本次安排100万元）</t>
        </is>
      </c>
      <c r="F256" s="40" t="n">
        <v>100</v>
      </c>
      <c r="G256" s="38" t="inlineStr">
        <is>
          <t>解决群众出行及运输困难的问题</t>
        </is>
      </c>
      <c r="H256" s="38" t="n">
        <v>1</v>
      </c>
      <c r="I256" s="38" t="n">
        <v>0.0256</v>
      </c>
      <c r="J256" s="38" t="n">
        <v>0.0992</v>
      </c>
      <c r="K256" s="40" t="inlineStr">
        <is>
          <t>交运局</t>
        </is>
      </c>
      <c r="L256" s="40" t="inlineStr">
        <is>
          <t>县公路局</t>
        </is>
      </c>
    </row>
    <row r="257" ht="36" customHeight="1" s="5">
      <c r="A257" s="34" t="n">
        <v>33</v>
      </c>
      <c r="B257" s="40" t="inlineStr">
        <is>
          <t>木钵镇韩洼子至八珠乡苟塬砂砾路工程</t>
        </is>
      </c>
      <c r="C257" s="40" t="inlineStr">
        <is>
          <t>续建</t>
        </is>
      </c>
      <c r="D257" s="40" t="inlineStr">
        <is>
          <t>木钵</t>
        </is>
      </c>
      <c r="E257" s="40" t="inlineStr">
        <is>
          <t>木钵镇韩洼子至八珠乡苟塬砂砾路工程10.077公里（总投资486.7962万元，本次安排120万元）</t>
        </is>
      </c>
      <c r="F257" s="40" t="n">
        <v>120</v>
      </c>
      <c r="G257" s="38" t="inlineStr">
        <is>
          <t>解决群众出行及运输困难的问题</t>
        </is>
      </c>
      <c r="H257" s="34" t="n">
        <v>1</v>
      </c>
      <c r="I257" s="34" t="n">
        <v>0.0036</v>
      </c>
      <c r="J257" s="34" t="n">
        <v>0.0157</v>
      </c>
      <c r="K257" s="40" t="inlineStr">
        <is>
          <t>交运局</t>
        </is>
      </c>
      <c r="L257" s="40" t="inlineStr">
        <is>
          <t>县公路局</t>
        </is>
      </c>
    </row>
    <row r="258" ht="48" customHeight="1" s="5">
      <c r="A258" s="34" t="n">
        <v>34</v>
      </c>
      <c r="B258" s="40" t="inlineStr">
        <is>
          <t>合道镇赵台村兰掌湾梁至常崾岘吊岭山梁油路工程</t>
        </is>
      </c>
      <c r="C258" s="40" t="inlineStr">
        <is>
          <t>续建</t>
        </is>
      </c>
      <c r="D258" s="40" t="inlineStr">
        <is>
          <t>合道</t>
        </is>
      </c>
      <c r="E258" s="40" t="inlineStr">
        <is>
          <t>合道镇赵台村兰掌湾梁至常崾岘吊岭山梁油路工程2.719公里（总投资160.1079万元，本次安排40万元）</t>
        </is>
      </c>
      <c r="F258" s="40" t="n">
        <v>40</v>
      </c>
      <c r="G258" s="38" t="inlineStr">
        <is>
          <t>解决群众出行及运输困难的问题</t>
        </is>
      </c>
      <c r="H258" s="34" t="n">
        <v>2</v>
      </c>
      <c r="I258" s="55" t="n">
        <v>0.0308</v>
      </c>
      <c r="J258" s="55" t="n">
        <v>0.1378</v>
      </c>
      <c r="K258" s="40" t="inlineStr">
        <is>
          <t>交运局</t>
        </is>
      </c>
      <c r="L258" s="40" t="inlineStr">
        <is>
          <t>县公路局</t>
        </is>
      </c>
    </row>
    <row r="259" ht="48" customHeight="1" s="5">
      <c r="A259" s="34" t="n">
        <v>35</v>
      </c>
      <c r="B259" s="40" t="inlineStr">
        <is>
          <t>曲子镇许家塬村芦草峁至孙家塬砂砾路工程</t>
        </is>
      </c>
      <c r="C259" s="40" t="inlineStr">
        <is>
          <t>续建</t>
        </is>
      </c>
      <c r="D259" s="40" t="inlineStr">
        <is>
          <t>曲子</t>
        </is>
      </c>
      <c r="E259" s="40" t="inlineStr">
        <is>
          <t>曲子镇许家塬村芦草峁至孙家塬砂砾路工程3.374公里（总投资131.6737万元，本次安排40万元）</t>
        </is>
      </c>
      <c r="F259" s="40" t="n">
        <v>40</v>
      </c>
      <c r="G259" s="38" t="inlineStr">
        <is>
          <t>解决群众出行及运输困难的问题</t>
        </is>
      </c>
      <c r="H259" s="34" t="n">
        <v>1</v>
      </c>
      <c r="I259" s="55" t="n">
        <v>0.011</v>
      </c>
      <c r="J259" s="55" t="n">
        <v>0.051</v>
      </c>
      <c r="K259" s="40" t="inlineStr">
        <is>
          <t>交运局</t>
        </is>
      </c>
      <c r="L259" s="40" t="inlineStr">
        <is>
          <t>县公路局</t>
        </is>
      </c>
    </row>
    <row r="260" ht="36" customHeight="1" s="5">
      <c r="A260" s="34" t="n">
        <v>36</v>
      </c>
      <c r="B260" s="40" t="inlineStr">
        <is>
          <t>虎洞镇半个城村西塬畔通组砂砾路工程</t>
        </is>
      </c>
      <c r="C260" s="40" t="inlineStr">
        <is>
          <t>续建</t>
        </is>
      </c>
      <c r="D260" s="40" t="inlineStr">
        <is>
          <t>虎洞</t>
        </is>
      </c>
      <c r="E260" s="40" t="inlineStr">
        <is>
          <t>虎洞镇半个城村西塬畔通组砂砾路工程9.278公里（总投资532.1601万元，本次安排120万元）</t>
        </is>
      </c>
      <c r="F260" s="40" t="n">
        <v>120</v>
      </c>
      <c r="G260" s="38" t="inlineStr">
        <is>
          <t>解决群众出行及运输困难的问题</t>
        </is>
      </c>
      <c r="H260" s="46" t="n">
        <v>1</v>
      </c>
      <c r="I260" s="56" t="n">
        <v>0.011</v>
      </c>
      <c r="J260" s="56" t="n">
        <v>0.0501</v>
      </c>
      <c r="K260" s="40" t="inlineStr">
        <is>
          <t>交运局</t>
        </is>
      </c>
      <c r="L260" s="40" t="inlineStr">
        <is>
          <t>县公路局</t>
        </is>
      </c>
    </row>
    <row r="261" ht="36" customHeight="1" s="5">
      <c r="A261" s="34" t="n">
        <v>37</v>
      </c>
      <c r="B261" s="40" t="inlineStr">
        <is>
          <t>八珠乡塔儿咀村寨子沟桥梁工程</t>
        </is>
      </c>
      <c r="C261" s="40" t="inlineStr">
        <is>
          <t>续建</t>
        </is>
      </c>
      <c r="D261" s="40" t="inlineStr">
        <is>
          <t>八珠</t>
        </is>
      </c>
      <c r="E261" s="40" t="inlineStr">
        <is>
          <t>八珠乡塔儿咀村寨子沟桥梁工程漫水桥一座27.54米（总投资60.2539万元，本次安排20万元）</t>
        </is>
      </c>
      <c r="F261" s="40" t="n">
        <v>20</v>
      </c>
      <c r="G261" s="38" t="inlineStr">
        <is>
          <t>解决群众出行及运输困难的问题</t>
        </is>
      </c>
      <c r="H261" s="19" t="n">
        <v>1</v>
      </c>
      <c r="I261" s="19" t="n">
        <v>0.0065</v>
      </c>
      <c r="J261" s="19" t="n">
        <v>0.0665</v>
      </c>
      <c r="K261" s="40" t="inlineStr">
        <is>
          <t>交运局</t>
        </is>
      </c>
      <c r="L261" s="40" t="inlineStr">
        <is>
          <t>县公路局</t>
        </is>
      </c>
    </row>
    <row r="262" ht="36" customHeight="1" s="5">
      <c r="A262" s="34" t="n">
        <v>38</v>
      </c>
      <c r="B262" s="40" t="inlineStr">
        <is>
          <t>洪德镇梁岔至董沟门砂砾路工程</t>
        </is>
      </c>
      <c r="C262" s="40" t="inlineStr">
        <is>
          <t>续建</t>
        </is>
      </c>
      <c r="D262" s="40" t="inlineStr">
        <is>
          <t>洪德</t>
        </is>
      </c>
      <c r="E262" s="40" t="inlineStr">
        <is>
          <t>洪德镇梁岔至董沟门砂砾路工程1.249公里（总投资94.8115万元，本次安排30万元）</t>
        </is>
      </c>
      <c r="F262" s="40" t="n">
        <v>30</v>
      </c>
      <c r="G262" s="38" t="inlineStr">
        <is>
          <t>解决群众出行及运输困难的问题</t>
        </is>
      </c>
      <c r="H262" s="34" t="n">
        <v>1</v>
      </c>
      <c r="I262" s="55" t="n">
        <v>0.015</v>
      </c>
      <c r="J262" s="34" t="n">
        <v>0.08649999999999999</v>
      </c>
      <c r="K262" s="40" t="inlineStr">
        <is>
          <t>交运局</t>
        </is>
      </c>
      <c r="L262" s="40" t="inlineStr">
        <is>
          <t>县公路局</t>
        </is>
      </c>
    </row>
    <row r="263" ht="48" customHeight="1" s="5">
      <c r="A263" s="34" t="n">
        <v>39</v>
      </c>
      <c r="B263" s="40" t="inlineStr">
        <is>
          <t>八珠乡白塬村余峁子组罗家山至郑掌崾岘砂砾路工程</t>
        </is>
      </c>
      <c r="C263" s="40" t="inlineStr">
        <is>
          <t>续建</t>
        </is>
      </c>
      <c r="D263" s="40" t="inlineStr">
        <is>
          <t>八珠</t>
        </is>
      </c>
      <c r="E263" s="40" t="inlineStr">
        <is>
          <t>八珠乡白塬村余峁子组罗家山至郑掌崾岘砂砾路工程6.861公里（总投资903.1092万元，本次安排80万元）</t>
        </is>
      </c>
      <c r="F263" s="40" t="n">
        <v>80</v>
      </c>
      <c r="G263" s="38" t="inlineStr">
        <is>
          <t>解决群众出行及运输困难的问题</t>
        </is>
      </c>
      <c r="H263" s="34" t="n">
        <v>1</v>
      </c>
      <c r="I263" s="55" t="n">
        <v>0.0058</v>
      </c>
      <c r="J263" s="55" t="n">
        <v>0.045</v>
      </c>
      <c r="K263" s="40" t="inlineStr">
        <is>
          <t>交运局</t>
        </is>
      </c>
      <c r="L263" s="40" t="inlineStr">
        <is>
          <t>县公路局</t>
        </is>
      </c>
    </row>
    <row r="264" ht="36" customHeight="1" s="5">
      <c r="A264" s="34" t="n">
        <v>40</v>
      </c>
      <c r="B264" s="40" t="inlineStr">
        <is>
          <t>山城乡薛塬至八里铺芦沟砂砾路工程</t>
        </is>
      </c>
      <c r="C264" s="40" t="inlineStr">
        <is>
          <t>续建</t>
        </is>
      </c>
      <c r="D264" s="40" t="inlineStr">
        <is>
          <t>山城</t>
        </is>
      </c>
      <c r="E264" s="40" t="inlineStr">
        <is>
          <t>山城乡薛塬至八里铺芦沟砂砾路工程10.347公里（总投资281.2147万元，本次安排70万元）</t>
        </is>
      </c>
      <c r="F264" s="40" t="n">
        <v>70</v>
      </c>
      <c r="G264" s="38" t="inlineStr">
        <is>
          <t>解决群众出行及运输困难的问题</t>
        </is>
      </c>
      <c r="H264" s="34" t="n">
        <v>2</v>
      </c>
      <c r="I264" s="34" t="n">
        <v>0.0464</v>
      </c>
      <c r="J264" s="34" t="n">
        <v>0.1705</v>
      </c>
      <c r="K264" s="40" t="inlineStr">
        <is>
          <t>交运局</t>
        </is>
      </c>
      <c r="L264" s="40" t="inlineStr">
        <is>
          <t>县公路局</t>
        </is>
      </c>
    </row>
    <row r="265" ht="48" customHeight="1" s="5">
      <c r="A265" s="34" t="n">
        <v>41</v>
      </c>
      <c r="B265" s="40" t="inlineStr">
        <is>
          <t>天池乡殷屈河村贾塬组康湾至贾塬组中咀梁砂砾路工程</t>
        </is>
      </c>
      <c r="C265" s="40" t="inlineStr">
        <is>
          <t>续建</t>
        </is>
      </c>
      <c r="D265" s="40" t="inlineStr">
        <is>
          <t>天池</t>
        </is>
      </c>
      <c r="E265" s="40" t="inlineStr">
        <is>
          <t>天池乡殷屈河村贾塬组康湾至贾塬组中咀梁砂砾路工程6.363公里（总投资227.2062万元，本次安排20万元）</t>
        </is>
      </c>
      <c r="F265" s="40" t="n">
        <v>20</v>
      </c>
      <c r="G265" s="38" t="inlineStr">
        <is>
          <t>解决群众出行及运输困难的问题</t>
        </is>
      </c>
      <c r="H265" s="34" t="n">
        <v>2</v>
      </c>
      <c r="I265" s="34" t="n">
        <v>0.0464</v>
      </c>
      <c r="J265" s="34" t="n">
        <v>0.1705</v>
      </c>
      <c r="K265" s="40" t="inlineStr">
        <is>
          <t>交运局</t>
        </is>
      </c>
      <c r="L265" s="40" t="inlineStr">
        <is>
          <t>县公路局</t>
        </is>
      </c>
    </row>
    <row r="266" ht="36" customHeight="1" s="5">
      <c r="A266" s="34" t="n">
        <v>42</v>
      </c>
      <c r="B266" s="40" t="inlineStr">
        <is>
          <t>合道镇赵台村村部至阴台组砂砾路工程</t>
        </is>
      </c>
      <c r="C266" s="40" t="inlineStr">
        <is>
          <t>续建</t>
        </is>
      </c>
      <c r="D266" s="40" t="inlineStr">
        <is>
          <t>合道</t>
        </is>
      </c>
      <c r="E266" s="40" t="inlineStr">
        <is>
          <t>合道镇赵台村村部至阴台组砂砾路工程4.549公里（总投资344.7264万元，本次安排30万元）</t>
        </is>
      </c>
      <c r="F266" s="40" t="n">
        <v>30</v>
      </c>
      <c r="G266" s="38" t="inlineStr">
        <is>
          <t>解决群众出行及运输困难的问题</t>
        </is>
      </c>
      <c r="H266" s="34" t="n">
        <v>1</v>
      </c>
      <c r="I266" s="55" t="n">
        <v>0.01</v>
      </c>
      <c r="J266" s="34" t="n">
        <v>0.0468</v>
      </c>
      <c r="K266" s="40" t="inlineStr">
        <is>
          <t>交运局</t>
        </is>
      </c>
      <c r="L266" s="40" t="inlineStr">
        <is>
          <t>县公路局</t>
        </is>
      </c>
    </row>
    <row r="267" ht="48" customHeight="1" s="5">
      <c r="A267" s="34" t="n">
        <v>43</v>
      </c>
      <c r="B267" s="40" t="inlineStr">
        <is>
          <t>合道镇沈岭村张坪组至寨子坪村阳湾砂砾路工程</t>
        </is>
      </c>
      <c r="C267" s="40" t="inlineStr">
        <is>
          <t>续建</t>
        </is>
      </c>
      <c r="D267" s="40" t="inlineStr">
        <is>
          <t>合道</t>
        </is>
      </c>
      <c r="E267" s="40" t="inlineStr">
        <is>
          <t>合道镇沈岭村张坪组至寨子坪村阳湾砂砾路工程10.078公里（总投资278.6208万元，本次安排80万元）</t>
        </is>
      </c>
      <c r="F267" s="40" t="n">
        <v>80</v>
      </c>
      <c r="G267" s="38" t="inlineStr">
        <is>
          <t>解决群众出行及运输困难的问题</t>
        </is>
      </c>
      <c r="H267" s="34" t="n">
        <v>1</v>
      </c>
      <c r="I267" s="55" t="n">
        <v>0.0063</v>
      </c>
      <c r="J267" s="55" t="n">
        <v>0.03</v>
      </c>
      <c r="K267" s="40" t="inlineStr">
        <is>
          <t>交运局</t>
        </is>
      </c>
      <c r="L267" s="40" t="inlineStr">
        <is>
          <t>县公路局</t>
        </is>
      </c>
    </row>
    <row r="268" ht="36" customHeight="1" s="5">
      <c r="A268" s="34" t="n">
        <v>44</v>
      </c>
      <c r="B268" s="40" t="inlineStr">
        <is>
          <t>秦团庄乡新峁村至章阳山砂砾路工程</t>
        </is>
      </c>
      <c r="C268" s="40" t="inlineStr">
        <is>
          <t>续建</t>
        </is>
      </c>
      <c r="D268" s="40" t="inlineStr">
        <is>
          <t>秦团庄</t>
        </is>
      </c>
      <c r="E268" s="40" t="inlineStr">
        <is>
          <t>秦团庄乡新峁村至章阳山砂砾路工程5.24公里（总投资143.0871万元，本次安排35万元）</t>
        </is>
      </c>
      <c r="F268" s="40" t="n">
        <v>35</v>
      </c>
      <c r="G268" s="38" t="inlineStr">
        <is>
          <t>解决群众出行及运输困难的问题</t>
        </is>
      </c>
      <c r="H268" s="34" t="n">
        <v>1</v>
      </c>
      <c r="I268" s="34" t="n">
        <v>0.0024</v>
      </c>
      <c r="J268" s="34" t="n">
        <v>0.0108</v>
      </c>
      <c r="K268" s="40" t="inlineStr">
        <is>
          <t>交运局</t>
        </is>
      </c>
      <c r="L268" s="40" t="inlineStr">
        <is>
          <t>县公路局</t>
        </is>
      </c>
    </row>
    <row r="269" ht="48" customHeight="1" s="5">
      <c r="A269" s="34" t="n">
        <v>45</v>
      </c>
      <c r="B269" s="40" t="inlineStr">
        <is>
          <t>合道镇寨子坪柳洼组至路坪瓦厂砂砾路工程</t>
        </is>
      </c>
      <c r="C269" s="40" t="inlineStr">
        <is>
          <t>续建</t>
        </is>
      </c>
      <c r="D269" s="40" t="inlineStr">
        <is>
          <t>合道</t>
        </is>
      </c>
      <c r="E269" s="40" t="inlineStr">
        <is>
          <t>合道镇寨子坪柳洼组至路坪瓦厂砂砾路工程3.763公里（总投资292.764万元，本次安排70万元）</t>
        </is>
      </c>
      <c r="F269" s="40" t="n">
        <v>70</v>
      </c>
      <c r="G269" s="38" t="inlineStr">
        <is>
          <t>解决群众出行及运输困难的问题</t>
        </is>
      </c>
      <c r="H269" s="19" t="n">
        <v>1</v>
      </c>
      <c r="I269" s="19" t="n">
        <v>0.0067</v>
      </c>
      <c r="J269" s="19" t="n">
        <v>0.0283</v>
      </c>
      <c r="K269" s="40" t="inlineStr">
        <is>
          <t>交运局</t>
        </is>
      </c>
      <c r="L269" s="40" t="inlineStr">
        <is>
          <t>县公路局</t>
        </is>
      </c>
    </row>
    <row r="270" ht="36" customHeight="1" s="5">
      <c r="A270" s="34" t="n">
        <v>46</v>
      </c>
      <c r="B270" s="40" t="inlineStr">
        <is>
          <t>车道镇刘渠村部至刘渠组砂砾路工程</t>
        </is>
      </c>
      <c r="C270" s="40" t="inlineStr">
        <is>
          <t>续建</t>
        </is>
      </c>
      <c r="D270" s="40" t="inlineStr">
        <is>
          <t>车道</t>
        </is>
      </c>
      <c r="E270" s="40" t="inlineStr">
        <is>
          <t>车道镇刘渠村部至刘渠组砂砾路工程20.194公里（总投资672.6146万元，本次安排60万元）</t>
        </is>
      </c>
      <c r="F270" s="40" t="n">
        <v>60</v>
      </c>
      <c r="G270" s="38" t="inlineStr">
        <is>
          <t>解决群众出行及运输困难的问题</t>
        </is>
      </c>
      <c r="H270" s="34" t="n">
        <v>1</v>
      </c>
      <c r="I270" s="34" t="n">
        <v>0.0046</v>
      </c>
      <c r="J270" s="34" t="n">
        <v>0.0196</v>
      </c>
      <c r="K270" s="40" t="inlineStr">
        <is>
          <t>交运局</t>
        </is>
      </c>
      <c r="L270" s="40" t="inlineStr">
        <is>
          <t>县公路局</t>
        </is>
      </c>
    </row>
    <row r="271" ht="36" customHeight="1" s="5">
      <c r="A271" s="34" t="n">
        <v>47</v>
      </c>
      <c r="B271" s="40" t="inlineStr">
        <is>
          <t>耿湾乡四合原村至井崾岘组村组道路工程</t>
        </is>
      </c>
      <c r="C271" s="40" t="inlineStr">
        <is>
          <t>续建</t>
        </is>
      </c>
      <c r="D271" s="40" t="inlineStr">
        <is>
          <t>耿湾</t>
        </is>
      </c>
      <c r="E271" s="40" t="inlineStr">
        <is>
          <t>耿湾乡四合原村至井崾岘组村组道路工程0.743公里（总投资48.3704万元，本次安排20万元）</t>
        </is>
      </c>
      <c r="F271" s="40" t="n">
        <v>20</v>
      </c>
      <c r="G271" s="38" t="inlineStr">
        <is>
          <t>解决群众出行及运输困难的问题</t>
        </is>
      </c>
      <c r="H271" s="34" t="n">
        <v>1</v>
      </c>
      <c r="I271" s="55" t="n">
        <v>0.0019</v>
      </c>
      <c r="J271" s="55" t="n">
        <v>0.0061</v>
      </c>
      <c r="K271" s="40" t="inlineStr">
        <is>
          <t>交运局</t>
        </is>
      </c>
      <c r="L271" s="40" t="inlineStr">
        <is>
          <t>县公路局</t>
        </is>
      </c>
    </row>
    <row r="272" ht="36" customHeight="1" s="5">
      <c r="A272" s="34" t="n">
        <v>48</v>
      </c>
      <c r="B272" s="40" t="inlineStr">
        <is>
          <t>环城镇张滩滩村至郭山沟砂砾路工程</t>
        </is>
      </c>
      <c r="C272" s="40" t="inlineStr">
        <is>
          <t>续建</t>
        </is>
      </c>
      <c r="D272" s="40" t="inlineStr">
        <is>
          <t>环城</t>
        </is>
      </c>
      <c r="E272" s="40" t="inlineStr">
        <is>
          <t>环城镇张滩滩村至郭山沟砂砾路工程0.11公里（总投资71.9725万元，本次安排20万元）</t>
        </is>
      </c>
      <c r="F272" s="40" t="n">
        <v>20</v>
      </c>
      <c r="G272" s="38" t="inlineStr">
        <is>
          <t>解决群众出行及运输困难的问题</t>
        </is>
      </c>
      <c r="H272" s="34" t="n">
        <v>1</v>
      </c>
      <c r="I272" s="55" t="n">
        <v>0.0057</v>
      </c>
      <c r="J272" s="55" t="n">
        <v>0.0231</v>
      </c>
      <c r="K272" s="40" t="inlineStr">
        <is>
          <t>交运局</t>
        </is>
      </c>
      <c r="L272" s="40" t="inlineStr">
        <is>
          <t>县公路局</t>
        </is>
      </c>
    </row>
    <row r="273" ht="36" customHeight="1" s="5">
      <c r="A273" s="34" t="n">
        <v>49</v>
      </c>
      <c r="B273" s="40" t="inlineStr">
        <is>
          <t>天池乡梁家河村至曲子楼房子油路工程</t>
        </is>
      </c>
      <c r="C273" s="40" t="inlineStr">
        <is>
          <t>续建</t>
        </is>
      </c>
      <c r="D273" s="40" t="inlineStr">
        <is>
          <t>天池、曲子</t>
        </is>
      </c>
      <c r="E273" s="40" t="inlineStr">
        <is>
          <t>天池乡梁家河村至曲子楼房子油路工程9.18公里（总投资609.0621万元，本次安排50万元）</t>
        </is>
      </c>
      <c r="F273" s="40" t="n">
        <v>50</v>
      </c>
      <c r="G273" s="38" t="inlineStr">
        <is>
          <t>解决群众出行及运输困难的问题</t>
        </is>
      </c>
      <c r="H273" s="34" t="n">
        <v>1</v>
      </c>
      <c r="I273" s="55" t="n">
        <v>0.0268</v>
      </c>
      <c r="J273" s="55" t="n">
        <v>0.1047</v>
      </c>
      <c r="K273" s="40" t="inlineStr">
        <is>
          <t>交运局</t>
        </is>
      </c>
      <c r="L273" s="40" t="inlineStr">
        <is>
          <t>县公路局</t>
        </is>
      </c>
    </row>
    <row r="274" ht="48" customHeight="1" s="5">
      <c r="A274" s="34" t="n">
        <v>50</v>
      </c>
      <c r="B274" s="40" t="inlineStr">
        <is>
          <t>樊家川镇马驿沟城子组至冉旗寨陈塬砂砾路工程</t>
        </is>
      </c>
      <c r="C274" s="40" t="inlineStr">
        <is>
          <t>续建</t>
        </is>
      </c>
      <c r="D274" s="40" t="inlineStr">
        <is>
          <t>樊家川、环城</t>
        </is>
      </c>
      <c r="E274" s="40" t="inlineStr">
        <is>
          <t>樊家川镇马驿沟城子组至冉旗寨陈塬砂砾路工程4.88公里（总投资321.1493万元，本次安排90万元）</t>
        </is>
      </c>
      <c r="F274" s="40" t="n">
        <v>90</v>
      </c>
      <c r="G274" s="38" t="inlineStr">
        <is>
          <t>解决群众出行及运输困难的问题</t>
        </is>
      </c>
      <c r="H274" s="34" t="n">
        <v>1</v>
      </c>
      <c r="I274" s="34" t="n">
        <v>0.0062</v>
      </c>
      <c r="J274" s="34" t="n">
        <v>0.0326</v>
      </c>
      <c r="K274" s="40" t="inlineStr">
        <is>
          <t>交运局</t>
        </is>
      </c>
      <c r="L274" s="40" t="inlineStr">
        <is>
          <t>县公路局</t>
        </is>
      </c>
    </row>
    <row r="275" ht="60" customHeight="1" s="5">
      <c r="A275" s="34" t="n">
        <v>51</v>
      </c>
      <c r="B275" s="40" t="inlineStr">
        <is>
          <t>合道镇梁坪村西沟渠至柳树湾砂砾路工程（梁坪村漫水桥工程）</t>
        </is>
      </c>
      <c r="C275" s="40" t="inlineStr">
        <is>
          <t>续建</t>
        </is>
      </c>
      <c r="D275" s="40" t="inlineStr">
        <is>
          <t>合道</t>
        </is>
      </c>
      <c r="E275" s="40" t="inlineStr">
        <is>
          <t>合道镇梁坪村西沟渠至柳树湾砂砾路工程（梁坪村漫水桥工程）5.577公里（总投资244.6744万元，本次安排60万元）</t>
        </is>
      </c>
      <c r="F275" s="40" t="n">
        <v>60</v>
      </c>
      <c r="G275" s="38" t="inlineStr">
        <is>
          <t>解决群众出行及运输困难的问题</t>
        </is>
      </c>
      <c r="H275" s="34" t="n">
        <v>1</v>
      </c>
      <c r="I275" s="34" t="n">
        <v>0.0035</v>
      </c>
      <c r="J275" s="34" t="n">
        <v>0.0166</v>
      </c>
      <c r="K275" s="40" t="inlineStr">
        <is>
          <t>交运局</t>
        </is>
      </c>
      <c r="L275" s="40" t="inlineStr">
        <is>
          <t>县公路局</t>
        </is>
      </c>
    </row>
    <row r="276" ht="60" customHeight="1" s="5">
      <c r="A276" s="34" t="n">
        <v>52</v>
      </c>
      <c r="B276" s="40" t="inlineStr">
        <is>
          <t>演武乡佛岔至叶台碾子崾岘砂砾路工程（佛家岔村-叶台组）</t>
        </is>
      </c>
      <c r="C276" s="40" t="inlineStr">
        <is>
          <t>续建</t>
        </is>
      </c>
      <c r="D276" s="40" t="inlineStr">
        <is>
          <t>演武</t>
        </is>
      </c>
      <c r="E276" s="40" t="inlineStr">
        <is>
          <t>演武乡佛岔至叶台碾子崾岘砂砾路工程（佛家岔村-叶台组）7.465公里（总投资214.7398万元，本次安排75万元）</t>
        </is>
      </c>
      <c r="F276" s="40" t="n">
        <v>75</v>
      </c>
      <c r="G276" s="38" t="inlineStr">
        <is>
          <t>解决群众出行及运输困难的问题</t>
        </is>
      </c>
      <c r="H276" s="34" t="n">
        <v>1</v>
      </c>
      <c r="I276" s="34" t="n">
        <v>0.0163</v>
      </c>
      <c r="J276" s="34" t="n">
        <v>0.0765</v>
      </c>
      <c r="K276" s="40" t="inlineStr">
        <is>
          <t>交运局</t>
        </is>
      </c>
      <c r="L276" s="40" t="inlineStr">
        <is>
          <t>县公路局</t>
        </is>
      </c>
    </row>
    <row r="277" ht="60" customHeight="1" s="5">
      <c r="A277" s="34" t="n">
        <v>53</v>
      </c>
      <c r="B277" s="40" t="inlineStr">
        <is>
          <t>樊家川镇红旗组周儿塬油路口至李崾岘油路口砂砾路工程</t>
        </is>
      </c>
      <c r="C277" s="40" t="inlineStr">
        <is>
          <t>续建</t>
        </is>
      </c>
      <c r="D277" s="40" t="inlineStr">
        <is>
          <t>樊家川</t>
        </is>
      </c>
      <c r="E277" s="40" t="inlineStr">
        <is>
          <t>樊家川镇红旗组周儿塬油路口至李崾岘油路口砂砾路工程砂砾路工程2.552公里（总投资103.3646万元，本次安排10万元）</t>
        </is>
      </c>
      <c r="F277" s="40" t="n">
        <v>10</v>
      </c>
      <c r="G277" s="38" t="inlineStr">
        <is>
          <t>解决群众出行及运输困难的问题</t>
        </is>
      </c>
      <c r="H277" s="34" t="n">
        <v>1</v>
      </c>
      <c r="I277" s="34" t="n">
        <v>0.0016</v>
      </c>
      <c r="J277" s="34" t="n">
        <v>0.0061</v>
      </c>
      <c r="K277" s="40" t="inlineStr">
        <is>
          <t>交运局</t>
        </is>
      </c>
      <c r="L277" s="40" t="inlineStr">
        <is>
          <t>县公路局</t>
        </is>
      </c>
    </row>
    <row r="278" ht="36" customHeight="1" s="5">
      <c r="A278" s="34" t="n">
        <v>54</v>
      </c>
      <c r="B278" s="40" t="inlineStr">
        <is>
          <t>车道镇万安村刘上梁至常畔砂砾路工程</t>
        </is>
      </c>
      <c r="C278" s="40" t="inlineStr">
        <is>
          <t>续建</t>
        </is>
      </c>
      <c r="D278" s="40" t="inlineStr">
        <is>
          <t>车道</t>
        </is>
      </c>
      <c r="E278" s="40" t="inlineStr">
        <is>
          <t>车道镇万安村刘上梁至常畔砂砾路工程2.66公里（总投资99.8184万元，本次安排20万元）</t>
        </is>
      </c>
      <c r="F278" s="40" t="n">
        <v>20</v>
      </c>
      <c r="G278" s="38" t="inlineStr">
        <is>
          <t>解决群众出行及运输困难的问题</t>
        </is>
      </c>
      <c r="H278" s="47" t="n">
        <v>1</v>
      </c>
      <c r="I278" s="47" t="n">
        <v>0.0042</v>
      </c>
      <c r="J278" s="47" t="n">
        <v>0.0164</v>
      </c>
      <c r="K278" s="40" t="inlineStr">
        <is>
          <t>交运局</t>
        </is>
      </c>
      <c r="L278" s="40" t="inlineStr">
        <is>
          <t>县公路局</t>
        </is>
      </c>
    </row>
    <row r="279" ht="72" customHeight="1" s="5">
      <c r="A279" s="34" t="n">
        <v>55</v>
      </c>
      <c r="B279" s="40" t="inlineStr">
        <is>
          <t>八珠乡塔儿咀村部至马莲掌村温家湾崾岘、骆驼圈至华池刘沟岔砂砾路工程</t>
        </is>
      </c>
      <c r="C279" s="40" t="inlineStr">
        <is>
          <t>新建</t>
        </is>
      </c>
      <c r="D279" s="43" t="inlineStr">
        <is>
          <t>八珠</t>
        </is>
      </c>
      <c r="E279" s="40" t="inlineStr">
        <is>
          <t>八珠乡塔儿咀村部至马莲掌村温家湾崾岘、骆驼圈至华池刘沟岔砂砾路工程4.49公里（总投资159.8035万元，本次安排80万元）</t>
        </is>
      </c>
      <c r="F279" s="40" t="n">
        <v>80</v>
      </c>
      <c r="G279" s="38" t="inlineStr">
        <is>
          <t>解决群众出行及运输困难的问题</t>
        </is>
      </c>
      <c r="H279" s="34" t="n">
        <v>3</v>
      </c>
      <c r="I279" s="55" t="n">
        <v>0.01</v>
      </c>
      <c r="J279" s="34" t="n">
        <v>0.0582</v>
      </c>
      <c r="K279" s="40" t="inlineStr">
        <is>
          <t>交运局</t>
        </is>
      </c>
      <c r="L279" s="40" t="inlineStr">
        <is>
          <t>县公路局</t>
        </is>
      </c>
    </row>
    <row r="280" ht="36" customHeight="1" s="5">
      <c r="A280" s="34" t="n">
        <v>56</v>
      </c>
      <c r="B280" s="40" t="inlineStr">
        <is>
          <t>合道镇赵塬至小王沟砂砾路工程</t>
        </is>
      </c>
      <c r="C280" s="40" t="inlineStr">
        <is>
          <t>新建</t>
        </is>
      </c>
      <c r="D280" s="43" t="inlineStr">
        <is>
          <t>合道</t>
        </is>
      </c>
      <c r="E280" s="40" t="inlineStr">
        <is>
          <t>合道镇赵塬至小王沟砂砾路工程5.558公里（总投资286.9629万元，本次安排150万元）</t>
        </is>
      </c>
      <c r="F280" s="40" t="n">
        <v>150</v>
      </c>
      <c r="G280" s="38" t="inlineStr">
        <is>
          <t>解决群众出行及运输困难的问题</t>
        </is>
      </c>
      <c r="H280" s="48" t="n">
        <v>1</v>
      </c>
      <c r="I280" s="48" t="n">
        <v>0.0016</v>
      </c>
      <c r="J280" s="48" t="n">
        <v>0.0058</v>
      </c>
      <c r="K280" s="40" t="inlineStr">
        <is>
          <t>交运局</t>
        </is>
      </c>
      <c r="L280" s="40" t="inlineStr">
        <is>
          <t>县公路局</t>
        </is>
      </c>
    </row>
    <row r="281" ht="48" customHeight="1" s="5">
      <c r="A281" s="34" t="n">
        <v>57</v>
      </c>
      <c r="B281" s="40" t="inlineStr">
        <is>
          <t>合道镇千只湖羊标准化养殖示范专业合作社砂砾路工程</t>
        </is>
      </c>
      <c r="C281" s="40" t="inlineStr">
        <is>
          <t>续建</t>
        </is>
      </c>
      <c r="D281" s="43" t="inlineStr">
        <is>
          <t>合道</t>
        </is>
      </c>
      <c r="E281" s="34" t="inlineStr">
        <is>
          <t>合道镇千只湖羊标准化养殖示范专业合作社砂砾路工程4.248公里（总投资104.4329万元，本次安排34万元）</t>
        </is>
      </c>
      <c r="F281" s="40" t="n">
        <v>34</v>
      </c>
      <c r="G281" s="40" t="inlineStr">
        <is>
          <t>解决群众出行及运输困难的问题</t>
        </is>
      </c>
      <c r="H281" s="34" t="n">
        <v>6</v>
      </c>
      <c r="I281" s="55" t="n">
        <v>0.108</v>
      </c>
      <c r="J281" s="55" t="n">
        <v>0.4784</v>
      </c>
      <c r="K281" s="40" t="inlineStr">
        <is>
          <t>交运局</t>
        </is>
      </c>
      <c r="L281" s="40" t="inlineStr">
        <is>
          <t>县公路局</t>
        </is>
      </c>
    </row>
    <row r="282" ht="45" customHeight="1" s="5">
      <c r="A282" s="34" t="inlineStr">
        <is>
          <t>二十一</t>
        </is>
      </c>
      <c r="B282" s="34" t="inlineStr">
        <is>
          <t>世行项目</t>
        </is>
      </c>
      <c r="C282" s="34" t="inlineStr">
        <is>
          <t>新建</t>
        </is>
      </c>
      <c r="D282" s="34" t="inlineStr">
        <is>
          <t>演武等7个乡镇</t>
        </is>
      </c>
      <c r="E282" s="35" t="inlineStr">
        <is>
          <t>世行项目配套资金267万元</t>
        </is>
      </c>
      <c r="F282" s="34" t="n">
        <v>267</v>
      </c>
      <c r="G282" s="34" t="inlineStr">
        <is>
          <t>以合作社为平台，提高贫困群众自我发展能力，实现持续稳定增收</t>
        </is>
      </c>
      <c r="H282" s="34" t="n">
        <v>10</v>
      </c>
      <c r="I282" s="34" t="n">
        <v>0.0398</v>
      </c>
      <c r="J282" s="34" t="n">
        <v>0.1691</v>
      </c>
      <c r="K282" s="34" t="inlineStr">
        <is>
          <t>扶贫办</t>
        </is>
      </c>
      <c r="L282" s="34" t="inlineStr">
        <is>
          <t>合作社</t>
        </is>
      </c>
    </row>
    <row r="283" ht="33.75" customHeight="1" s="5">
      <c r="A283" s="34" t="inlineStr">
        <is>
          <t>二十二</t>
        </is>
      </c>
      <c r="B283" s="34" t="inlineStr">
        <is>
          <t>项目管理费</t>
        </is>
      </c>
      <c r="C283" s="34" t="inlineStr">
        <is>
          <t>新建</t>
        </is>
      </c>
      <c r="D283" s="34" t="inlineStr">
        <is>
          <t>交运局水务局</t>
        </is>
      </c>
      <c r="E283" s="35" t="inlineStr">
        <is>
          <t>用于项目前期准备和实施、资金管理相关的经费开支（水务局80万元，交运局120万元）。</t>
        </is>
      </c>
      <c r="F283" s="34" t="n">
        <v>200</v>
      </c>
      <c r="G283" s="34" t="inlineStr">
        <is>
          <t>用于项目前期准备和实施、资金管理相关的经费开支</t>
        </is>
      </c>
      <c r="H283" s="34" t="n">
        <v>0</v>
      </c>
      <c r="I283" s="34" t="n">
        <v>0</v>
      </c>
      <c r="J283" s="34" t="n">
        <v>0</v>
      </c>
      <c r="K283" s="34" t="inlineStr">
        <is>
          <t>交运局水务局</t>
        </is>
      </c>
      <c r="L283" s="34" t="inlineStr">
        <is>
          <t>交运局水务局</t>
        </is>
      </c>
    </row>
  </sheetData>
  <mergeCells count="15">
    <mergeCell ref="A2:L2"/>
    <mergeCell ref="L3:L5"/>
    <mergeCell ref="G3:J3"/>
    <mergeCell ref="G4:G5"/>
    <mergeCell ref="C3:C5"/>
    <mergeCell ref="H4:H5"/>
    <mergeCell ref="A3:A5"/>
    <mergeCell ref="I4:I5"/>
    <mergeCell ref="E3:E5"/>
    <mergeCell ref="J4:J5"/>
    <mergeCell ref="F3:F5"/>
    <mergeCell ref="D3:D5"/>
    <mergeCell ref="B3:B5"/>
    <mergeCell ref="A1:B1"/>
    <mergeCell ref="K3:K5"/>
  </mergeCells>
  <printOptions horizontalCentered="1"/>
  <pageMargins left="1.18055555555556" right="0.786805555555556" top="1.02361111111111" bottom="0.944444444444444" header="0.5" footer="0.5"/>
  <pageSetup orientation="landscape" paperSize="9" scale="95" horizontalDpi="600"/>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1996-12-17T01:32:00Z</dcterms:created>
  <dcterms:modified xsi:type="dcterms:W3CDTF">2025-03-10T10:17:17Z</dcterms:modified>
  <cp:lastModifiedBy>没有网名</cp:lastModifiedBy>
  <cp:revision>1</cp:revision>
  <cp:lastPrinted>2018-06-21T01:15:00Z</cp:lastPrinted>
</cp:coreProperties>
</file>

<file path=docProps/custom.xml><?xml version="1.0" encoding="utf-8"?>
<Properties xmlns:vt="http://schemas.openxmlformats.org/officeDocument/2006/docPropsVTypes" xmlns="http://schemas.openxmlformats.org/officeDocument/2006/custom-properties">
  <property name="KSOProductBuildVer" fmtid="{D5CDD505-2E9C-101B-9397-08002B2CF9AE}" pid="2">
    <vt:lpwstr>2052-11.1.0.10356</vt:lpwstr>
  </property>
  <property name="ICV" fmtid="{D5CDD505-2E9C-101B-9397-08002B2CF9AE}" pid="3">
    <vt:lpwstr>CF8AA8F6C4F2475499FB0A2F1F0070AC</vt:lpwstr>
  </property>
</Properties>
</file>